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_skoroszyt"/>
  <bookViews>
    <workbookView xWindow="480" yWindow="1650" windowWidth="19440" windowHeight="10770"/>
  </bookViews>
  <sheets>
    <sheet name="Indeks" sheetId="1" r:id="rId1"/>
    <sheet name="Instrukcje" sheetId="2" r:id="rId2"/>
    <sheet name="BS-C1" sheetId="3" r:id="rId3"/>
    <sheet name="Aktywa" sheetId="4" r:id="rId4"/>
    <sheet name="Cover-NonLife" sheetId="5" r:id="rId5"/>
    <sheet name="Cover-Life" sheetId="6" r:id="rId6"/>
    <sheet name="TP-E2" sheetId="8" r:id="rId7"/>
    <sheet name="TP-F2" sheetId="7" r:id="rId8"/>
    <sheet name="OF-B1A" sheetId="9" r:id="rId9"/>
    <sheet name="SCR Schemat" sheetId="10" r:id="rId10"/>
    <sheet name="SCR-B3A" sheetId="12" r:id="rId11"/>
    <sheet name="SCR-B3B" sheetId="13" r:id="rId12"/>
    <sheet name="SCR-B3C" sheetId="14" r:id="rId13"/>
    <sheet name="SCR-NatCAT" sheetId="31" r:id="rId14"/>
    <sheet name="SCR-NLCAT" sheetId="30" r:id="rId15"/>
    <sheet name="SCR-HealthCAT" sheetId="37" r:id="rId16"/>
    <sheet name="SCR-B3F" sheetId="17" r:id="rId17"/>
    <sheet name="SCR-B3E" sheetId="16" r:id="rId18"/>
    <sheet name="SCR-B3D" sheetId="15" r:id="rId19"/>
    <sheet name="SCR-B3G" sheetId="18" r:id="rId20"/>
    <sheet name="SCR-USP" sheetId="32" r:id="rId21"/>
    <sheet name="SCR-B2A" sheetId="11" r:id="rId22"/>
    <sheet name="MCR-B4A" sheetId="19" r:id="rId23"/>
    <sheet name="Model_wewn" sheetId="33" r:id="rId24"/>
    <sheet name="Pytania jakościowe" sheetId="35" r:id="rId25"/>
    <sheet name="USP Ankieta EIOPA" sheetId="36" r:id="rId26"/>
    <sheet name="Słownik" sheetId="24" r:id="rId27"/>
    <sheet name="FL_CRESTA_PL" sheetId="25" r:id="rId28"/>
    <sheet name="WS_CRESTA_PL" sheetId="26" r:id="rId29"/>
    <sheet name="Parametry" sheetId="27" r:id="rId30"/>
    <sheet name="Stopa_procentowa" sheetId="38" r:id="rId31"/>
    <sheet name="Internal" sheetId="28" state="hidden" r:id="rId32"/>
  </sheets>
  <externalReferences>
    <externalReference r:id="rId33"/>
  </externalReferences>
  <definedNames>
    <definedName name="anscount" hidden="1">1</definedName>
    <definedName name="Corr_akcje" localSheetId="30">[1]Parametry!$D$25</definedName>
    <definedName name="Corr_akcje">Parametry!$D$25</definedName>
    <definedName name="Corr_BSCR" localSheetId="30">[1]Parametry!$C$149:$G$153</definedName>
    <definedName name="Corr_BSCR">Parametry!$C$149:$G$153</definedName>
    <definedName name="Corr_CDR" localSheetId="30">[1]Parametry!$C$32</definedName>
    <definedName name="Corr_CDR">Parametry!$C$32</definedName>
    <definedName name="Corr_health" localSheetId="30">[1]Parametry!$C$94:$H$99</definedName>
    <definedName name="Corr_health">Parametry!$C$94:$H$99</definedName>
    <definedName name="Corr_health_final" localSheetId="30">[1]Parametry!$N$166:$P$168</definedName>
    <definedName name="Corr_health_final">Parametry!$N$166:$P$168</definedName>
    <definedName name="Corr_life" localSheetId="30">[1]Parametry!$C$37:$I$43</definedName>
    <definedName name="Corr_life">Parametry!$C$37:$I$43</definedName>
    <definedName name="Corr_NLCAT" localSheetId="30">[1]Parametry!$N$134:$Q$137</definedName>
    <definedName name="Corr_NLCAT">Parametry!$N$134:$Q$137</definedName>
    <definedName name="Corr_Nonlife" localSheetId="30">[1]Parametry!$N$158:$P$160</definedName>
    <definedName name="Corr_Nonlife">Parametry!$N$158:$P$160</definedName>
    <definedName name="Corr_pr_healt" localSheetId="30">[1]Parametry!$T$158:$W$161</definedName>
    <definedName name="Corr_pr_healt">Parametry!$T$158:$W$161</definedName>
    <definedName name="Corr_prres" localSheetId="30">[1]Parametry!$N$142:$Y$153</definedName>
    <definedName name="Corr_prres">Parametry!$N$142:$Y$153</definedName>
    <definedName name="Corr_stopa_down" localSheetId="30">[1]Parametry!$C$15:$H$20</definedName>
    <definedName name="Corr_stopa_down">Parametry!$C$15:$H$20</definedName>
    <definedName name="Corr_stopa_up" localSheetId="30">[1]Parametry!$C$5:$H$10</definedName>
    <definedName name="Corr_stopa_up">Parametry!$C$5:$H$10</definedName>
    <definedName name="ER_korel_kraje" localSheetId="30">[1]Parametry!$N$83:$AG$102</definedName>
    <definedName name="ER_korel_kraje">Parametry!$N$83:$AG$102</definedName>
    <definedName name="EV__LASTREFTIME__" hidden="1">40471.6309143519</definedName>
    <definedName name="FL_korel_kraje" localSheetId="30">[1]Parametry!$N$66:$AA$79</definedName>
    <definedName name="FL_korel_kraje">Parametry!$N$66:$AA$79</definedName>
    <definedName name="FL_macierz" localSheetId="30">[1]FL_CRESTA_PL!$F$8:$CZ$106</definedName>
    <definedName name="FL_macierz">FL_CRESTA_PL!$F$8:$CZ$106</definedName>
    <definedName name="FL_waga" localSheetId="30">[1]FL_CRESTA_PL!$C$8:$C$106</definedName>
    <definedName name="FL_waga">FL_CRESTA_PL!$C$8:$C$106</definedName>
    <definedName name="GR_korel_kraje" localSheetId="30">[1]Parametry!$N$106:$V$114</definedName>
    <definedName name="GR_korel_kraje">Parametry!$N$106:$V$114</definedName>
    <definedName name="Korel_OC" localSheetId="30">[1]Parametry!$Q$118:$U$122</definedName>
    <definedName name="Korel_OC">Parametry!$Q$118:$U$122</definedName>
    <definedName name="Korel_Pozostałe" localSheetId="30">[1]Parametry!$Q$126:$U$130</definedName>
    <definedName name="Korel_Pozostałe">Parametry!$Q$126:$U$130</definedName>
    <definedName name="kurs_PLN_EUR" localSheetId="30">[1]Parametry!$J$3</definedName>
    <definedName name="kurs_PLN_EUR">Parametry!$J$3</definedName>
    <definedName name="Nazwa_ZU" localSheetId="30">[1]Indeks!$B$6</definedName>
    <definedName name="Nazwa_ZU">Indeks!$B$6</definedName>
    <definedName name="WS_korel_kraje" localSheetId="30">[1]Parametry!$N$43:$AG$62</definedName>
    <definedName name="WS_korel_kraje">Parametry!$N$43:$AG$62</definedName>
    <definedName name="WS_macierz" localSheetId="30">[1]WS_CRESTA_PL!$F$8:$CZ$106</definedName>
    <definedName name="WS_macierz">WS_CRESTA_PL!$F$8:$CZ$106</definedName>
    <definedName name="WS_waga" localSheetId="30">[1]WS_CRESTA_PL!$C$8:$C$106</definedName>
    <definedName name="WS_waga">WS_CRESTA_PL!$C$8:$C$106</definedName>
    <definedName name="Z_91FEEA93_7A22_4042_B235_31277552A74A_.wvu.PrintArea" localSheetId="2" hidden="1">'BS-C1'!$A$2:$B$101</definedName>
  </definedNames>
  <calcPr calcId="145621"/>
</workbook>
</file>

<file path=xl/calcChain.xml><?xml version="1.0" encoding="utf-8"?>
<calcChain xmlns="http://schemas.openxmlformats.org/spreadsheetml/2006/main">
  <c r="D67" i="15" l="1"/>
  <c r="E35" i="17"/>
  <c r="F56" i="30"/>
  <c r="E37" i="17"/>
  <c r="E36" i="17"/>
  <c r="Q43" i="37"/>
  <c r="Q42" i="37"/>
  <c r="Q41" i="37"/>
  <c r="Q39" i="37"/>
  <c r="N41" i="37"/>
  <c r="C51" i="15" a="1"/>
  <c r="C51" i="15" s="1"/>
  <c r="I50" i="15" l="1"/>
  <c r="H58" i="15"/>
  <c r="I23" i="32" l="1"/>
  <c r="I24" i="32"/>
  <c r="I25" i="32"/>
  <c r="I26" i="32"/>
  <c r="I27" i="32"/>
  <c r="I28" i="32"/>
  <c r="I29" i="32"/>
  <c r="I30" i="32"/>
  <c r="I31" i="32"/>
  <c r="I32" i="32"/>
  <c r="I33" i="32"/>
  <c r="I22" i="32"/>
  <c r="N26" i="32"/>
  <c r="N33" i="32"/>
  <c r="N32" i="32"/>
  <c r="N31" i="32"/>
  <c r="N30" i="32"/>
  <c r="N29" i="32"/>
  <c r="N28" i="32"/>
  <c r="N27" i="32"/>
  <c r="N25" i="32"/>
  <c r="N24" i="32"/>
  <c r="N23" i="32"/>
  <c r="N22" i="32"/>
  <c r="O22" i="32" s="1"/>
  <c r="G29" i="32"/>
  <c r="G30" i="32"/>
  <c r="G31" i="32"/>
  <c r="G32" i="32"/>
  <c r="G33" i="32"/>
  <c r="G28" i="32"/>
  <c r="G24" i="32"/>
  <c r="G25" i="32"/>
  <c r="G23" i="32"/>
  <c r="G22" i="32"/>
  <c r="H22" i="32" s="1"/>
  <c r="H41" i="32" l="1"/>
  <c r="H42" i="32"/>
  <c r="H43" i="32"/>
  <c r="H44" i="32"/>
  <c r="G1353" i="31"/>
  <c r="G1354" i="31"/>
  <c r="G1355" i="31"/>
  <c r="G1356" i="31"/>
  <c r="G1357" i="31"/>
  <c r="G1358" i="31"/>
  <c r="G1359" i="31"/>
  <c r="G1360" i="31"/>
  <c r="G1361" i="31"/>
  <c r="G1362" i="31"/>
  <c r="G1363" i="31"/>
  <c r="G1364" i="31"/>
  <c r="G1365" i="31"/>
  <c r="G1366" i="31"/>
  <c r="G1367" i="31"/>
  <c r="G1368" i="31"/>
  <c r="G1369" i="31"/>
  <c r="G1370" i="31"/>
  <c r="G1371" i="31"/>
  <c r="G1352" i="31"/>
  <c r="G1340" i="31"/>
  <c r="E1352" i="31"/>
  <c r="I33" i="12" l="1"/>
  <c r="L22" i="12"/>
  <c r="I22" i="12"/>
  <c r="L33" i="12" l="1"/>
  <c r="B9" i="24" l="1"/>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227" i="24"/>
  <c r="B228" i="24"/>
  <c r="B229" i="24"/>
  <c r="B230" i="24"/>
  <c r="B231" i="24"/>
  <c r="B232" i="24"/>
  <c r="B233" i="24"/>
  <c r="B234" i="24"/>
  <c r="B235" i="24"/>
  <c r="B236" i="24"/>
  <c r="B237" i="24"/>
  <c r="B238" i="24"/>
  <c r="B239" i="24"/>
  <c r="B240" i="24"/>
  <c r="B241" i="24"/>
  <c r="B242" i="24"/>
  <c r="B243" i="24"/>
  <c r="B244" i="24"/>
  <c r="B245" i="24"/>
  <c r="B246" i="24"/>
  <c r="B247" i="24"/>
  <c r="B248" i="24"/>
  <c r="B249" i="24"/>
  <c r="B250" i="24"/>
  <c r="B251" i="24"/>
  <c r="B252" i="24"/>
  <c r="B253" i="24"/>
  <c r="B254" i="24"/>
  <c r="B255" i="24"/>
  <c r="B256" i="24"/>
  <c r="B257" i="24"/>
  <c r="B258" i="24"/>
  <c r="B259" i="24"/>
  <c r="B260" i="24"/>
  <c r="B261" i="24"/>
  <c r="B262" i="24"/>
  <c r="B263" i="24"/>
  <c r="B264" i="24"/>
  <c r="B265" i="24"/>
  <c r="B266" i="24"/>
  <c r="B267" i="24"/>
  <c r="B268" i="24"/>
  <c r="B269" i="24"/>
  <c r="B270" i="24"/>
  <c r="B271" i="24"/>
  <c r="B272" i="24"/>
  <c r="B273" i="24"/>
  <c r="B274" i="24"/>
  <c r="B275" i="24"/>
  <c r="B276" i="24"/>
  <c r="B277" i="24"/>
  <c r="B278" i="24"/>
  <c r="B279" i="24"/>
  <c r="B280" i="24"/>
  <c r="B281" i="24"/>
  <c r="B282" i="24"/>
  <c r="B283" i="24"/>
  <c r="B284" i="24"/>
  <c r="B285" i="24"/>
  <c r="B286" i="24"/>
  <c r="B287" i="24"/>
  <c r="B288" i="24"/>
  <c r="B289" i="24"/>
  <c r="B290" i="24"/>
  <c r="B291" i="24"/>
  <c r="B292" i="24"/>
  <c r="B293" i="24"/>
  <c r="B294" i="24"/>
  <c r="B295" i="24"/>
  <c r="B296" i="24"/>
  <c r="B297" i="24"/>
  <c r="B298" i="24"/>
  <c r="B299" i="24"/>
  <c r="B300" i="24"/>
  <c r="B301" i="24"/>
  <c r="B302" i="24"/>
  <c r="B303" i="24"/>
  <c r="B304" i="24"/>
  <c r="B305" i="24"/>
  <c r="B306" i="24"/>
  <c r="B307" i="24"/>
  <c r="B308" i="24"/>
  <c r="B309" i="24"/>
  <c r="B310" i="24"/>
  <c r="B311" i="24"/>
  <c r="B312" i="24"/>
  <c r="B313" i="24"/>
  <c r="B314" i="24"/>
  <c r="B315" i="24"/>
  <c r="B316" i="24"/>
  <c r="B317" i="24"/>
  <c r="B318" i="24"/>
  <c r="B319" i="24"/>
  <c r="B320" i="24"/>
  <c r="B321" i="24"/>
  <c r="B322" i="24"/>
  <c r="B323" i="24"/>
  <c r="B324" i="24"/>
  <c r="B325" i="24"/>
  <c r="B326" i="24"/>
  <c r="B327" i="24"/>
  <c r="B328" i="24"/>
  <c r="B329" i="24"/>
  <c r="B330" i="24"/>
  <c r="B331" i="24"/>
  <c r="B332" i="24"/>
  <c r="B333" i="24"/>
  <c r="B334" i="24"/>
  <c r="B335" i="24"/>
  <c r="B336" i="24"/>
  <c r="B337" i="24"/>
  <c r="B338" i="24"/>
  <c r="B339" i="24"/>
  <c r="B340" i="24"/>
  <c r="B341" i="24"/>
  <c r="B342" i="24"/>
  <c r="B343" i="24"/>
  <c r="B344" i="24"/>
  <c r="B345" i="24"/>
  <c r="B346" i="24"/>
  <c r="B347" i="24"/>
  <c r="B348" i="24"/>
  <c r="B349" i="24"/>
  <c r="B350" i="24"/>
  <c r="B351" i="24"/>
  <c r="B352" i="24"/>
  <c r="B353" i="24"/>
  <c r="B354" i="24"/>
  <c r="B355" i="24"/>
  <c r="B356" i="24"/>
  <c r="B357" i="24"/>
  <c r="B358" i="24"/>
  <c r="B359" i="24"/>
  <c r="B360" i="24"/>
  <c r="B361" i="24"/>
  <c r="B362" i="24"/>
  <c r="B363" i="24"/>
  <c r="B364" i="24"/>
  <c r="B365" i="24"/>
  <c r="B366" i="24"/>
  <c r="B367" i="24"/>
  <c r="B368" i="24"/>
  <c r="B369" i="24"/>
  <c r="B370" i="24"/>
  <c r="B371" i="24"/>
  <c r="B372" i="24"/>
  <c r="B373" i="24"/>
  <c r="B374" i="24"/>
  <c r="B375" i="24"/>
  <c r="B376" i="24"/>
  <c r="B377" i="24"/>
  <c r="B378" i="24"/>
  <c r="B379" i="24"/>
  <c r="B380" i="24"/>
  <c r="B381" i="24"/>
  <c r="B382" i="24"/>
  <c r="B383" i="24"/>
  <c r="B384" i="24"/>
  <c r="B385" i="24"/>
  <c r="B386" i="24"/>
  <c r="B387" i="24"/>
  <c r="B388" i="24"/>
  <c r="B389" i="24"/>
  <c r="B390" i="24"/>
  <c r="B391" i="24"/>
  <c r="B392" i="24"/>
  <c r="B393" i="24"/>
  <c r="B394" i="24"/>
  <c r="B395" i="24"/>
  <c r="B396" i="24"/>
  <c r="B397" i="24"/>
  <c r="B398" i="24"/>
  <c r="B399" i="24"/>
  <c r="B400" i="24"/>
  <c r="B401" i="24"/>
  <c r="B402" i="24"/>
  <c r="B403" i="24"/>
  <c r="B404" i="24"/>
  <c r="B405" i="24"/>
  <c r="B406" i="24"/>
  <c r="B407" i="24"/>
  <c r="B408" i="24"/>
  <c r="B409" i="24"/>
  <c r="B410" i="24"/>
  <c r="B411" i="24"/>
  <c r="B412" i="24"/>
  <c r="B413" i="24"/>
  <c r="B414" i="24"/>
  <c r="B415" i="24"/>
  <c r="B416" i="24"/>
  <c r="B417" i="24"/>
  <c r="B418" i="24"/>
  <c r="B419" i="24"/>
  <c r="B420" i="24"/>
  <c r="B421" i="24"/>
  <c r="B422" i="24"/>
  <c r="B423" i="24"/>
  <c r="B424" i="24"/>
  <c r="B425" i="24"/>
  <c r="B426" i="24"/>
  <c r="B427" i="24"/>
  <c r="B428" i="24"/>
  <c r="B429" i="24"/>
  <c r="B430" i="24"/>
  <c r="B431" i="24"/>
  <c r="B432" i="24"/>
  <c r="B433" i="24"/>
  <c r="B434" i="24"/>
  <c r="B435" i="24"/>
  <c r="B436" i="24"/>
  <c r="B437" i="24"/>
  <c r="B438" i="24"/>
  <c r="B439" i="24"/>
  <c r="B440" i="24"/>
  <c r="B441" i="24"/>
  <c r="B442" i="24"/>
  <c r="B443" i="24"/>
  <c r="B444" i="24"/>
  <c r="B445" i="24"/>
  <c r="B446" i="24"/>
  <c r="B447" i="24"/>
  <c r="B448" i="24"/>
  <c r="B449" i="24"/>
  <c r="B450" i="24"/>
  <c r="B451" i="24"/>
  <c r="B452" i="24"/>
  <c r="B453" i="24"/>
  <c r="B454" i="24"/>
  <c r="B455" i="24"/>
  <c r="B456" i="24"/>
  <c r="B457" i="24"/>
  <c r="B458" i="24"/>
  <c r="B459" i="24"/>
  <c r="B460" i="24"/>
  <c r="B461" i="24"/>
  <c r="B462" i="24"/>
  <c r="B463" i="24"/>
  <c r="B464" i="24"/>
  <c r="B465" i="24"/>
  <c r="B466" i="24"/>
  <c r="B467" i="24"/>
  <c r="B468" i="24"/>
  <c r="B469" i="24"/>
  <c r="B470" i="24"/>
  <c r="B471" i="24"/>
  <c r="B472" i="24"/>
  <c r="B473" i="24"/>
  <c r="B474" i="24"/>
  <c r="B475" i="24"/>
  <c r="B476" i="24"/>
  <c r="B477" i="24"/>
  <c r="B478" i="24"/>
  <c r="B479" i="24"/>
  <c r="B480" i="24"/>
  <c r="B481" i="24"/>
  <c r="B482" i="24"/>
  <c r="B483" i="24"/>
  <c r="B484" i="24"/>
  <c r="B485" i="24"/>
  <c r="B486" i="24"/>
  <c r="B487" i="24"/>
  <c r="B488" i="24"/>
  <c r="B489" i="24"/>
  <c r="B490" i="24"/>
  <c r="B491" i="24"/>
  <c r="B492" i="24"/>
  <c r="B493" i="24"/>
  <c r="B494" i="24"/>
  <c r="B495" i="24"/>
  <c r="B496" i="24"/>
  <c r="B497" i="24"/>
  <c r="B498" i="24"/>
  <c r="B499" i="24"/>
  <c r="B500" i="24"/>
  <c r="B501" i="24"/>
  <c r="B502" i="24"/>
  <c r="B503" i="24"/>
  <c r="B504" i="24"/>
  <c r="B505" i="24"/>
  <c r="B506" i="24"/>
  <c r="B507" i="24"/>
  <c r="B508" i="24"/>
  <c r="B509" i="24"/>
  <c r="B510" i="24"/>
  <c r="B511" i="24"/>
  <c r="B512" i="24"/>
  <c r="B513" i="24"/>
  <c r="B514" i="24"/>
  <c r="B515" i="24"/>
  <c r="B516" i="24"/>
  <c r="B517" i="24"/>
  <c r="B518" i="24"/>
  <c r="B519" i="24"/>
  <c r="B520" i="24"/>
  <c r="B521" i="24"/>
  <c r="B522" i="24"/>
  <c r="B523" i="24"/>
  <c r="B524" i="24"/>
  <c r="B525" i="24"/>
  <c r="B526" i="24"/>
  <c r="B527" i="24"/>
  <c r="B528" i="24"/>
  <c r="B529" i="24"/>
  <c r="B530" i="24"/>
  <c r="B531" i="24"/>
  <c r="B532" i="24"/>
  <c r="B533" i="24"/>
  <c r="B534" i="24"/>
  <c r="B535" i="24"/>
  <c r="B536" i="24"/>
  <c r="B537" i="24"/>
  <c r="B538" i="24"/>
  <c r="B539" i="24"/>
  <c r="B540" i="24"/>
  <c r="B541" i="24"/>
  <c r="B542" i="24"/>
  <c r="B543" i="24"/>
  <c r="B544" i="24"/>
  <c r="B545" i="24"/>
  <c r="B546" i="24"/>
  <c r="B547" i="24"/>
  <c r="B548" i="24"/>
  <c r="B549" i="24"/>
  <c r="B550" i="24"/>
  <c r="B551" i="24"/>
  <c r="B552" i="24"/>
  <c r="B553" i="24"/>
  <c r="B554" i="24"/>
  <c r="B555" i="24"/>
  <c r="B556" i="24"/>
  <c r="B557" i="24"/>
  <c r="B558" i="24"/>
  <c r="B559" i="24"/>
  <c r="B560" i="24"/>
  <c r="B561" i="24"/>
  <c r="B562" i="24"/>
  <c r="B563" i="24"/>
  <c r="B564" i="24"/>
  <c r="B565" i="24"/>
  <c r="B566" i="24"/>
  <c r="B567" i="24"/>
  <c r="B568" i="24"/>
  <c r="B569" i="24"/>
  <c r="B570" i="24"/>
  <c r="B571" i="24"/>
  <c r="B572" i="24"/>
  <c r="B573" i="24"/>
  <c r="B574" i="24"/>
  <c r="B575" i="24"/>
  <c r="B576" i="24"/>
  <c r="B577" i="24"/>
  <c r="B578" i="24"/>
  <c r="B579" i="24"/>
  <c r="B580" i="24"/>
  <c r="B581" i="24"/>
  <c r="B582" i="24"/>
  <c r="B583" i="24"/>
  <c r="B584" i="24"/>
  <c r="B585" i="24"/>
  <c r="B586" i="24"/>
  <c r="B587" i="24"/>
  <c r="B588" i="24"/>
  <c r="B589" i="24"/>
  <c r="B590" i="24"/>
  <c r="B591" i="24"/>
  <c r="B592" i="24"/>
  <c r="B593" i="24"/>
  <c r="B594" i="24"/>
  <c r="B595" i="24"/>
  <c r="B596" i="24"/>
  <c r="B597" i="24"/>
  <c r="B598" i="24"/>
  <c r="B599" i="24"/>
  <c r="B600" i="24"/>
  <c r="B601" i="24"/>
  <c r="B602" i="24"/>
  <c r="B603" i="24"/>
  <c r="B604" i="24"/>
  <c r="B605" i="24"/>
  <c r="B606" i="24"/>
  <c r="B607" i="24"/>
  <c r="B608" i="24"/>
  <c r="B609" i="24"/>
  <c r="B610" i="24"/>
  <c r="B611" i="24"/>
  <c r="B612" i="24"/>
  <c r="B613" i="24"/>
  <c r="B614" i="24"/>
  <c r="B615" i="24"/>
  <c r="B616" i="24"/>
  <c r="B617" i="24"/>
  <c r="B618" i="24"/>
  <c r="B619" i="24"/>
  <c r="B620" i="24"/>
  <c r="B621" i="24"/>
  <c r="B622" i="24"/>
  <c r="B623" i="24"/>
  <c r="B624" i="24"/>
  <c r="B625" i="24"/>
  <c r="B626" i="24"/>
  <c r="B627" i="24"/>
  <c r="B628" i="24"/>
  <c r="B629" i="24"/>
  <c r="B630" i="24"/>
  <c r="B631" i="24"/>
  <c r="B632" i="24"/>
  <c r="B633" i="24"/>
  <c r="B634" i="24"/>
  <c r="B635" i="24"/>
  <c r="B636" i="24"/>
  <c r="B637" i="24"/>
  <c r="B638" i="24"/>
  <c r="B639" i="24"/>
  <c r="B640" i="24"/>
  <c r="B641" i="24"/>
  <c r="B642" i="24"/>
  <c r="B643" i="24"/>
  <c r="B644" i="24"/>
  <c r="B645" i="24"/>
  <c r="B646" i="24"/>
  <c r="B647" i="24"/>
  <c r="B648" i="24"/>
  <c r="B649" i="24"/>
  <c r="B650" i="24"/>
  <c r="B651" i="24"/>
  <c r="B652" i="24"/>
  <c r="B653" i="24"/>
  <c r="B654" i="24"/>
  <c r="B655" i="24"/>
  <c r="B656" i="24"/>
  <c r="B657" i="24"/>
  <c r="B658" i="24"/>
  <c r="B659" i="24"/>
  <c r="B660" i="24"/>
  <c r="B661" i="24"/>
  <c r="B662" i="24"/>
  <c r="B663" i="24"/>
  <c r="B664" i="24"/>
  <c r="B665" i="24"/>
  <c r="B666" i="24"/>
  <c r="B667" i="24"/>
  <c r="B668" i="24"/>
  <c r="B669" i="24"/>
  <c r="B670" i="24"/>
  <c r="B671" i="24"/>
  <c r="B672" i="24"/>
  <c r="B673" i="24"/>
  <c r="B674" i="24"/>
  <c r="B675" i="24"/>
  <c r="B676" i="24"/>
  <c r="B677" i="24"/>
  <c r="B678" i="24"/>
  <c r="B679" i="24"/>
  <c r="B680" i="24"/>
  <c r="B681" i="24"/>
  <c r="B682" i="24"/>
  <c r="B683" i="24"/>
  <c r="B684" i="24"/>
  <c r="B685" i="24"/>
  <c r="B686" i="24"/>
  <c r="B687" i="24"/>
  <c r="B688" i="24"/>
  <c r="B689" i="24"/>
  <c r="B690" i="24"/>
  <c r="B691" i="24"/>
  <c r="B692" i="24"/>
  <c r="B693" i="24"/>
  <c r="B694" i="24"/>
  <c r="B695" i="24"/>
  <c r="B696" i="24"/>
  <c r="B697" i="24"/>
  <c r="B698" i="24"/>
  <c r="B699" i="24"/>
  <c r="B700" i="24"/>
  <c r="B701" i="24"/>
  <c r="B702" i="24"/>
  <c r="B703" i="24"/>
  <c r="B704" i="24"/>
  <c r="B705" i="24"/>
  <c r="B706" i="24"/>
  <c r="B707" i="24"/>
  <c r="B708" i="24"/>
  <c r="B709" i="24"/>
  <c r="B710" i="24"/>
  <c r="B711" i="24"/>
  <c r="B712" i="24"/>
  <c r="B713" i="24"/>
  <c r="B714" i="24"/>
  <c r="B715" i="24"/>
  <c r="B716" i="24"/>
  <c r="B717" i="24"/>
  <c r="B718" i="24"/>
  <c r="B719" i="24"/>
  <c r="B720" i="24"/>
  <c r="B721" i="24"/>
  <c r="B722" i="24"/>
  <c r="B723" i="24"/>
  <c r="B724" i="24"/>
  <c r="B725" i="24"/>
  <c r="B726" i="24"/>
  <c r="B727" i="24"/>
  <c r="B728" i="24"/>
  <c r="B729" i="24"/>
  <c r="B730" i="24"/>
  <c r="B731" i="24"/>
  <c r="B732" i="24"/>
  <c r="B733" i="24"/>
  <c r="B734" i="24"/>
  <c r="B735" i="24"/>
  <c r="B736" i="24"/>
  <c r="B737" i="24"/>
  <c r="B738" i="24"/>
  <c r="B739" i="24"/>
  <c r="B740" i="24"/>
  <c r="B741" i="24"/>
  <c r="B742" i="24"/>
  <c r="B743" i="24"/>
  <c r="B744" i="24"/>
  <c r="B745" i="24"/>
  <c r="B746" i="24"/>
  <c r="B747" i="24"/>
  <c r="B748" i="24"/>
  <c r="B749" i="24"/>
  <c r="B750" i="24"/>
  <c r="B751" i="24"/>
  <c r="B752" i="24"/>
  <c r="B753" i="24"/>
  <c r="B754" i="24"/>
  <c r="B755" i="24"/>
  <c r="B756" i="24"/>
  <c r="B757" i="24"/>
  <c r="B758" i="24"/>
  <c r="B759" i="24"/>
  <c r="B760" i="24"/>
  <c r="B761" i="24"/>
  <c r="B762" i="24"/>
  <c r="B763" i="24"/>
  <c r="B764" i="24"/>
  <c r="B765" i="24"/>
  <c r="B766" i="24"/>
  <c r="B767" i="24"/>
  <c r="B768" i="24"/>
  <c r="B769" i="24"/>
  <c r="B770" i="24"/>
  <c r="B771" i="24"/>
  <c r="B772" i="24"/>
  <c r="B773" i="24"/>
  <c r="B774" i="24"/>
  <c r="B775" i="24"/>
  <c r="B776" i="24"/>
  <c r="B777" i="24"/>
  <c r="B778" i="24"/>
  <c r="B779" i="24"/>
  <c r="B780" i="24"/>
  <c r="B781" i="24"/>
  <c r="B782" i="24"/>
  <c r="B783" i="24"/>
  <c r="B784" i="24"/>
  <c r="B785" i="24"/>
  <c r="B786" i="24"/>
  <c r="B787" i="24"/>
  <c r="B788" i="24"/>
  <c r="B789" i="24"/>
  <c r="B790" i="24"/>
  <c r="B791" i="24"/>
  <c r="B792" i="24"/>
  <c r="B793" i="24"/>
  <c r="B794" i="24"/>
  <c r="B795" i="24"/>
  <c r="B796" i="24"/>
  <c r="B797" i="24"/>
  <c r="B798" i="24"/>
  <c r="B799" i="24"/>
  <c r="B800" i="24"/>
  <c r="B801" i="24"/>
  <c r="B802" i="24"/>
  <c r="B803" i="24"/>
  <c r="B804" i="24"/>
  <c r="B805" i="24"/>
  <c r="B806" i="24"/>
  <c r="B807" i="24"/>
  <c r="B808" i="24"/>
  <c r="B809" i="24"/>
  <c r="B810" i="24"/>
  <c r="B811" i="24"/>
  <c r="B812" i="24"/>
  <c r="B813" i="24"/>
  <c r="B25" i="11" s="1"/>
  <c r="A1" i="36" l="1"/>
  <c r="C36" i="16"/>
  <c r="B118" i="37" l="1"/>
  <c r="M117" i="37"/>
  <c r="C117" i="37"/>
  <c r="M116" i="37"/>
  <c r="C116" i="37"/>
  <c r="M115" i="37"/>
  <c r="C115" i="37"/>
  <c r="M114" i="37"/>
  <c r="C114" i="37"/>
  <c r="M113" i="37"/>
  <c r="C113" i="37"/>
  <c r="M112" i="37"/>
  <c r="C112" i="37"/>
  <c r="M111" i="37"/>
  <c r="C111" i="37"/>
  <c r="M110" i="37"/>
  <c r="C110" i="37"/>
  <c r="M109" i="37"/>
  <c r="C109" i="37"/>
  <c r="M108" i="37"/>
  <c r="C108" i="37"/>
  <c r="M107" i="37"/>
  <c r="C107" i="37"/>
  <c r="M106" i="37"/>
  <c r="C106" i="37"/>
  <c r="M105" i="37"/>
  <c r="C105" i="37"/>
  <c r="M104" i="37"/>
  <c r="C104" i="37"/>
  <c r="M103" i="37"/>
  <c r="C103" i="37"/>
  <c r="M102" i="37"/>
  <c r="C102" i="37"/>
  <c r="M101" i="37"/>
  <c r="C101" i="37"/>
  <c r="M100" i="37"/>
  <c r="C100" i="37"/>
  <c r="M99" i="37"/>
  <c r="C99" i="37"/>
  <c r="M98" i="37"/>
  <c r="C98" i="37"/>
  <c r="M97" i="37"/>
  <c r="C97" i="37"/>
  <c r="M96" i="37"/>
  <c r="C96" i="37"/>
  <c r="M95" i="37"/>
  <c r="C95" i="37"/>
  <c r="M94" i="37"/>
  <c r="C94" i="37"/>
  <c r="M93" i="37"/>
  <c r="C93" i="37"/>
  <c r="M92" i="37"/>
  <c r="C92" i="37"/>
  <c r="M91" i="37"/>
  <c r="C91" i="37"/>
  <c r="M90" i="37"/>
  <c r="C90" i="37"/>
  <c r="M89" i="37"/>
  <c r="C89" i="37"/>
  <c r="M88" i="37"/>
  <c r="C88" i="37"/>
  <c r="M87" i="37"/>
  <c r="M118" i="37" s="1"/>
  <c r="P118" i="37" s="1"/>
  <c r="C87" i="37"/>
  <c r="N86" i="37"/>
  <c r="L86" i="37"/>
  <c r="K86" i="37"/>
  <c r="J86" i="37"/>
  <c r="I86" i="37"/>
  <c r="H86" i="37"/>
  <c r="G86" i="37"/>
  <c r="F86" i="37"/>
  <c r="E86" i="37"/>
  <c r="D86" i="37"/>
  <c r="P85" i="37"/>
  <c r="O85" i="37"/>
  <c r="N85" i="37"/>
  <c r="M85" i="37"/>
  <c r="F85" i="37"/>
  <c r="D85" i="37"/>
  <c r="C85" i="37"/>
  <c r="B85" i="37"/>
  <c r="B82" i="37"/>
  <c r="C81" i="37"/>
  <c r="L80" i="37"/>
  <c r="K80" i="37"/>
  <c r="B80" i="37"/>
  <c r="J79" i="37"/>
  <c r="M79" i="37" s="1"/>
  <c r="C79" i="37"/>
  <c r="M78" i="37"/>
  <c r="J78" i="37"/>
  <c r="C78" i="37"/>
  <c r="J77" i="37"/>
  <c r="M77" i="37" s="1"/>
  <c r="C77" i="37"/>
  <c r="M76" i="37"/>
  <c r="J76" i="37"/>
  <c r="C76" i="37"/>
  <c r="J75" i="37"/>
  <c r="M75" i="37" s="1"/>
  <c r="C75" i="37"/>
  <c r="M74" i="37"/>
  <c r="J74" i="37"/>
  <c r="C74" i="37"/>
  <c r="J73" i="37"/>
  <c r="M73" i="37" s="1"/>
  <c r="C73" i="37"/>
  <c r="M72" i="37"/>
  <c r="J72" i="37"/>
  <c r="C72" i="37"/>
  <c r="J71" i="37"/>
  <c r="M71" i="37" s="1"/>
  <c r="C71" i="37"/>
  <c r="M70" i="37"/>
  <c r="J70" i="37"/>
  <c r="C70" i="37"/>
  <c r="J69" i="37"/>
  <c r="M69" i="37" s="1"/>
  <c r="C69" i="37"/>
  <c r="M68" i="37"/>
  <c r="J68" i="37"/>
  <c r="C68" i="37"/>
  <c r="J67" i="37"/>
  <c r="M67" i="37" s="1"/>
  <c r="C67" i="37"/>
  <c r="M66" i="37"/>
  <c r="J66" i="37"/>
  <c r="C66" i="37"/>
  <c r="J65" i="37"/>
  <c r="M65" i="37" s="1"/>
  <c r="C65" i="37"/>
  <c r="J64" i="37"/>
  <c r="M64" i="37" s="1"/>
  <c r="C64" i="37"/>
  <c r="J63" i="37"/>
  <c r="M63" i="37" s="1"/>
  <c r="C63" i="37"/>
  <c r="J62" i="37"/>
  <c r="M62" i="37" s="1"/>
  <c r="C62" i="37"/>
  <c r="J61" i="37"/>
  <c r="M61" i="37" s="1"/>
  <c r="C61" i="37"/>
  <c r="J60" i="37"/>
  <c r="M60" i="37" s="1"/>
  <c r="C60" i="37"/>
  <c r="J59" i="37"/>
  <c r="M59" i="37" s="1"/>
  <c r="C59" i="37"/>
  <c r="J58" i="37"/>
  <c r="M58" i="37" s="1"/>
  <c r="C58" i="37"/>
  <c r="J57" i="37"/>
  <c r="M57" i="37" s="1"/>
  <c r="C57" i="37"/>
  <c r="J56" i="37"/>
  <c r="M56" i="37" s="1"/>
  <c r="C56" i="37"/>
  <c r="J55" i="37"/>
  <c r="M55" i="37" s="1"/>
  <c r="C55" i="37"/>
  <c r="J54" i="37"/>
  <c r="M54" i="37" s="1"/>
  <c r="C54" i="37"/>
  <c r="J53" i="37"/>
  <c r="M53" i="37" s="1"/>
  <c r="C53" i="37"/>
  <c r="J52" i="37"/>
  <c r="M52" i="37" s="1"/>
  <c r="C52" i="37"/>
  <c r="J51" i="37"/>
  <c r="M51" i="37" s="1"/>
  <c r="C51" i="37"/>
  <c r="J50" i="37"/>
  <c r="M50" i="37" s="1"/>
  <c r="C50" i="37"/>
  <c r="J49" i="37"/>
  <c r="J82" i="37" s="1"/>
  <c r="C49" i="37"/>
  <c r="K48" i="37"/>
  <c r="I48" i="37"/>
  <c r="H48" i="37"/>
  <c r="G48" i="37"/>
  <c r="F48" i="37"/>
  <c r="E48" i="37"/>
  <c r="M47" i="37"/>
  <c r="L47" i="37"/>
  <c r="K47" i="37"/>
  <c r="J47" i="37"/>
  <c r="I47" i="37"/>
  <c r="H47" i="37"/>
  <c r="G47" i="37"/>
  <c r="F47" i="37"/>
  <c r="E47" i="37"/>
  <c r="D47" i="37"/>
  <c r="C47" i="37"/>
  <c r="B47" i="37"/>
  <c r="B43" i="37"/>
  <c r="C42" i="37"/>
  <c r="P41" i="37"/>
  <c r="O41" i="37"/>
  <c r="B41" i="37"/>
  <c r="N40" i="37"/>
  <c r="Q40" i="37" s="1"/>
  <c r="C40" i="37"/>
  <c r="N39" i="37"/>
  <c r="C39" i="37"/>
  <c r="N38" i="37"/>
  <c r="Q38" i="37" s="1"/>
  <c r="C38" i="37"/>
  <c r="Q37" i="37"/>
  <c r="N37" i="37"/>
  <c r="C37" i="37"/>
  <c r="N36" i="37"/>
  <c r="Q36" i="37" s="1"/>
  <c r="C36" i="37"/>
  <c r="Q35" i="37"/>
  <c r="N35" i="37"/>
  <c r="C35" i="37"/>
  <c r="N34" i="37"/>
  <c r="Q34" i="37" s="1"/>
  <c r="C34" i="37"/>
  <c r="N33" i="37"/>
  <c r="Q33" i="37" s="1"/>
  <c r="C33" i="37"/>
  <c r="N32" i="37"/>
  <c r="Q32" i="37" s="1"/>
  <c r="C32" i="37"/>
  <c r="Q31" i="37"/>
  <c r="N31" i="37"/>
  <c r="C31" i="37"/>
  <c r="N30" i="37"/>
  <c r="Q30" i="37" s="1"/>
  <c r="C30" i="37"/>
  <c r="Q29" i="37"/>
  <c r="N29" i="37"/>
  <c r="C29" i="37"/>
  <c r="N28" i="37"/>
  <c r="Q28" i="37" s="1"/>
  <c r="C28" i="37"/>
  <c r="N27" i="37"/>
  <c r="Q27" i="37" s="1"/>
  <c r="C27" i="37"/>
  <c r="N26" i="37"/>
  <c r="Q26" i="37" s="1"/>
  <c r="C26" i="37"/>
  <c r="N25" i="37"/>
  <c r="Q25" i="37" s="1"/>
  <c r="C25" i="37"/>
  <c r="N24" i="37"/>
  <c r="Q24" i="37" s="1"/>
  <c r="C24" i="37"/>
  <c r="N23" i="37"/>
  <c r="Q23" i="37" s="1"/>
  <c r="C23" i="37"/>
  <c r="N22" i="37"/>
  <c r="Q22" i="37" s="1"/>
  <c r="C22" i="37"/>
  <c r="N21" i="37"/>
  <c r="Q21" i="37" s="1"/>
  <c r="C21" i="37"/>
  <c r="N20" i="37"/>
  <c r="Q20" i="37" s="1"/>
  <c r="C20" i="37"/>
  <c r="N19" i="37"/>
  <c r="Q19" i="37" s="1"/>
  <c r="C19" i="37"/>
  <c r="N18" i="37"/>
  <c r="Q18" i="37" s="1"/>
  <c r="C18" i="37"/>
  <c r="N17" i="37"/>
  <c r="Q17" i="37" s="1"/>
  <c r="C17" i="37"/>
  <c r="N16" i="37"/>
  <c r="Q16" i="37" s="1"/>
  <c r="C16" i="37"/>
  <c r="Q15" i="37"/>
  <c r="N15" i="37"/>
  <c r="C15" i="37"/>
  <c r="N14" i="37"/>
  <c r="Q14" i="37" s="1"/>
  <c r="C14" i="37"/>
  <c r="Q13" i="37"/>
  <c r="N13" i="37"/>
  <c r="C13" i="37"/>
  <c r="N12" i="37"/>
  <c r="Q12" i="37" s="1"/>
  <c r="C12" i="37"/>
  <c r="Q11" i="37"/>
  <c r="N11" i="37"/>
  <c r="C11" i="37"/>
  <c r="N10" i="37"/>
  <c r="N43" i="37" s="1"/>
  <c r="C10" i="37"/>
  <c r="O9" i="37"/>
  <c r="M9" i="37"/>
  <c r="L9" i="37"/>
  <c r="K9" i="37"/>
  <c r="J9" i="37"/>
  <c r="I9" i="37"/>
  <c r="H9" i="37"/>
  <c r="G9" i="37"/>
  <c r="F9" i="37"/>
  <c r="E9" i="37"/>
  <c r="D9" i="37"/>
  <c r="Q8" i="37"/>
  <c r="P8" i="37"/>
  <c r="O8" i="37"/>
  <c r="N8" i="37"/>
  <c r="L8" i="37"/>
  <c r="J8" i="37"/>
  <c r="H8" i="37"/>
  <c r="F8" i="37"/>
  <c r="D8" i="37"/>
  <c r="C8" i="37"/>
  <c r="B8" i="37"/>
  <c r="C28" i="1"/>
  <c r="R4" i="37"/>
  <c r="R3" i="37"/>
  <c r="D3" i="37"/>
  <c r="A3" i="37"/>
  <c r="R2" i="37"/>
  <c r="A2" i="37"/>
  <c r="R1" i="37"/>
  <c r="A1" i="37" l="1"/>
  <c r="Q10" i="37"/>
  <c r="N42" i="37"/>
  <c r="M49" i="37"/>
  <c r="J80" i="37"/>
  <c r="J81" i="37" s="1"/>
  <c r="M82" i="37" l="1"/>
  <c r="M80" i="37"/>
  <c r="M81" i="37" l="1"/>
  <c r="E15" i="12" l="1"/>
  <c r="E18" i="12"/>
  <c r="F37" i="17"/>
  <c r="F36" i="17"/>
  <c r="F35" i="17"/>
  <c r="D37" i="17"/>
  <c r="D36" i="17"/>
  <c r="D35" i="17"/>
  <c r="D18" i="18"/>
  <c r="D17" i="18"/>
  <c r="D10" i="18"/>
  <c r="D40" i="19"/>
  <c r="D69" i="30" l="1"/>
  <c r="L66" i="30"/>
  <c r="K66" i="30"/>
  <c r="G66" i="30"/>
  <c r="E66" i="30"/>
  <c r="I59" i="30"/>
  <c r="H59" i="30"/>
  <c r="E59" i="30"/>
  <c r="H56" i="30"/>
  <c r="C56" i="30"/>
  <c r="E49" i="30"/>
  <c r="E48" i="30"/>
  <c r="F47" i="30"/>
  <c r="U1291" i="31"/>
  <c r="P1291" i="31"/>
  <c r="P1290" i="31"/>
  <c r="S1289" i="31"/>
  <c r="I1292" i="31"/>
  <c r="I1291" i="31"/>
  <c r="I1290" i="31"/>
  <c r="L1289" i="31"/>
  <c r="D1292" i="31"/>
  <c r="D1291" i="31"/>
  <c r="D1290" i="31"/>
  <c r="G725" i="31"/>
  <c r="C1301" i="31"/>
  <c r="D19" i="16" l="1"/>
  <c r="D20" i="16"/>
  <c r="D21" i="16"/>
  <c r="K42" i="32" l="1"/>
  <c r="K43" i="32"/>
  <c r="K44" i="32"/>
  <c r="K23" i="32" l="1"/>
  <c r="K24" i="32"/>
  <c r="K25" i="32"/>
  <c r="K26" i="32"/>
  <c r="K27" i="32"/>
  <c r="K28" i="32"/>
  <c r="K29" i="32"/>
  <c r="K30" i="32"/>
  <c r="K31" i="32"/>
  <c r="K32" i="32"/>
  <c r="K33" i="32"/>
  <c r="C25" i="11" l="1"/>
  <c r="P165" i="27"/>
  <c r="M168" i="27" s="1"/>
  <c r="O165" i="27"/>
  <c r="M167" i="27" s="1"/>
  <c r="N165" i="27"/>
  <c r="M166" i="27" s="1"/>
  <c r="F64" i="15"/>
  <c r="E64" i="15"/>
  <c r="J36" i="12"/>
  <c r="B67" i="15"/>
  <c r="D64" i="15"/>
  <c r="C64" i="15"/>
  <c r="L8" i="12"/>
  <c r="I8" i="12"/>
  <c r="B66" i="15"/>
  <c r="B31" i="15"/>
  <c r="B65" i="15"/>
  <c r="B60" i="15"/>
  <c r="K45" i="15"/>
  <c r="K9" i="16"/>
  <c r="B41" i="16"/>
  <c r="B33" i="32" l="1"/>
  <c r="B32" i="32"/>
  <c r="B31" i="32"/>
  <c r="B21" i="16"/>
  <c r="B114" i="27" s="1"/>
  <c r="B20" i="16"/>
  <c r="B113" i="27" s="1"/>
  <c r="B19" i="16"/>
  <c r="B112" i="27" s="1"/>
  <c r="E10" i="16"/>
  <c r="E47" i="15"/>
  <c r="E48" i="15"/>
  <c r="E49" i="15"/>
  <c r="E46" i="15"/>
  <c r="D49" i="15"/>
  <c r="D48" i="15"/>
  <c r="D47" i="15"/>
  <c r="D46" i="15"/>
  <c r="C49" i="15"/>
  <c r="C48" i="15"/>
  <c r="C47" i="15"/>
  <c r="C46" i="15"/>
  <c r="D11" i="16"/>
  <c r="D12" i="16"/>
  <c r="D13" i="16"/>
  <c r="D14" i="16"/>
  <c r="D15" i="16"/>
  <c r="D16" i="16"/>
  <c r="D17" i="16"/>
  <c r="D18" i="16"/>
  <c r="D10" i="16"/>
  <c r="C11" i="16"/>
  <c r="C12" i="16"/>
  <c r="C13" i="16"/>
  <c r="C14" i="16"/>
  <c r="C15" i="16"/>
  <c r="C16" i="16"/>
  <c r="C17" i="16"/>
  <c r="C18" i="16"/>
  <c r="C19" i="16"/>
  <c r="C20" i="16"/>
  <c r="C21" i="16"/>
  <c r="C10" i="16"/>
  <c r="Z1257" i="31" l="1"/>
  <c r="N956" i="31"/>
  <c r="N154" i="31"/>
  <c r="C85" i="31"/>
  <c r="N455" i="31" l="1"/>
  <c r="N96" i="31"/>
  <c r="D1263" i="31" l="1"/>
  <c r="D1267" i="31"/>
  <c r="G510" i="31"/>
  <c r="F509" i="31"/>
  <c r="E509" i="31"/>
  <c r="D509" i="31"/>
  <c r="J7" i="27" l="1"/>
  <c r="D30" i="19"/>
  <c r="C35" i="19"/>
  <c r="C36" i="19"/>
  <c r="C37" i="19"/>
  <c r="C34" i="19"/>
  <c r="C33" i="19"/>
  <c r="G28" i="13"/>
  <c r="F28" i="13" s="1"/>
  <c r="G26" i="13" l="1"/>
  <c r="C18" i="12"/>
  <c r="L31" i="12"/>
  <c r="K33" i="12"/>
  <c r="H33" i="12"/>
  <c r="E33" i="12"/>
  <c r="I42" i="12" l="1"/>
  <c r="H29" i="12" l="1"/>
  <c r="H28" i="12"/>
  <c r="H27" i="12"/>
  <c r="H25" i="12"/>
  <c r="E29" i="12"/>
  <c r="I29" i="12" s="1"/>
  <c r="E27" i="12"/>
  <c r="I27" i="12" s="1"/>
  <c r="E25" i="12"/>
  <c r="F18" i="12"/>
  <c r="H18" i="12" s="1"/>
  <c r="F15" i="12"/>
  <c r="C15" i="12"/>
  <c r="K12" i="12"/>
  <c r="H12" i="12"/>
  <c r="H11" i="12"/>
  <c r="E11" i="12"/>
  <c r="G19" i="9"/>
  <c r="D60" i="9"/>
  <c r="D69" i="9" s="1"/>
  <c r="D56" i="9"/>
  <c r="G37" i="9"/>
  <c r="F36" i="9"/>
  <c r="F37" i="9" s="1"/>
  <c r="F19" i="9"/>
  <c r="G69" i="9"/>
  <c r="F69" i="9"/>
  <c r="E69" i="9"/>
  <c r="D68" i="9"/>
  <c r="D61" i="9"/>
  <c r="D62" i="9"/>
  <c r="D63" i="9"/>
  <c r="D64" i="9"/>
  <c r="D65" i="9"/>
  <c r="D66" i="9"/>
  <c r="D67" i="9"/>
  <c r="H32" i="9"/>
  <c r="H36" i="9" s="1"/>
  <c r="G32" i="9"/>
  <c r="D31" i="9"/>
  <c r="D30" i="9"/>
  <c r="D29" i="9"/>
  <c r="D28" i="9"/>
  <c r="D27" i="9"/>
  <c r="D26" i="9"/>
  <c r="D25" i="9"/>
  <c r="D24" i="9"/>
  <c r="D23" i="9"/>
  <c r="F18" i="9"/>
  <c r="G18" i="9"/>
  <c r="H18" i="9"/>
  <c r="D17" i="9"/>
  <c r="D11" i="9"/>
  <c r="D16" i="9"/>
  <c r="D15" i="9"/>
  <c r="D13" i="9"/>
  <c r="D12" i="9"/>
  <c r="D10" i="9"/>
  <c r="D9" i="9"/>
  <c r="D8" i="9"/>
  <c r="D7" i="9"/>
  <c r="D32" i="9" l="1"/>
  <c r="G36" i="9"/>
  <c r="I25" i="12"/>
  <c r="I11" i="12"/>
  <c r="E15" i="6"/>
  <c r="F15" i="6"/>
  <c r="G15" i="6"/>
  <c r="H15" i="6"/>
  <c r="I15" i="6"/>
  <c r="J15" i="6"/>
  <c r="K15" i="6"/>
  <c r="L15" i="6"/>
  <c r="D15" i="6"/>
  <c r="G8" i="6"/>
  <c r="H8" i="6"/>
  <c r="I8" i="6"/>
  <c r="J8" i="6"/>
  <c r="K8" i="6"/>
  <c r="L8" i="6"/>
  <c r="E8" i="6"/>
  <c r="D8" i="6"/>
  <c r="E60" i="5" l="1"/>
  <c r="E59" i="5"/>
  <c r="E58" i="5"/>
  <c r="E57" i="5"/>
  <c r="E55" i="5"/>
  <c r="E54" i="5"/>
  <c r="E53" i="5"/>
  <c r="E52" i="5"/>
  <c r="E51" i="5"/>
  <c r="E50" i="5"/>
  <c r="E49" i="5"/>
  <c r="E48" i="5"/>
  <c r="E47" i="5"/>
  <c r="E46" i="5"/>
  <c r="E45" i="5"/>
  <c r="E44" i="5"/>
  <c r="I35" i="5" l="1"/>
  <c r="H35" i="5"/>
  <c r="F35" i="5"/>
  <c r="E35" i="5"/>
  <c r="S22" i="5"/>
  <c r="R22" i="5"/>
  <c r="Q22" i="5"/>
  <c r="P22" i="5"/>
  <c r="O22" i="5"/>
  <c r="N22" i="5"/>
  <c r="M22" i="5"/>
  <c r="L22" i="5"/>
  <c r="K22" i="5"/>
  <c r="I22" i="5"/>
  <c r="H22" i="5"/>
  <c r="G23" i="5"/>
  <c r="F22" i="5"/>
  <c r="E22" i="5"/>
  <c r="S9" i="5"/>
  <c r="R9" i="5"/>
  <c r="Q9" i="5"/>
  <c r="P9" i="5"/>
  <c r="O9" i="5"/>
  <c r="N9" i="5"/>
  <c r="M9" i="5"/>
  <c r="L9" i="5"/>
  <c r="K9" i="5"/>
  <c r="J10" i="5"/>
  <c r="I9" i="5"/>
  <c r="H9" i="5"/>
  <c r="G10" i="5"/>
  <c r="F9" i="5"/>
  <c r="E9" i="5"/>
  <c r="E40" i="3"/>
  <c r="E24" i="3"/>
  <c r="E20" i="3"/>
  <c r="E16" i="3"/>
  <c r="E11" i="3"/>
  <c r="E7" i="3"/>
  <c r="E44" i="3" s="1"/>
  <c r="B36" i="3"/>
  <c r="B33" i="3"/>
  <c r="B32" i="3"/>
  <c r="B28" i="3"/>
  <c r="B18" i="3"/>
  <c r="B15" i="3"/>
  <c r="B12" i="3" s="1"/>
  <c r="B48" i="3" s="1"/>
  <c r="E49" i="3" s="1"/>
  <c r="D47" i="9" s="1"/>
  <c r="D53" i="9" s="1"/>
  <c r="D11" i="5"/>
  <c r="D12" i="5"/>
  <c r="D13" i="5"/>
  <c r="D14" i="5"/>
  <c r="D15" i="5"/>
  <c r="D16" i="5"/>
  <c r="D17" i="5"/>
  <c r="D18" i="5"/>
  <c r="D19" i="5"/>
  <c r="D20" i="5"/>
  <c r="D21" i="5"/>
  <c r="C18" i="9"/>
  <c r="E59" i="9"/>
  <c r="F59" i="9"/>
  <c r="G59" i="9"/>
  <c r="C37" i="1"/>
  <c r="C38" i="1"/>
  <c r="C52" i="9"/>
  <c r="A3" i="36" l="1"/>
  <c r="J6" i="27"/>
  <c r="J5" i="27"/>
  <c r="M47" i="15" l="1"/>
  <c r="N47" i="15" s="1"/>
  <c r="M48" i="15"/>
  <c r="N48" i="15" s="1"/>
  <c r="M49" i="15"/>
  <c r="N49" i="15" s="1"/>
  <c r="M46" i="15"/>
  <c r="N46" i="15" s="1"/>
  <c r="A3" i="35"/>
  <c r="A3" i="33" l="1"/>
  <c r="C47" i="19"/>
  <c r="C41" i="19"/>
  <c r="C42" i="19"/>
  <c r="C43" i="19"/>
  <c r="C44" i="19"/>
  <c r="C40" i="19"/>
  <c r="E32" i="19"/>
  <c r="C30" i="19"/>
  <c r="A3" i="19"/>
  <c r="G152" i="27"/>
  <c r="G151" i="27"/>
  <c r="F151" i="27"/>
  <c r="G150" i="27"/>
  <c r="F150" i="27"/>
  <c r="E150" i="27"/>
  <c r="G149" i="27"/>
  <c r="F149" i="27"/>
  <c r="E149" i="27"/>
  <c r="D149" i="27"/>
  <c r="B27" i="11" l="1"/>
  <c r="B21" i="11"/>
  <c r="B5" i="19"/>
  <c r="C7" i="19"/>
  <c r="E9" i="19"/>
  <c r="B28" i="19"/>
  <c r="C32" i="19"/>
  <c r="B24" i="11"/>
  <c r="D9" i="19" l="1"/>
  <c r="D32" i="19"/>
  <c r="D15" i="11"/>
  <c r="C15" i="11"/>
  <c r="H31" i="16"/>
  <c r="E31" i="16"/>
  <c r="E11" i="16"/>
  <c r="E12" i="16"/>
  <c r="E13" i="16"/>
  <c r="E14" i="16"/>
  <c r="E15" i="16"/>
  <c r="E16" i="16"/>
  <c r="E17" i="16"/>
  <c r="E18" i="16"/>
  <c r="E19" i="16"/>
  <c r="E20" i="16"/>
  <c r="E21" i="16"/>
  <c r="M11" i="16"/>
  <c r="N11" i="16" s="1"/>
  <c r="M12" i="16"/>
  <c r="N12" i="16" s="1"/>
  <c r="M13" i="16"/>
  <c r="N13" i="16" s="1"/>
  <c r="M14" i="16"/>
  <c r="N14" i="16" s="1"/>
  <c r="M15" i="16"/>
  <c r="N15" i="16" s="1"/>
  <c r="M16" i="16"/>
  <c r="N16" i="16" s="1"/>
  <c r="M17" i="16"/>
  <c r="N17" i="16" s="1"/>
  <c r="M18" i="16"/>
  <c r="N18" i="16" s="1"/>
  <c r="M19" i="16"/>
  <c r="N19" i="16" s="1"/>
  <c r="M20" i="16"/>
  <c r="N20" i="16" s="1"/>
  <c r="M21" i="16"/>
  <c r="N21" i="16" s="1"/>
  <c r="M10" i="16"/>
  <c r="N10" i="16" s="1"/>
  <c r="I42" i="32"/>
  <c r="I43" i="32"/>
  <c r="I44" i="32"/>
  <c r="I41" i="32"/>
  <c r="D41" i="32"/>
  <c r="N42" i="32"/>
  <c r="O42" i="32" s="1"/>
  <c r="N43" i="32"/>
  <c r="O43" i="32" s="1"/>
  <c r="N44" i="32"/>
  <c r="O44" i="32" s="1"/>
  <c r="N41" i="32"/>
  <c r="O41" i="32" s="1"/>
  <c r="G42" i="32"/>
  <c r="G43" i="32"/>
  <c r="G44" i="32"/>
  <c r="G41" i="32"/>
  <c r="K41" i="32" s="1"/>
  <c r="D42" i="32"/>
  <c r="D43" i="32"/>
  <c r="D44" i="32"/>
  <c r="I31" i="16" l="1"/>
  <c r="O23" i="32" l="1"/>
  <c r="O24" i="32"/>
  <c r="O25" i="32"/>
  <c r="O26" i="32"/>
  <c r="O27" i="32"/>
  <c r="O28" i="32"/>
  <c r="O29" i="32"/>
  <c r="O30" i="32"/>
  <c r="O31" i="32"/>
  <c r="O32" i="32"/>
  <c r="O33" i="32"/>
  <c r="H23" i="32"/>
  <c r="H24" i="32"/>
  <c r="H25" i="32"/>
  <c r="G26" i="32"/>
  <c r="H26" i="32" s="1"/>
  <c r="G27" i="32"/>
  <c r="H27" i="32" s="1"/>
  <c r="H28" i="32"/>
  <c r="H29" i="32"/>
  <c r="H30" i="32"/>
  <c r="H31" i="32"/>
  <c r="H32" i="32"/>
  <c r="H33" i="32"/>
  <c r="D23" i="32"/>
  <c r="D24" i="32"/>
  <c r="D25" i="32"/>
  <c r="D26" i="32"/>
  <c r="D27" i="32"/>
  <c r="D28" i="32"/>
  <c r="D29" i="32"/>
  <c r="D30" i="32"/>
  <c r="D31" i="32"/>
  <c r="D32" i="32"/>
  <c r="D33" i="32"/>
  <c r="D22" i="32"/>
  <c r="C102" i="27"/>
  <c r="C131" i="27" s="1"/>
  <c r="D102" i="27"/>
  <c r="D131" i="27" s="1"/>
  <c r="E102" i="27"/>
  <c r="E131" i="27" s="1"/>
  <c r="B38" i="32"/>
  <c r="B46" i="32"/>
  <c r="B50" i="32"/>
  <c r="I29" i="16"/>
  <c r="B23" i="11"/>
  <c r="O20" i="32"/>
  <c r="N20" i="32"/>
  <c r="F20" i="32"/>
  <c r="K22" i="32" l="1"/>
  <c r="J9" i="16"/>
  <c r="J45" i="15"/>
  <c r="M44" i="15"/>
  <c r="M8" i="16"/>
  <c r="M45" i="15"/>
  <c r="M9" i="16"/>
  <c r="K20" i="32"/>
  <c r="O39" i="32"/>
  <c r="K39" i="32"/>
  <c r="I39" i="32"/>
  <c r="I20" i="32"/>
  <c r="G20" i="32"/>
  <c r="G39" i="32"/>
  <c r="N39" i="32"/>
  <c r="E39" i="32"/>
  <c r="E20" i="32"/>
  <c r="C50" i="32"/>
  <c r="C46" i="32"/>
  <c r="L20" i="32"/>
  <c r="L39" i="32"/>
  <c r="J39" i="32"/>
  <c r="J20" i="32"/>
  <c r="H20" i="32"/>
  <c r="H39" i="32"/>
  <c r="M39" i="32"/>
  <c r="F39" i="32"/>
  <c r="M20" i="32"/>
  <c r="A3" i="32"/>
  <c r="A3" i="11" l="1"/>
  <c r="B9" i="16"/>
  <c r="N157" i="27" s="1"/>
  <c r="M158" i="27" s="1"/>
  <c r="B26" i="16"/>
  <c r="B35" i="16" s="1"/>
  <c r="B31" i="16"/>
  <c r="B36" i="16" s="1"/>
  <c r="B37" i="16"/>
  <c r="B42" i="16"/>
  <c r="B6" i="32"/>
  <c r="D39" i="32" l="1"/>
  <c r="D20" i="32"/>
  <c r="C39" i="32"/>
  <c r="C20" i="32"/>
  <c r="A3" i="16"/>
  <c r="E58" i="15"/>
  <c r="I58" i="15" l="1"/>
  <c r="B45" i="15"/>
  <c r="B46" i="15"/>
  <c r="B47" i="15"/>
  <c r="B48" i="15"/>
  <c r="B49" i="15"/>
  <c r="B53" i="15"/>
  <c r="B58" i="15"/>
  <c r="B71" i="15"/>
  <c r="K27" i="15"/>
  <c r="H27" i="15"/>
  <c r="E27" i="15"/>
  <c r="L27" i="15" s="1"/>
  <c r="L39" i="15" s="1"/>
  <c r="K25" i="15"/>
  <c r="H25" i="15"/>
  <c r="E25" i="15"/>
  <c r="C22" i="15"/>
  <c r="K23" i="15"/>
  <c r="H23" i="15"/>
  <c r="D23" i="15"/>
  <c r="C23" i="15"/>
  <c r="K22" i="15"/>
  <c r="H22" i="15"/>
  <c r="D22" i="15"/>
  <c r="K21" i="15"/>
  <c r="H21" i="15"/>
  <c r="E21" i="15"/>
  <c r="L21" i="15" s="1"/>
  <c r="H18" i="15"/>
  <c r="E18" i="15"/>
  <c r="K18" i="15"/>
  <c r="K16" i="15"/>
  <c r="H16" i="15"/>
  <c r="E16" i="15"/>
  <c r="L16" i="15" s="1"/>
  <c r="L35" i="15" s="1"/>
  <c r="K14" i="15"/>
  <c r="H14" i="15"/>
  <c r="E14" i="15"/>
  <c r="L14" i="15" s="1"/>
  <c r="L34" i="15" s="1"/>
  <c r="A3" i="15"/>
  <c r="L25" i="15" l="1"/>
  <c r="L38" i="15" s="1"/>
  <c r="B24" i="16"/>
  <c r="B51" i="15"/>
  <c r="E22" i="15"/>
  <c r="I22" i="15" s="1"/>
  <c r="I9" i="16"/>
  <c r="I45" i="15"/>
  <c r="G45" i="15"/>
  <c r="G9" i="16"/>
  <c r="H9" i="16"/>
  <c r="H45" i="15"/>
  <c r="F45" i="15"/>
  <c r="F9" i="16"/>
  <c r="E23" i="15"/>
  <c r="L23" i="15" s="1"/>
  <c r="L20" i="15" s="1"/>
  <c r="L37" i="15" s="1"/>
  <c r="L18" i="15"/>
  <c r="L36" i="15" s="1"/>
  <c r="I14" i="15"/>
  <c r="I34" i="15" s="1"/>
  <c r="I16" i="15"/>
  <c r="I35" i="15" s="1"/>
  <c r="I18" i="15"/>
  <c r="I36" i="15" s="1"/>
  <c r="I27" i="15"/>
  <c r="I39" i="15" s="1"/>
  <c r="I25" i="15"/>
  <c r="I38" i="15" s="1"/>
  <c r="L22" i="15"/>
  <c r="I21" i="15"/>
  <c r="I23" i="15" l="1"/>
  <c r="I20" i="15" s="1"/>
  <c r="I37" i="15" s="1"/>
  <c r="I30" i="15" s="1"/>
  <c r="L30" i="15"/>
  <c r="M34" i="15" a="1"/>
  <c r="J34" i="15" l="1" a="1"/>
  <c r="J34" i="15" s="1"/>
  <c r="M21" i="15"/>
  <c r="M34" i="15"/>
  <c r="M37" i="15"/>
  <c r="M35" i="15"/>
  <c r="M39" i="15"/>
  <c r="M38" i="15"/>
  <c r="M36" i="15"/>
  <c r="J36" i="15" l="1"/>
  <c r="J39" i="15"/>
  <c r="J37" i="15"/>
  <c r="J38" i="15"/>
  <c r="J35" i="15"/>
  <c r="L31" i="15" a="1"/>
  <c r="L31" i="15" s="1"/>
  <c r="L29" i="15" l="1"/>
  <c r="D66" i="15"/>
  <c r="I31" i="15" a="1"/>
  <c r="I31" i="15" s="1"/>
  <c r="C66" i="15" s="1"/>
  <c r="I29" i="15" l="1"/>
  <c r="A9" i="15"/>
  <c r="B30" i="15"/>
  <c r="Q136" i="27"/>
  <c r="Q135" i="27"/>
  <c r="P135" i="27"/>
  <c r="Q134" i="27"/>
  <c r="P134" i="27"/>
  <c r="O134" i="27"/>
  <c r="F8" i="16" l="1"/>
  <c r="F44" i="15"/>
  <c r="L19" i="32"/>
  <c r="L38" i="32"/>
  <c r="E8" i="16"/>
  <c r="E44" i="15"/>
  <c r="C9" i="16"/>
  <c r="C45" i="15"/>
  <c r="C19" i="32"/>
  <c r="C38" i="32"/>
  <c r="D9" i="16"/>
  <c r="D45" i="15"/>
  <c r="C44" i="15"/>
  <c r="C8" i="16"/>
  <c r="E9" i="16"/>
  <c r="E45" i="15"/>
  <c r="D34" i="17" l="1"/>
  <c r="D38" i="17" l="1"/>
  <c r="F34" i="17"/>
  <c r="B26" i="17"/>
  <c r="C33" i="17"/>
  <c r="C35" i="17"/>
  <c r="C36" i="17"/>
  <c r="C37" i="17"/>
  <c r="F65" i="27"/>
  <c r="E57" i="27"/>
  <c r="E65" i="27"/>
  <c r="A5" i="15"/>
  <c r="A6" i="15"/>
  <c r="A7" i="15"/>
  <c r="A8" i="15"/>
  <c r="B24" i="17"/>
  <c r="A3" i="17"/>
  <c r="U129" i="27"/>
  <c r="U128" i="27"/>
  <c r="T128" i="27"/>
  <c r="U127" i="27"/>
  <c r="T127" i="27"/>
  <c r="S127" i="27"/>
  <c r="U126" i="27"/>
  <c r="T126" i="27"/>
  <c r="S126" i="27"/>
  <c r="R126" i="27"/>
  <c r="G79" i="30"/>
  <c r="H79" i="30"/>
  <c r="C6" i="17"/>
  <c r="D33" i="17"/>
  <c r="F33" i="17"/>
  <c r="C29" i="17"/>
  <c r="D82" i="30"/>
  <c r="D83" i="30"/>
  <c r="D84" i="30"/>
  <c r="D85" i="30"/>
  <c r="D81" i="30"/>
  <c r="F81" i="30" s="1"/>
  <c r="U121" i="27"/>
  <c r="U120" i="27"/>
  <c r="T120" i="27"/>
  <c r="U119" i="27"/>
  <c r="T119" i="27"/>
  <c r="S119" i="27"/>
  <c r="U118" i="27"/>
  <c r="T118" i="27"/>
  <c r="S118" i="27"/>
  <c r="R118" i="27"/>
  <c r="D70" i="30"/>
  <c r="D71" i="30"/>
  <c r="D72" i="30"/>
  <c r="D73" i="30"/>
  <c r="F69" i="30"/>
  <c r="L65" i="30"/>
  <c r="B68" i="30"/>
  <c r="F68" i="30"/>
  <c r="B69" i="30"/>
  <c r="B70" i="30"/>
  <c r="B71" i="30"/>
  <c r="B72" i="30"/>
  <c r="B73" i="30"/>
  <c r="M125" i="27"/>
  <c r="N125" i="27"/>
  <c r="G67" i="30"/>
  <c r="H67" i="30"/>
  <c r="B80" i="30"/>
  <c r="B81" i="30"/>
  <c r="B82" i="30"/>
  <c r="B83" i="30"/>
  <c r="B84" i="30"/>
  <c r="B85" i="30"/>
  <c r="J66" i="30"/>
  <c r="E63" i="30"/>
  <c r="D19" i="17" s="1"/>
  <c r="E61" i="30"/>
  <c r="D18" i="17" s="1"/>
  <c r="F61" i="30"/>
  <c r="F18" i="17" s="1"/>
  <c r="D17" i="17"/>
  <c r="H58" i="30"/>
  <c r="I58" i="30"/>
  <c r="J58" i="30"/>
  <c r="E60" i="30"/>
  <c r="I55" i="30"/>
  <c r="F60" i="30"/>
  <c r="C62" i="30"/>
  <c r="E62" i="30"/>
  <c r="F62" i="30"/>
  <c r="C64" i="30"/>
  <c r="H64" i="30"/>
  <c r="C65" i="30"/>
  <c r="D65" i="30"/>
  <c r="G65" i="30"/>
  <c r="J65" i="30"/>
  <c r="K65" i="30"/>
  <c r="E58" i="30"/>
  <c r="D16" i="17"/>
  <c r="D48" i="30"/>
  <c r="E47" i="30"/>
  <c r="L16" i="30"/>
  <c r="L18" i="30"/>
  <c r="L20" i="30"/>
  <c r="D49" i="30"/>
  <c r="D50" i="30"/>
  <c r="B54" i="30"/>
  <c r="C55" i="30"/>
  <c r="D55" i="30"/>
  <c r="E55" i="30"/>
  <c r="D80" i="30"/>
  <c r="H55" i="30"/>
  <c r="C57" i="30"/>
  <c r="F57" i="30"/>
  <c r="F58" i="30"/>
  <c r="L14" i="30"/>
  <c r="L12" i="30"/>
  <c r="I22" i="30"/>
  <c r="I20" i="30"/>
  <c r="I18" i="30"/>
  <c r="I16" i="30"/>
  <c r="B57" i="30"/>
  <c r="B55" i="30"/>
  <c r="C20" i="30"/>
  <c r="C18" i="30"/>
  <c r="C16" i="30"/>
  <c r="C14" i="30"/>
  <c r="C12" i="30"/>
  <c r="B79" i="30"/>
  <c r="A3" i="30"/>
  <c r="V113" i="27"/>
  <c r="V112" i="27"/>
  <c r="U112" i="27"/>
  <c r="V111" i="27"/>
  <c r="U111" i="27"/>
  <c r="T111" i="27"/>
  <c r="V110" i="27"/>
  <c r="U110" i="27"/>
  <c r="T110" i="27"/>
  <c r="S110" i="27"/>
  <c r="V109" i="27"/>
  <c r="U109" i="27"/>
  <c r="T109" i="27"/>
  <c r="S109" i="27"/>
  <c r="R109" i="27"/>
  <c r="V108" i="27"/>
  <c r="U108" i="27"/>
  <c r="T108" i="27"/>
  <c r="S108" i="27"/>
  <c r="R108" i="27"/>
  <c r="Q108" i="27"/>
  <c r="V107" i="27"/>
  <c r="U107" i="27"/>
  <c r="T107" i="27"/>
  <c r="S107" i="27"/>
  <c r="R107" i="27"/>
  <c r="Q107" i="27"/>
  <c r="P107" i="27"/>
  <c r="V106" i="27"/>
  <c r="U106" i="27"/>
  <c r="T106" i="27"/>
  <c r="S106" i="27"/>
  <c r="R106" i="27"/>
  <c r="Q106" i="27"/>
  <c r="P106" i="27"/>
  <c r="O106" i="27"/>
  <c r="T1290" i="31"/>
  <c r="U1289" i="31"/>
  <c r="AG101" i="27"/>
  <c r="AG100" i="27"/>
  <c r="AF100" i="27"/>
  <c r="AG99" i="27"/>
  <c r="AF99" i="27"/>
  <c r="AE99" i="27"/>
  <c r="AG98" i="27"/>
  <c r="AF98" i="27"/>
  <c r="AE98" i="27"/>
  <c r="AD98" i="27"/>
  <c r="AG97" i="27"/>
  <c r="AF97" i="27"/>
  <c r="AE97" i="27"/>
  <c r="AD97" i="27"/>
  <c r="AC97" i="27"/>
  <c r="AG96" i="27"/>
  <c r="AF96" i="27"/>
  <c r="AE96" i="27"/>
  <c r="AD96" i="27"/>
  <c r="AC96" i="27"/>
  <c r="AB96" i="27"/>
  <c r="AG95" i="27"/>
  <c r="AF95" i="27"/>
  <c r="AE95" i="27"/>
  <c r="AD95" i="27"/>
  <c r="AC95" i="27"/>
  <c r="AB95" i="27"/>
  <c r="AA95" i="27"/>
  <c r="AG94" i="27"/>
  <c r="AF94" i="27"/>
  <c r="AE94" i="27"/>
  <c r="AD94" i="27"/>
  <c r="AC94" i="27"/>
  <c r="AB94" i="27"/>
  <c r="AA94" i="27"/>
  <c r="Z94" i="27"/>
  <c r="AG93" i="27"/>
  <c r="AF93" i="27"/>
  <c r="AE93" i="27"/>
  <c r="AD93" i="27"/>
  <c r="AC93" i="27"/>
  <c r="AB93" i="27"/>
  <c r="AA93" i="27"/>
  <c r="Z93" i="27"/>
  <c r="Y93" i="27"/>
  <c r="AG92" i="27"/>
  <c r="AF92" i="27"/>
  <c r="AE92" i="27"/>
  <c r="AD92" i="27"/>
  <c r="AC92" i="27"/>
  <c r="AB92" i="27"/>
  <c r="AA92" i="27"/>
  <c r="Z92" i="27"/>
  <c r="Y92" i="27"/>
  <c r="X92" i="27"/>
  <c r="AG91" i="27"/>
  <c r="AF91" i="27"/>
  <c r="AE91" i="27"/>
  <c r="AD91" i="27"/>
  <c r="AC91" i="27"/>
  <c r="AB91" i="27"/>
  <c r="AA91" i="27"/>
  <c r="Z91" i="27"/>
  <c r="Y91" i="27"/>
  <c r="X91" i="27"/>
  <c r="W91" i="27"/>
  <c r="AG90" i="27"/>
  <c r="AF90" i="27"/>
  <c r="AE90" i="27"/>
  <c r="AD90" i="27"/>
  <c r="AC90" i="27"/>
  <c r="AB90" i="27"/>
  <c r="AA90" i="27"/>
  <c r="Z90" i="27"/>
  <c r="Y90" i="27"/>
  <c r="X90" i="27"/>
  <c r="W90" i="27"/>
  <c r="V90" i="27"/>
  <c r="AG89" i="27"/>
  <c r="AF89" i="27"/>
  <c r="AE89" i="27"/>
  <c r="AD89" i="27"/>
  <c r="AC89" i="27"/>
  <c r="AB89" i="27"/>
  <c r="AA89" i="27"/>
  <c r="Z89" i="27"/>
  <c r="Y89" i="27"/>
  <c r="X89" i="27"/>
  <c r="W89" i="27"/>
  <c r="V89" i="27"/>
  <c r="U89" i="27"/>
  <c r="AG88" i="27"/>
  <c r="AF88" i="27"/>
  <c r="AE88" i="27"/>
  <c r="AD88" i="27"/>
  <c r="AC88" i="27"/>
  <c r="AB88" i="27"/>
  <c r="AA88" i="27"/>
  <c r="Z88" i="27"/>
  <c r="Y88" i="27"/>
  <c r="X88" i="27"/>
  <c r="W88" i="27"/>
  <c r="V88" i="27"/>
  <c r="U88" i="27"/>
  <c r="T88" i="27"/>
  <c r="AG87" i="27"/>
  <c r="AF87" i="27"/>
  <c r="AE87" i="27"/>
  <c r="AD87" i="27"/>
  <c r="AC87" i="27"/>
  <c r="AB87" i="27"/>
  <c r="AA87" i="27"/>
  <c r="Z87" i="27"/>
  <c r="Y87" i="27"/>
  <c r="X87" i="27"/>
  <c r="W87" i="27"/>
  <c r="V87" i="27"/>
  <c r="U87" i="27"/>
  <c r="T87" i="27"/>
  <c r="S87" i="27"/>
  <c r="AG86" i="27"/>
  <c r="AF86" i="27"/>
  <c r="AE86" i="27"/>
  <c r="AD86" i="27"/>
  <c r="AC86" i="27"/>
  <c r="AB86" i="27"/>
  <c r="AA86" i="27"/>
  <c r="Z86" i="27"/>
  <c r="Y86" i="27"/>
  <c r="X86" i="27"/>
  <c r="W86" i="27"/>
  <c r="V86" i="27"/>
  <c r="U86" i="27"/>
  <c r="T86" i="27"/>
  <c r="S86" i="27"/>
  <c r="R86" i="27"/>
  <c r="AG85" i="27"/>
  <c r="AF85" i="27"/>
  <c r="AE85" i="27"/>
  <c r="AD85" i="27"/>
  <c r="AC85" i="27"/>
  <c r="AB85" i="27"/>
  <c r="AA85" i="27"/>
  <c r="Z85" i="27"/>
  <c r="Y85" i="27"/>
  <c r="X85" i="27"/>
  <c r="W85" i="27"/>
  <c r="V85" i="27"/>
  <c r="U85" i="27"/>
  <c r="T85" i="27"/>
  <c r="S85" i="27"/>
  <c r="R85" i="27"/>
  <c r="Q85" i="27"/>
  <c r="AG84" i="27"/>
  <c r="AF84" i="27"/>
  <c r="AE84" i="27"/>
  <c r="AD84" i="27"/>
  <c r="AC84" i="27"/>
  <c r="AB84" i="27"/>
  <c r="AA84" i="27"/>
  <c r="Z84" i="27"/>
  <c r="Y84" i="27"/>
  <c r="X84" i="27"/>
  <c r="W84" i="27"/>
  <c r="V84" i="27"/>
  <c r="U84" i="27"/>
  <c r="T84" i="27"/>
  <c r="S84" i="27"/>
  <c r="R84" i="27"/>
  <c r="Q84" i="27"/>
  <c r="P84" i="27"/>
  <c r="AG83" i="27"/>
  <c r="AF83" i="27"/>
  <c r="AE83" i="27"/>
  <c r="AD83" i="27"/>
  <c r="AC83" i="27"/>
  <c r="AB83" i="27"/>
  <c r="AA83" i="27"/>
  <c r="Z83" i="27"/>
  <c r="Y83" i="27"/>
  <c r="X83" i="27"/>
  <c r="W83" i="27"/>
  <c r="V83" i="27"/>
  <c r="U83" i="27"/>
  <c r="T83" i="27"/>
  <c r="S83" i="27"/>
  <c r="R83" i="27"/>
  <c r="Q83" i="27"/>
  <c r="P83" i="27"/>
  <c r="O83" i="27"/>
  <c r="P1289" i="31"/>
  <c r="O1290" i="31"/>
  <c r="S1275" i="31"/>
  <c r="Q1349" i="31"/>
  <c r="AA78" i="27"/>
  <c r="AA77" i="27"/>
  <c r="Z77" i="27"/>
  <c r="AA76" i="27"/>
  <c r="Z76" i="27"/>
  <c r="Y76" i="27"/>
  <c r="AA75" i="27"/>
  <c r="Z75" i="27"/>
  <c r="Y75" i="27"/>
  <c r="X75" i="27"/>
  <c r="AA74" i="27"/>
  <c r="Z74" i="27"/>
  <c r="Y74" i="27"/>
  <c r="X74" i="27"/>
  <c r="W74" i="27"/>
  <c r="AA73" i="27"/>
  <c r="Z73" i="27"/>
  <c r="Y73" i="27"/>
  <c r="X73" i="27"/>
  <c r="W73" i="27"/>
  <c r="V73" i="27"/>
  <c r="AA72" i="27"/>
  <c r="Z72" i="27"/>
  <c r="Y72" i="27"/>
  <c r="X72" i="27"/>
  <c r="W72" i="27"/>
  <c r="V72" i="27"/>
  <c r="U72" i="27"/>
  <c r="AA71" i="27"/>
  <c r="Z71" i="27"/>
  <c r="Y71" i="27"/>
  <c r="X71" i="27"/>
  <c r="W71" i="27"/>
  <c r="V71" i="27"/>
  <c r="U71" i="27"/>
  <c r="T71" i="27"/>
  <c r="AA70" i="27"/>
  <c r="Z70" i="27"/>
  <c r="Y70" i="27"/>
  <c r="X70" i="27"/>
  <c r="W70" i="27"/>
  <c r="V70" i="27"/>
  <c r="U70" i="27"/>
  <c r="T70" i="27"/>
  <c r="S70" i="27"/>
  <c r="AA69" i="27"/>
  <c r="Z69" i="27"/>
  <c r="Y69" i="27"/>
  <c r="X69" i="27"/>
  <c r="W69" i="27"/>
  <c r="V69" i="27"/>
  <c r="U69" i="27"/>
  <c r="T69" i="27"/>
  <c r="S69" i="27"/>
  <c r="R69" i="27"/>
  <c r="AA68" i="27"/>
  <c r="Z68" i="27"/>
  <c r="Y68" i="27"/>
  <c r="X68" i="27"/>
  <c r="W68" i="27"/>
  <c r="V68" i="27"/>
  <c r="U68" i="27"/>
  <c r="T68" i="27"/>
  <c r="S68" i="27"/>
  <c r="R68" i="27"/>
  <c r="Q68" i="27"/>
  <c r="AA67" i="27"/>
  <c r="Z67" i="27"/>
  <c r="Y67" i="27"/>
  <c r="X67" i="27"/>
  <c r="W67" i="27"/>
  <c r="V67" i="27"/>
  <c r="U67" i="27"/>
  <c r="T67" i="27"/>
  <c r="S67" i="27"/>
  <c r="R67" i="27"/>
  <c r="Q67" i="27"/>
  <c r="P67" i="27"/>
  <c r="AA66" i="27"/>
  <c r="Z66" i="27"/>
  <c r="Y66" i="27"/>
  <c r="X66" i="27"/>
  <c r="W66" i="27"/>
  <c r="V66" i="27"/>
  <c r="U66" i="27"/>
  <c r="T66" i="27"/>
  <c r="S66" i="27"/>
  <c r="R66" i="27"/>
  <c r="Q66" i="27"/>
  <c r="P66" i="27"/>
  <c r="O66" i="27"/>
  <c r="K1289" i="31"/>
  <c r="J1289" i="31"/>
  <c r="I1289" i="31"/>
  <c r="H1290" i="31"/>
  <c r="C1290" i="31"/>
  <c r="L1275" i="31"/>
  <c r="G1275" i="31"/>
  <c r="F38" i="17" l="1"/>
  <c r="E34" i="17"/>
  <c r="E38" i="17" s="1"/>
  <c r="E65" i="30"/>
  <c r="H65" i="30"/>
  <c r="D68" i="30"/>
  <c r="C9" i="17"/>
  <c r="C11" i="17"/>
  <c r="C16" i="17"/>
  <c r="C20" i="17"/>
  <c r="C18" i="17"/>
  <c r="L10" i="30"/>
  <c r="Q133" i="27"/>
  <c r="M137" i="27" s="1"/>
  <c r="F55" i="30"/>
  <c r="E6" i="17"/>
  <c r="C8" i="17"/>
  <c r="C10" i="17"/>
  <c r="C12" i="17"/>
  <c r="C21" i="17"/>
  <c r="C19" i="17"/>
  <c r="C17" i="17"/>
  <c r="F57" i="27"/>
  <c r="C57" i="27"/>
  <c r="B76" i="27"/>
  <c r="B67" i="27"/>
  <c r="B57" i="27"/>
  <c r="C38" i="17"/>
  <c r="B75" i="27"/>
  <c r="B66" i="27"/>
  <c r="G80" i="30" a="1"/>
  <c r="G80" i="30" s="1"/>
  <c r="D23" i="17" s="1"/>
  <c r="D31" i="17" s="1"/>
  <c r="F80" i="30"/>
  <c r="N117" i="27"/>
  <c r="B7" i="17"/>
  <c r="C28" i="17"/>
  <c r="B14" i="17"/>
  <c r="C22" i="17"/>
  <c r="D6" i="17"/>
  <c r="F6" i="17"/>
  <c r="E33" i="17"/>
  <c r="G68" i="30" a="1"/>
  <c r="G68" i="30" s="1"/>
  <c r="D20" i="17" s="1"/>
  <c r="M117" i="27"/>
  <c r="C30" i="17"/>
  <c r="B15" i="17"/>
  <c r="C13" i="17"/>
  <c r="C31" i="17"/>
  <c r="B23" i="17"/>
  <c r="C25" i="17"/>
  <c r="E18" i="17"/>
  <c r="B67" i="30"/>
  <c r="J59" i="30"/>
  <c r="F17" i="17" s="1"/>
  <c r="E17" i="17" s="1"/>
  <c r="C58" i="30"/>
  <c r="C60" i="30"/>
  <c r="I56" i="30"/>
  <c r="F16" i="17" s="1"/>
  <c r="B60" i="30"/>
  <c r="B62" i="30"/>
  <c r="B64" i="30"/>
  <c r="I12" i="30"/>
  <c r="I14" i="30"/>
  <c r="A1346" i="31"/>
  <c r="E16" i="17" l="1"/>
  <c r="Q1327" i="31" l="1"/>
  <c r="G7" i="30"/>
  <c r="O133" i="27"/>
  <c r="M135" i="27" s="1"/>
  <c r="AG61" i="27"/>
  <c r="AG60" i="27"/>
  <c r="AF60" i="27"/>
  <c r="AG59" i="27"/>
  <c r="AF59" i="27"/>
  <c r="AE59" i="27"/>
  <c r="AG58" i="27"/>
  <c r="AF58" i="27"/>
  <c r="AE58" i="27"/>
  <c r="AD58" i="27"/>
  <c r="AG57" i="27"/>
  <c r="AF57" i="27"/>
  <c r="AE57" i="27"/>
  <c r="AD57" i="27"/>
  <c r="AC57" i="27"/>
  <c r="AG56" i="27"/>
  <c r="AF56" i="27"/>
  <c r="AE56" i="27"/>
  <c r="AD56" i="27"/>
  <c r="AC56" i="27"/>
  <c r="AB56" i="27"/>
  <c r="AG55" i="27"/>
  <c r="AF55" i="27"/>
  <c r="AE55" i="27"/>
  <c r="AD55" i="27"/>
  <c r="AC55" i="27"/>
  <c r="AB55" i="27"/>
  <c r="AA55" i="27"/>
  <c r="AG54" i="27"/>
  <c r="AF54" i="27"/>
  <c r="AE54" i="27"/>
  <c r="AD54" i="27"/>
  <c r="AC54" i="27"/>
  <c r="AB54" i="27"/>
  <c r="AA54" i="27"/>
  <c r="Z54" i="27"/>
  <c r="AG53" i="27"/>
  <c r="AF53" i="27"/>
  <c r="AE53" i="27"/>
  <c r="AD53" i="27"/>
  <c r="AC53" i="27"/>
  <c r="AB53" i="27"/>
  <c r="AA53" i="27"/>
  <c r="Z53" i="27"/>
  <c r="Y53" i="27"/>
  <c r="AG52" i="27"/>
  <c r="AF52" i="27"/>
  <c r="AE52" i="27"/>
  <c r="AD52" i="27"/>
  <c r="AC52" i="27"/>
  <c r="AB52" i="27"/>
  <c r="AA52" i="27"/>
  <c r="Z52" i="27"/>
  <c r="Y52" i="27"/>
  <c r="X52" i="27"/>
  <c r="AG51" i="27"/>
  <c r="AF51" i="27"/>
  <c r="AE51" i="27"/>
  <c r="AD51" i="27"/>
  <c r="AC51" i="27"/>
  <c r="AB51" i="27"/>
  <c r="AA51" i="27"/>
  <c r="Z51" i="27"/>
  <c r="Y51" i="27"/>
  <c r="X51" i="27"/>
  <c r="W51" i="27"/>
  <c r="AG50" i="27"/>
  <c r="AF50" i="27"/>
  <c r="AE50" i="27"/>
  <c r="AD50" i="27"/>
  <c r="AC50" i="27"/>
  <c r="AB50" i="27"/>
  <c r="AA50" i="27"/>
  <c r="Z50" i="27"/>
  <c r="Y50" i="27"/>
  <c r="X50" i="27"/>
  <c r="W50" i="27"/>
  <c r="V50" i="27"/>
  <c r="AG49" i="27"/>
  <c r="AF49" i="27"/>
  <c r="AE49" i="27"/>
  <c r="AD49" i="27"/>
  <c r="AC49" i="27"/>
  <c r="AB49" i="27"/>
  <c r="AA49" i="27"/>
  <c r="Z49" i="27"/>
  <c r="Y49" i="27"/>
  <c r="X49" i="27"/>
  <c r="W49" i="27"/>
  <c r="V49" i="27"/>
  <c r="U49" i="27"/>
  <c r="AG48" i="27"/>
  <c r="AF48" i="27"/>
  <c r="AE48" i="27"/>
  <c r="AD48" i="27"/>
  <c r="AC48" i="27"/>
  <c r="AB48" i="27"/>
  <c r="AA48" i="27"/>
  <c r="Z48" i="27"/>
  <c r="Y48" i="27"/>
  <c r="X48" i="27"/>
  <c r="W48" i="27"/>
  <c r="V48" i="27"/>
  <c r="U48" i="27"/>
  <c r="T48" i="27"/>
  <c r="AG47" i="27"/>
  <c r="AF47" i="27"/>
  <c r="AE47" i="27"/>
  <c r="AD47" i="27"/>
  <c r="AC47" i="27"/>
  <c r="AB47" i="27"/>
  <c r="AA47" i="27"/>
  <c r="Z47" i="27"/>
  <c r="Y47" i="27"/>
  <c r="X47" i="27"/>
  <c r="W47" i="27"/>
  <c r="V47" i="27"/>
  <c r="U47" i="27"/>
  <c r="T47" i="27"/>
  <c r="S47" i="27"/>
  <c r="AG46" i="27"/>
  <c r="AF46" i="27"/>
  <c r="AE46" i="27"/>
  <c r="AD46" i="27"/>
  <c r="AC46" i="27"/>
  <c r="AB46" i="27"/>
  <c r="AA46" i="27"/>
  <c r="Z46" i="27"/>
  <c r="Y46" i="27"/>
  <c r="X46" i="27"/>
  <c r="W46" i="27"/>
  <c r="V46" i="27"/>
  <c r="U46" i="27"/>
  <c r="T46" i="27"/>
  <c r="S46" i="27"/>
  <c r="R46" i="27"/>
  <c r="AG45" i="27"/>
  <c r="AF45" i="27"/>
  <c r="AE45" i="27"/>
  <c r="AD45" i="27"/>
  <c r="AC45" i="27"/>
  <c r="AB45" i="27"/>
  <c r="AA45" i="27"/>
  <c r="Z45" i="27"/>
  <c r="Y45" i="27"/>
  <c r="X45" i="27"/>
  <c r="W45" i="27"/>
  <c r="V45" i="27"/>
  <c r="U45" i="27"/>
  <c r="T45" i="27"/>
  <c r="S45" i="27"/>
  <c r="R45" i="27"/>
  <c r="Q45" i="27"/>
  <c r="AG44" i="27"/>
  <c r="AF44" i="27"/>
  <c r="AE44" i="27"/>
  <c r="AD44" i="27"/>
  <c r="AC44" i="27"/>
  <c r="AB44" i="27"/>
  <c r="AA44" i="27"/>
  <c r="Z44" i="27"/>
  <c r="Y44" i="27"/>
  <c r="X44" i="27"/>
  <c r="W44" i="27"/>
  <c r="V44" i="27"/>
  <c r="U44" i="27"/>
  <c r="T44" i="27"/>
  <c r="S44" i="27"/>
  <c r="R44" i="27"/>
  <c r="Q44" i="27"/>
  <c r="P44" i="27"/>
  <c r="AG43" i="27"/>
  <c r="AF43" i="27"/>
  <c r="AE43" i="27"/>
  <c r="AD43" i="27"/>
  <c r="AC43" i="27"/>
  <c r="AB43" i="27"/>
  <c r="AA43" i="27"/>
  <c r="Z43" i="27"/>
  <c r="Y43" i="27"/>
  <c r="X43" i="27"/>
  <c r="W43" i="27"/>
  <c r="V43" i="27"/>
  <c r="U43" i="27"/>
  <c r="T43" i="27"/>
  <c r="S43" i="27"/>
  <c r="R43" i="27"/>
  <c r="Q43" i="27"/>
  <c r="P43" i="27"/>
  <c r="O43" i="27"/>
  <c r="D1289" i="31"/>
  <c r="B43" i="30"/>
  <c r="B42" i="30"/>
  <c r="B41" i="30"/>
  <c r="B40" i="30"/>
  <c r="B39" i="30"/>
  <c r="B38" i="30"/>
  <c r="B37" i="30"/>
  <c r="B36" i="30"/>
  <c r="B35" i="30"/>
  <c r="B34" i="30"/>
  <c r="B33" i="30"/>
  <c r="I1300" i="31"/>
  <c r="O1300" i="31"/>
  <c r="A1269" i="31"/>
  <c r="B28" i="30"/>
  <c r="B29" i="30"/>
  <c r="B30" i="30"/>
  <c r="B31" i="30"/>
  <c r="B32" i="30"/>
  <c r="C1300" i="31"/>
  <c r="J1300" i="31"/>
  <c r="Q1298" i="31"/>
  <c r="I10" i="30" l="1"/>
  <c r="P133" i="27"/>
  <c r="M136" i="27" s="1"/>
  <c r="C10" i="30"/>
  <c r="N133" i="27"/>
  <c r="M134" i="27" s="1"/>
  <c r="C68" i="30"/>
  <c r="C80" i="30"/>
  <c r="E68" i="30"/>
  <c r="E80" i="30"/>
  <c r="F65" i="30"/>
  <c r="D60" i="30"/>
  <c r="G58" i="30"/>
  <c r="D62" i="30"/>
  <c r="D58" i="30"/>
  <c r="L1379" i="31"/>
  <c r="C1374" i="31"/>
  <c r="L1351" i="31"/>
  <c r="G1379" i="31"/>
  <c r="G1351" i="31"/>
  <c r="C1346" i="31"/>
  <c r="A1347" i="31"/>
  <c r="E1378" i="31"/>
  <c r="A1375" i="31"/>
  <c r="E1350" i="31"/>
  <c r="B1379" i="31"/>
  <c r="B1392" i="31"/>
  <c r="B1351" i="31"/>
  <c r="D1392" i="31"/>
  <c r="D1379" i="31"/>
  <c r="D1351" i="31"/>
  <c r="D1329" i="31"/>
  <c r="F1379" i="31"/>
  <c r="F1351" i="31"/>
  <c r="E1392" i="31"/>
  <c r="K1379" i="31"/>
  <c r="K1351" i="31"/>
  <c r="Q1378" i="31"/>
  <c r="Q1392" i="31"/>
  <c r="Q1350" i="31"/>
  <c r="Q1328" i="31"/>
  <c r="Q1299" i="31"/>
  <c r="N1379" i="31"/>
  <c r="N1351" i="31"/>
  <c r="H1379" i="31"/>
  <c r="H1351" i="31"/>
  <c r="M1379" i="31"/>
  <c r="M1351" i="31"/>
  <c r="A1286" i="31"/>
  <c r="B44" i="30"/>
  <c r="A1285" i="31"/>
  <c r="A1283" i="31"/>
  <c r="A1281" i="31"/>
  <c r="A1279" i="31"/>
  <c r="A1277" i="31"/>
  <c r="A1275" i="31"/>
  <c r="A1273" i="31"/>
  <c r="A1295" i="31"/>
  <c r="B1294" i="31"/>
  <c r="B1323" i="31"/>
  <c r="A1324" i="31"/>
  <c r="E1300" i="31"/>
  <c r="G1300" i="31"/>
  <c r="F1329" i="31"/>
  <c r="H1329" i="31"/>
  <c r="E1299" i="31"/>
  <c r="E1328" i="31"/>
  <c r="N1300" i="31"/>
  <c r="M1300" i="31"/>
  <c r="K1329" i="31"/>
  <c r="M1329" i="31"/>
  <c r="J1379" i="31"/>
  <c r="J1351" i="31"/>
  <c r="B1346" i="31"/>
  <c r="E1379" i="31"/>
  <c r="B1374" i="31"/>
  <c r="E1351" i="31"/>
  <c r="A1294" i="31"/>
  <c r="J1378" i="31"/>
  <c r="A1376" i="31"/>
  <c r="J1350" i="31"/>
  <c r="A1348" i="31"/>
  <c r="C1392" i="31"/>
  <c r="C1351" i="31"/>
  <c r="C1379" i="31"/>
  <c r="Q1393" i="31"/>
  <c r="Q1351" i="31"/>
  <c r="Q1329" i="31"/>
  <c r="Q1300" i="31"/>
  <c r="Q1379" i="31"/>
  <c r="F1392" i="31"/>
  <c r="O1379" i="31"/>
  <c r="O1351" i="31"/>
  <c r="I1379" i="31"/>
  <c r="I1351" i="31"/>
  <c r="A1270" i="31"/>
  <c r="A1271" i="31"/>
  <c r="A1284" i="31"/>
  <c r="A1282" i="31"/>
  <c r="A1280" i="31"/>
  <c r="A1278" i="31"/>
  <c r="A1276" i="31"/>
  <c r="A1274" i="31"/>
  <c r="A1272" i="31"/>
  <c r="A1296" i="31"/>
  <c r="C1294" i="31"/>
  <c r="C1323" i="31"/>
  <c r="A1325" i="31"/>
  <c r="B1300" i="31"/>
  <c r="B1329" i="31"/>
  <c r="C1329" i="31"/>
  <c r="D1300" i="31"/>
  <c r="F1300" i="31"/>
  <c r="H1300" i="31"/>
  <c r="E1329" i="31"/>
  <c r="G1329" i="31"/>
  <c r="I1329" i="31"/>
  <c r="J1299" i="31"/>
  <c r="J1328" i="31"/>
  <c r="L1300" i="31"/>
  <c r="K1300" i="31"/>
  <c r="J1329" i="31"/>
  <c r="L1329" i="31"/>
  <c r="N1329" i="31"/>
  <c r="O1329" i="31"/>
  <c r="U1270" i="31"/>
  <c r="E28" i="30"/>
  <c r="P1270" i="31"/>
  <c r="A1288" i="31"/>
  <c r="B46" i="30"/>
  <c r="W1270" i="31"/>
  <c r="G28" i="30"/>
  <c r="R1270" i="31"/>
  <c r="O1291" i="31"/>
  <c r="T1291" i="31"/>
  <c r="H28" i="30"/>
  <c r="S1270" i="31"/>
  <c r="X1270" i="31"/>
  <c r="A1391" i="31"/>
  <c r="Q1391" i="31"/>
  <c r="E1327" i="31"/>
  <c r="E1377" i="31"/>
  <c r="E1349" i="31"/>
  <c r="A1287" i="31"/>
  <c r="B45" i="30"/>
  <c r="F28" i="30"/>
  <c r="Q1270" i="31"/>
  <c r="V1270" i="31"/>
  <c r="T1292" i="31"/>
  <c r="O1292" i="31"/>
  <c r="G55" i="30"/>
  <c r="F49" i="30"/>
  <c r="V1291" i="31"/>
  <c r="Q1291" i="31"/>
  <c r="F10" i="30"/>
  <c r="D27" i="30"/>
  <c r="Q1377" i="31"/>
  <c r="A1374" i="31"/>
  <c r="J1270" i="31"/>
  <c r="E1270" i="31"/>
  <c r="C1292" i="31"/>
  <c r="H1292" i="31"/>
  <c r="E1291" i="31"/>
  <c r="J1291" i="31"/>
  <c r="I1270" i="31"/>
  <c r="D1270" i="31"/>
  <c r="K1270" i="31"/>
  <c r="F1270" i="31"/>
  <c r="H1291" i="31"/>
  <c r="C1291" i="31"/>
  <c r="L1270" i="31"/>
  <c r="G1270" i="31"/>
  <c r="E1298" i="31"/>
  <c r="A1323" i="31"/>
  <c r="G1260" i="31"/>
  <c r="B13" i="11"/>
  <c r="G12" i="15"/>
  <c r="H12" i="15"/>
  <c r="B14" i="15"/>
  <c r="B34" i="15" s="1"/>
  <c r="B16" i="15"/>
  <c r="B35" i="15" s="1"/>
  <c r="B18" i="15"/>
  <c r="B36" i="15" s="1"/>
  <c r="B20" i="15"/>
  <c r="B37" i="15" s="1"/>
  <c r="O157" i="27" s="1"/>
  <c r="M159" i="27" s="1"/>
  <c r="B21" i="15"/>
  <c r="B22" i="15"/>
  <c r="B23" i="15"/>
  <c r="B25" i="15"/>
  <c r="B38" i="15" s="1"/>
  <c r="B27" i="15"/>
  <c r="B39" i="15" s="1"/>
  <c r="D34" i="16"/>
  <c r="R4" i="27"/>
  <c r="AB6" i="31"/>
  <c r="X6" i="31"/>
  <c r="A6" i="31"/>
  <c r="A9" i="31"/>
  <c r="B1121" i="31"/>
  <c r="A126" i="31"/>
  <c r="A154" i="31"/>
  <c r="B1355" i="31"/>
  <c r="B1356" i="31"/>
  <c r="A248" i="31"/>
  <c r="A345" i="31"/>
  <c r="B1306" i="31"/>
  <c r="A481" i="31"/>
  <c r="B1310" i="31"/>
  <c r="A511" i="31"/>
  <c r="A603" i="31"/>
  <c r="B1314" i="31"/>
  <c r="A725" i="31"/>
  <c r="B1316" i="31"/>
  <c r="A830" i="31"/>
  <c r="B1359" i="31"/>
  <c r="B1362" i="31"/>
  <c r="B1363" i="31"/>
  <c r="A1257" i="31"/>
  <c r="B1311" i="31"/>
  <c r="A1320" i="31"/>
  <c r="B1320" i="31"/>
  <c r="A1258" i="31"/>
  <c r="B1256" i="31"/>
  <c r="A1256" i="31"/>
  <c r="A1208" i="31"/>
  <c r="A1210" i="31"/>
  <c r="A1212" i="31"/>
  <c r="A1214" i="31"/>
  <c r="A1216" i="31"/>
  <c r="A1218" i="31"/>
  <c r="A1220" i="31"/>
  <c r="A1222" i="31"/>
  <c r="A1224" i="31"/>
  <c r="A1226" i="31"/>
  <c r="A1228" i="31"/>
  <c r="A1230" i="31"/>
  <c r="A1232" i="31"/>
  <c r="A1234" i="31"/>
  <c r="A1236" i="31"/>
  <c r="A1238" i="31"/>
  <c r="A1240" i="31"/>
  <c r="A1242" i="31"/>
  <c r="A1244" i="31"/>
  <c r="A1246" i="31"/>
  <c r="A1248" i="31"/>
  <c r="A1250" i="31"/>
  <c r="A1252" i="31"/>
  <c r="A1254" i="31"/>
  <c r="A1206" i="31"/>
  <c r="A1204" i="31"/>
  <c r="A1127" i="31"/>
  <c r="A1129" i="31"/>
  <c r="A1131" i="31"/>
  <c r="A1133" i="31"/>
  <c r="A1135" i="31"/>
  <c r="A1137" i="31"/>
  <c r="A1139" i="31"/>
  <c r="A1141" i="31"/>
  <c r="A1143" i="31"/>
  <c r="A1145" i="31"/>
  <c r="A1147" i="31"/>
  <c r="A1149" i="31"/>
  <c r="A1151" i="31"/>
  <c r="A1153" i="31"/>
  <c r="A1155" i="31"/>
  <c r="A1157" i="31"/>
  <c r="A1159" i="31"/>
  <c r="A1161" i="31"/>
  <c r="A1163" i="31"/>
  <c r="A1165" i="31"/>
  <c r="A1167" i="31"/>
  <c r="A1169" i="31"/>
  <c r="A1171" i="31"/>
  <c r="A1173" i="31"/>
  <c r="A1175" i="31"/>
  <c r="A1177" i="31"/>
  <c r="A1179" i="31"/>
  <c r="A1181" i="31"/>
  <c r="A1183" i="31"/>
  <c r="A1185" i="31"/>
  <c r="A1187" i="31"/>
  <c r="A1189" i="31"/>
  <c r="A1191" i="31"/>
  <c r="A1193" i="31"/>
  <c r="A1195" i="31"/>
  <c r="A1197" i="31"/>
  <c r="A1199" i="31"/>
  <c r="A1201" i="31"/>
  <c r="A1203" i="31"/>
  <c r="S1123" i="31"/>
  <c r="Z510" i="31"/>
  <c r="B1122" i="31"/>
  <c r="A1122" i="31"/>
  <c r="A1030" i="31"/>
  <c r="A1032" i="31"/>
  <c r="A1034" i="31"/>
  <c r="A1036" i="31"/>
  <c r="A1038" i="31"/>
  <c r="A1040" i="31"/>
  <c r="A1042" i="31"/>
  <c r="A1044" i="31"/>
  <c r="A1046" i="31"/>
  <c r="A1048" i="31"/>
  <c r="A1050" i="31"/>
  <c r="A1052" i="31"/>
  <c r="A1054" i="31"/>
  <c r="A1056" i="31"/>
  <c r="A1058" i="31"/>
  <c r="A1060" i="31"/>
  <c r="A1061" i="31"/>
  <c r="A1062" i="31"/>
  <c r="A1063" i="31"/>
  <c r="A1064" i="31"/>
  <c r="A1065" i="31"/>
  <c r="A1066" i="31"/>
  <c r="A1067" i="31"/>
  <c r="A1068" i="31"/>
  <c r="A1069" i="31"/>
  <c r="A1070" i="31"/>
  <c r="A1071" i="31"/>
  <c r="A1072" i="31"/>
  <c r="A1073" i="31"/>
  <c r="A1074" i="31"/>
  <c r="A1075" i="31"/>
  <c r="A1076" i="31"/>
  <c r="A1077" i="31"/>
  <c r="A1078" i="31"/>
  <c r="A1079" i="31"/>
  <c r="A1080" i="31"/>
  <c r="A1081" i="31"/>
  <c r="A1082" i="31"/>
  <c r="A1083" i="31"/>
  <c r="A1084" i="31"/>
  <c r="A1085" i="31"/>
  <c r="A1086" i="31"/>
  <c r="A1087" i="31"/>
  <c r="A1088" i="31"/>
  <c r="A1089" i="31"/>
  <c r="A1090" i="31"/>
  <c r="A1091" i="31"/>
  <c r="A1092" i="31"/>
  <c r="A1093" i="31"/>
  <c r="A1094" i="31"/>
  <c r="A1095" i="31"/>
  <c r="A1096" i="31"/>
  <c r="A1097" i="31"/>
  <c r="A1098" i="31"/>
  <c r="A1099" i="31"/>
  <c r="A1100" i="31"/>
  <c r="A1101" i="31"/>
  <c r="A1102" i="31"/>
  <c r="A1103" i="31"/>
  <c r="A1104" i="31"/>
  <c r="A1105" i="31"/>
  <c r="A1106" i="31"/>
  <c r="A1107" i="31"/>
  <c r="A1108" i="31"/>
  <c r="A1109" i="31"/>
  <c r="A1110" i="31"/>
  <c r="A1111" i="31"/>
  <c r="A1112" i="31"/>
  <c r="A1113" i="31"/>
  <c r="A1114" i="31"/>
  <c r="A1115" i="31"/>
  <c r="A1116" i="31"/>
  <c r="A1117" i="31"/>
  <c r="A1118" i="31"/>
  <c r="A1119" i="31"/>
  <c r="A1120" i="31"/>
  <c r="A1029" i="31"/>
  <c r="B1028" i="31"/>
  <c r="A1027" i="31"/>
  <c r="A958" i="31"/>
  <c r="A959" i="31"/>
  <c r="A960" i="31"/>
  <c r="A961" i="31"/>
  <c r="A962" i="31"/>
  <c r="A963" i="31"/>
  <c r="A964" i="31"/>
  <c r="A965" i="31"/>
  <c r="A966" i="31"/>
  <c r="A967" i="31"/>
  <c r="A968" i="31"/>
  <c r="A969" i="31"/>
  <c r="A970" i="31"/>
  <c r="A971" i="31"/>
  <c r="A972" i="31"/>
  <c r="A973" i="31"/>
  <c r="A974" i="31"/>
  <c r="A975" i="31"/>
  <c r="A976" i="31"/>
  <c r="A977" i="31"/>
  <c r="A978" i="31"/>
  <c r="A979" i="31"/>
  <c r="A980" i="31"/>
  <c r="A981" i="31"/>
  <c r="A982" i="31"/>
  <c r="A983" i="31"/>
  <c r="A984" i="31"/>
  <c r="A985" i="31"/>
  <c r="A986" i="31"/>
  <c r="A987" i="31"/>
  <c r="A988" i="31"/>
  <c r="A989" i="31"/>
  <c r="A990" i="31"/>
  <c r="A991" i="31"/>
  <c r="A992" i="31"/>
  <c r="A993" i="31"/>
  <c r="A994" i="31"/>
  <c r="A995" i="31"/>
  <c r="A996" i="31"/>
  <c r="A997" i="31"/>
  <c r="A998" i="31"/>
  <c r="A999" i="31"/>
  <c r="A1000" i="31"/>
  <c r="A1001" i="31"/>
  <c r="A1002" i="31"/>
  <c r="A1003" i="31"/>
  <c r="A1004" i="31"/>
  <c r="A1005" i="31"/>
  <c r="A1006" i="31"/>
  <c r="A1007" i="31"/>
  <c r="A1008" i="31"/>
  <c r="A1009" i="31"/>
  <c r="A1010" i="31"/>
  <c r="A1011" i="31"/>
  <c r="A1012" i="31"/>
  <c r="A1013" i="31"/>
  <c r="A1014" i="31"/>
  <c r="A1015" i="31"/>
  <c r="A1016" i="31"/>
  <c r="A1017" i="31"/>
  <c r="A1018" i="31"/>
  <c r="A1019" i="31"/>
  <c r="A1020" i="31"/>
  <c r="A1021" i="31"/>
  <c r="A1022" i="31"/>
  <c r="A1023" i="31"/>
  <c r="A1024" i="31"/>
  <c r="A1025" i="31"/>
  <c r="A1026" i="31"/>
  <c r="A957" i="31"/>
  <c r="B956" i="31"/>
  <c r="A956" i="31"/>
  <c r="A955" i="31"/>
  <c r="A832" i="31"/>
  <c r="A833" i="31"/>
  <c r="A834" i="31"/>
  <c r="A835" i="31"/>
  <c r="A836" i="31"/>
  <c r="A837" i="31"/>
  <c r="A838" i="31"/>
  <c r="A839" i="31"/>
  <c r="A840" i="31"/>
  <c r="A841" i="31"/>
  <c r="A842" i="31"/>
  <c r="A843" i="31"/>
  <c r="A844" i="31"/>
  <c r="A845" i="31"/>
  <c r="A846" i="31"/>
  <c r="A847" i="31"/>
  <c r="A848" i="31"/>
  <c r="A849" i="31"/>
  <c r="A850" i="31"/>
  <c r="A851" i="31"/>
  <c r="A852" i="31"/>
  <c r="A853" i="31"/>
  <c r="A854" i="31"/>
  <c r="A855" i="31"/>
  <c r="A856" i="31"/>
  <c r="A857" i="31"/>
  <c r="A858" i="31"/>
  <c r="A859" i="31"/>
  <c r="A860" i="31"/>
  <c r="A861" i="31"/>
  <c r="A862" i="31"/>
  <c r="A863" i="31"/>
  <c r="A864" i="31"/>
  <c r="A865" i="31"/>
  <c r="A866" i="31"/>
  <c r="A867" i="31"/>
  <c r="A868" i="31"/>
  <c r="A869" i="31"/>
  <c r="A870" i="31"/>
  <c r="A871" i="31"/>
  <c r="A872" i="31"/>
  <c r="A873" i="31"/>
  <c r="A874" i="31"/>
  <c r="A875" i="31"/>
  <c r="A876" i="31"/>
  <c r="A877" i="31"/>
  <c r="A878" i="31"/>
  <c r="A879" i="31"/>
  <c r="A880" i="31"/>
  <c r="A881" i="31"/>
  <c r="A882" i="31"/>
  <c r="A883" i="31"/>
  <c r="A884" i="31"/>
  <c r="A885" i="31"/>
  <c r="A886" i="31"/>
  <c r="A887" i="31"/>
  <c r="A888" i="31"/>
  <c r="A889" i="31"/>
  <c r="A890" i="31"/>
  <c r="A891" i="31"/>
  <c r="A892" i="31"/>
  <c r="A893" i="31"/>
  <c r="A894" i="31"/>
  <c r="A895" i="31"/>
  <c r="A896" i="31"/>
  <c r="A897" i="31"/>
  <c r="A898" i="31"/>
  <c r="A899" i="31"/>
  <c r="A900" i="31"/>
  <c r="A901" i="31"/>
  <c r="A902" i="31"/>
  <c r="A903" i="31"/>
  <c r="A904" i="31"/>
  <c r="A905" i="31"/>
  <c r="A906" i="31"/>
  <c r="A907" i="31"/>
  <c r="A908" i="31"/>
  <c r="A909" i="31"/>
  <c r="A910" i="31"/>
  <c r="A911" i="31"/>
  <c r="A912" i="31"/>
  <c r="A913" i="31"/>
  <c r="A914" i="31"/>
  <c r="A915" i="31"/>
  <c r="A916" i="31"/>
  <c r="A917" i="31"/>
  <c r="A918" i="31"/>
  <c r="A919" i="31"/>
  <c r="A920" i="31"/>
  <c r="A921" i="31"/>
  <c r="A922" i="31"/>
  <c r="A923" i="31"/>
  <c r="A924" i="31"/>
  <c r="A925" i="31"/>
  <c r="A926" i="31"/>
  <c r="A927" i="31"/>
  <c r="A928" i="31"/>
  <c r="A929" i="31"/>
  <c r="A930" i="31"/>
  <c r="A931" i="31"/>
  <c r="A932" i="31"/>
  <c r="A933" i="31"/>
  <c r="A934" i="31"/>
  <c r="A935" i="31"/>
  <c r="A936" i="31"/>
  <c r="A937" i="31"/>
  <c r="A938" i="31"/>
  <c r="A939" i="31"/>
  <c r="A940" i="31"/>
  <c r="A941" i="31"/>
  <c r="A942" i="31"/>
  <c r="A943" i="31"/>
  <c r="A944" i="31"/>
  <c r="A945" i="31"/>
  <c r="A946" i="31"/>
  <c r="A947" i="31"/>
  <c r="A948" i="31"/>
  <c r="A949" i="31"/>
  <c r="A950" i="31"/>
  <c r="A951" i="31"/>
  <c r="A952" i="31"/>
  <c r="A953" i="31"/>
  <c r="A954" i="31"/>
  <c r="A831" i="31"/>
  <c r="B830" i="31"/>
  <c r="A829" i="31"/>
  <c r="A806" i="31"/>
  <c r="A807" i="31"/>
  <c r="A808" i="31"/>
  <c r="A809" i="31"/>
  <c r="A810" i="31"/>
  <c r="A811" i="31"/>
  <c r="A812" i="31"/>
  <c r="A813" i="31"/>
  <c r="A814" i="31"/>
  <c r="A815" i="31"/>
  <c r="A816" i="31"/>
  <c r="A817" i="31"/>
  <c r="A818" i="31"/>
  <c r="A819" i="31"/>
  <c r="A820" i="31"/>
  <c r="A821" i="31"/>
  <c r="A822" i="31"/>
  <c r="A823" i="31"/>
  <c r="A824" i="31"/>
  <c r="A825" i="31"/>
  <c r="A826" i="31"/>
  <c r="A827" i="31"/>
  <c r="A828" i="31"/>
  <c r="A805" i="31"/>
  <c r="B804" i="31"/>
  <c r="A804" i="31"/>
  <c r="A803" i="31"/>
  <c r="A793" i="31"/>
  <c r="A794" i="31"/>
  <c r="A795" i="31"/>
  <c r="A796" i="31"/>
  <c r="A797" i="31"/>
  <c r="A798" i="31"/>
  <c r="A799" i="31"/>
  <c r="A800" i="31"/>
  <c r="A801" i="31"/>
  <c r="A802" i="31"/>
  <c r="A792" i="31"/>
  <c r="B791" i="31"/>
  <c r="B790" i="31"/>
  <c r="A790" i="31"/>
  <c r="A770" i="31"/>
  <c r="A771" i="31"/>
  <c r="A772" i="31"/>
  <c r="A773" i="31"/>
  <c r="A774" i="31"/>
  <c r="A775" i="31"/>
  <c r="A776" i="31"/>
  <c r="A777" i="31"/>
  <c r="A778" i="31"/>
  <c r="A779" i="31"/>
  <c r="A780" i="31"/>
  <c r="A781" i="31"/>
  <c r="A782" i="31"/>
  <c r="A783" i="31"/>
  <c r="A784" i="31"/>
  <c r="A785" i="31"/>
  <c r="A786" i="31"/>
  <c r="A787" i="31"/>
  <c r="A788" i="31"/>
  <c r="A789" i="31"/>
  <c r="A769" i="31"/>
  <c r="B768" i="31"/>
  <c r="A768" i="31"/>
  <c r="A767" i="31"/>
  <c r="A727" i="31"/>
  <c r="A728" i="31"/>
  <c r="A729" i="31"/>
  <c r="A730" i="31"/>
  <c r="A731" i="31"/>
  <c r="A732" i="31"/>
  <c r="A733" i="31"/>
  <c r="A734" i="31"/>
  <c r="A735" i="31"/>
  <c r="A736" i="31"/>
  <c r="A737" i="31"/>
  <c r="A738" i="31"/>
  <c r="A739" i="31"/>
  <c r="A740" i="31"/>
  <c r="A741" i="31"/>
  <c r="A742" i="31"/>
  <c r="A743" i="31"/>
  <c r="A744" i="31"/>
  <c r="A745" i="31"/>
  <c r="A746" i="31"/>
  <c r="A747" i="31"/>
  <c r="A748" i="31"/>
  <c r="A749" i="31"/>
  <c r="A750" i="31"/>
  <c r="A751" i="31"/>
  <c r="A752" i="31"/>
  <c r="A753" i="31"/>
  <c r="A754" i="31"/>
  <c r="A755" i="31"/>
  <c r="A756" i="31"/>
  <c r="A757" i="31"/>
  <c r="A758" i="31"/>
  <c r="A759" i="31"/>
  <c r="A760" i="31"/>
  <c r="A761" i="31"/>
  <c r="A762" i="31"/>
  <c r="A763" i="31"/>
  <c r="A764" i="31"/>
  <c r="A765" i="31"/>
  <c r="A766" i="31"/>
  <c r="A726" i="31"/>
  <c r="B725" i="31"/>
  <c r="B724" i="31"/>
  <c r="A724" i="31"/>
  <c r="A626" i="31"/>
  <c r="A627" i="31"/>
  <c r="A628" i="31"/>
  <c r="A629" i="31"/>
  <c r="A630" i="31"/>
  <c r="A631" i="31"/>
  <c r="A632" i="31"/>
  <c r="A633" i="31"/>
  <c r="A634" i="31"/>
  <c r="A635" i="31"/>
  <c r="A636" i="31"/>
  <c r="A637" i="31"/>
  <c r="A638" i="31"/>
  <c r="A639" i="31"/>
  <c r="A640" i="31"/>
  <c r="A641" i="31"/>
  <c r="A642" i="31"/>
  <c r="A643" i="31"/>
  <c r="A644" i="31"/>
  <c r="A645" i="31"/>
  <c r="A646" i="31"/>
  <c r="A647" i="31"/>
  <c r="A648" i="31"/>
  <c r="A649" i="31"/>
  <c r="A650" i="31"/>
  <c r="A651" i="31"/>
  <c r="A652" i="31"/>
  <c r="A653" i="31"/>
  <c r="A654" i="31"/>
  <c r="A655" i="31"/>
  <c r="A656" i="31"/>
  <c r="A657" i="31"/>
  <c r="A658" i="31"/>
  <c r="A659" i="31"/>
  <c r="A660" i="31"/>
  <c r="A661" i="31"/>
  <c r="A662" i="31"/>
  <c r="A663" i="31"/>
  <c r="A664" i="31"/>
  <c r="A665" i="31"/>
  <c r="A666" i="31"/>
  <c r="A667" i="31"/>
  <c r="A668" i="31"/>
  <c r="A669" i="31"/>
  <c r="A670" i="31"/>
  <c r="A671" i="31"/>
  <c r="A672" i="31"/>
  <c r="A673" i="31"/>
  <c r="A674" i="31"/>
  <c r="A675" i="31"/>
  <c r="A676" i="31"/>
  <c r="A677" i="31"/>
  <c r="A678" i="31"/>
  <c r="A679" i="31"/>
  <c r="A680" i="31"/>
  <c r="A681" i="31"/>
  <c r="A682" i="31"/>
  <c r="A683" i="31"/>
  <c r="A684" i="31"/>
  <c r="A685" i="31"/>
  <c r="A686" i="31"/>
  <c r="A687" i="31"/>
  <c r="A688" i="31"/>
  <c r="A689" i="31"/>
  <c r="A690" i="31"/>
  <c r="A691" i="31"/>
  <c r="A692" i="31"/>
  <c r="A693" i="31"/>
  <c r="A694" i="31"/>
  <c r="A695" i="31"/>
  <c r="A696" i="31"/>
  <c r="A697" i="31"/>
  <c r="A698" i="31"/>
  <c r="A699" i="31"/>
  <c r="A700" i="31"/>
  <c r="A701" i="31"/>
  <c r="A702" i="31"/>
  <c r="A703" i="31"/>
  <c r="A704" i="31"/>
  <c r="A705" i="31"/>
  <c r="A706" i="31"/>
  <c r="A707" i="31"/>
  <c r="A708" i="31"/>
  <c r="A709" i="31"/>
  <c r="A710" i="31"/>
  <c r="A711" i="31"/>
  <c r="A712" i="31"/>
  <c r="A713" i="31"/>
  <c r="A714" i="31"/>
  <c r="A715" i="31"/>
  <c r="A716" i="31"/>
  <c r="A717" i="31"/>
  <c r="A718" i="31"/>
  <c r="A719" i="31"/>
  <c r="A720" i="31"/>
  <c r="A721" i="31"/>
  <c r="A722" i="31"/>
  <c r="A723" i="31"/>
  <c r="A625" i="31"/>
  <c r="B624" i="31"/>
  <c r="A624" i="31"/>
  <c r="A623" i="31"/>
  <c r="A605" i="31"/>
  <c r="A606" i="31"/>
  <c r="A607" i="31"/>
  <c r="A608" i="31"/>
  <c r="A609" i="31"/>
  <c r="A610" i="31"/>
  <c r="A611" i="31"/>
  <c r="A612" i="31"/>
  <c r="A613" i="31"/>
  <c r="A614" i="31"/>
  <c r="A615" i="31"/>
  <c r="A616" i="31"/>
  <c r="A617" i="31"/>
  <c r="A618" i="31"/>
  <c r="A619" i="31"/>
  <c r="A620" i="31"/>
  <c r="A621" i="31"/>
  <c r="A622" i="31"/>
  <c r="A604" i="31"/>
  <c r="B603" i="31"/>
  <c r="B602" i="31"/>
  <c r="A602" i="31"/>
  <c r="A513" i="31"/>
  <c r="A514" i="31"/>
  <c r="A515" i="31"/>
  <c r="A516" i="31"/>
  <c r="A517" i="31"/>
  <c r="A518" i="31"/>
  <c r="A519" i="31"/>
  <c r="A520" i="31"/>
  <c r="A521" i="31"/>
  <c r="A522" i="31"/>
  <c r="A523" i="31"/>
  <c r="A524" i="31"/>
  <c r="A525" i="31"/>
  <c r="A526" i="31"/>
  <c r="A527" i="31"/>
  <c r="A528" i="31"/>
  <c r="A529" i="31"/>
  <c r="A530" i="31"/>
  <c r="A531" i="31"/>
  <c r="A532" i="31"/>
  <c r="A533" i="31"/>
  <c r="A534" i="31"/>
  <c r="A535" i="31"/>
  <c r="A536" i="31"/>
  <c r="A537" i="31"/>
  <c r="A538" i="31"/>
  <c r="A539" i="31"/>
  <c r="A540" i="31"/>
  <c r="A541" i="31"/>
  <c r="A542" i="31"/>
  <c r="A543" i="31"/>
  <c r="A544" i="31"/>
  <c r="A545" i="31"/>
  <c r="A546" i="31"/>
  <c r="A547" i="31"/>
  <c r="A548" i="31"/>
  <c r="A549" i="31"/>
  <c r="A550" i="31"/>
  <c r="A551" i="31"/>
  <c r="A552" i="31"/>
  <c r="A553" i="31"/>
  <c r="A554" i="31"/>
  <c r="A555" i="31"/>
  <c r="A556" i="31"/>
  <c r="A557" i="31"/>
  <c r="A558" i="31"/>
  <c r="A559" i="31"/>
  <c r="A560" i="31"/>
  <c r="A561" i="31"/>
  <c r="A562" i="31"/>
  <c r="A563" i="31"/>
  <c r="A564" i="31"/>
  <c r="A565" i="31"/>
  <c r="A566" i="31"/>
  <c r="A567" i="31"/>
  <c r="A568" i="31"/>
  <c r="A569" i="31"/>
  <c r="A570" i="31"/>
  <c r="A571" i="31"/>
  <c r="A572" i="31"/>
  <c r="A573" i="31"/>
  <c r="A574" i="31"/>
  <c r="A575" i="31"/>
  <c r="A576" i="31"/>
  <c r="A577" i="31"/>
  <c r="A578" i="31"/>
  <c r="A579" i="31"/>
  <c r="A580" i="31"/>
  <c r="A581" i="31"/>
  <c r="A582" i="31"/>
  <c r="A583" i="31"/>
  <c r="A584" i="31"/>
  <c r="A585" i="31"/>
  <c r="A586" i="31"/>
  <c r="A587" i="31"/>
  <c r="A588" i="31"/>
  <c r="A589" i="31"/>
  <c r="A590" i="31"/>
  <c r="A591" i="31"/>
  <c r="A592" i="31"/>
  <c r="A593" i="31"/>
  <c r="A594" i="31"/>
  <c r="A595" i="31"/>
  <c r="A596" i="31"/>
  <c r="A597" i="31"/>
  <c r="A598" i="31"/>
  <c r="A599" i="31"/>
  <c r="A600" i="31"/>
  <c r="A601" i="31"/>
  <c r="A512" i="31"/>
  <c r="B511" i="31"/>
  <c r="A510" i="31"/>
  <c r="B509" i="31"/>
  <c r="A485" i="31"/>
  <c r="A487" i="31"/>
  <c r="A489" i="31"/>
  <c r="A491" i="31"/>
  <c r="A493" i="31"/>
  <c r="A495" i="31"/>
  <c r="A497" i="31"/>
  <c r="A499" i="31"/>
  <c r="A501" i="31"/>
  <c r="A503" i="31"/>
  <c r="A505" i="31"/>
  <c r="A507" i="31"/>
  <c r="A509" i="31"/>
  <c r="A483" i="31"/>
  <c r="B481" i="31"/>
  <c r="A457" i="31"/>
  <c r="A459" i="31"/>
  <c r="A461" i="31"/>
  <c r="A463" i="31"/>
  <c r="A465" i="31"/>
  <c r="A467" i="31"/>
  <c r="A469" i="31"/>
  <c r="A471" i="31"/>
  <c r="A473" i="31"/>
  <c r="A475" i="31"/>
  <c r="A477" i="31"/>
  <c r="A479" i="31"/>
  <c r="A480" i="31"/>
  <c r="B455" i="31"/>
  <c r="A455" i="31"/>
  <c r="A454" i="31"/>
  <c r="B358" i="31"/>
  <c r="A357" i="31"/>
  <c r="A347" i="31"/>
  <c r="A348" i="31"/>
  <c r="A349" i="31"/>
  <c r="A350" i="31"/>
  <c r="A351" i="31"/>
  <c r="A352" i="31"/>
  <c r="A353" i="31"/>
  <c r="A354" i="31"/>
  <c r="A355" i="31"/>
  <c r="A356" i="31"/>
  <c r="A346" i="31"/>
  <c r="B345" i="31"/>
  <c r="A344" i="31"/>
  <c r="A250" i="31"/>
  <c r="A251" i="31"/>
  <c r="A252" i="31"/>
  <c r="A253" i="31"/>
  <c r="A254" i="31"/>
  <c r="A255" i="31"/>
  <c r="A256" i="31"/>
  <c r="A257" i="31"/>
  <c r="A258" i="31"/>
  <c r="A259" i="31"/>
  <c r="A260" i="31"/>
  <c r="A261" i="31"/>
  <c r="A262" i="31"/>
  <c r="A263" i="31"/>
  <c r="A264" i="31"/>
  <c r="A265" i="31"/>
  <c r="A266" i="31"/>
  <c r="A267" i="31"/>
  <c r="A268" i="31"/>
  <c r="A269" i="31"/>
  <c r="A270" i="31"/>
  <c r="A271" i="31"/>
  <c r="A272" i="31"/>
  <c r="A273" i="31"/>
  <c r="A274" i="31"/>
  <c r="A275" i="31"/>
  <c r="A276" i="31"/>
  <c r="A277" i="31"/>
  <c r="A278" i="31"/>
  <c r="A279" i="31"/>
  <c r="A280" i="31"/>
  <c r="A281" i="31"/>
  <c r="A282" i="31"/>
  <c r="A283" i="31"/>
  <c r="A284" i="31"/>
  <c r="A285" i="31"/>
  <c r="A286" i="31"/>
  <c r="A287" i="31"/>
  <c r="A288" i="31"/>
  <c r="A289" i="31"/>
  <c r="A290" i="31"/>
  <c r="A291" i="31"/>
  <c r="A292" i="31"/>
  <c r="A293" i="31"/>
  <c r="A294" i="31"/>
  <c r="A295" i="31"/>
  <c r="A296" i="31"/>
  <c r="A297" i="31"/>
  <c r="A298" i="31"/>
  <c r="A299" i="31"/>
  <c r="A300" i="31"/>
  <c r="A301" i="31"/>
  <c r="A302" i="31"/>
  <c r="A303" i="31"/>
  <c r="A304" i="31"/>
  <c r="A305" i="31"/>
  <c r="A306" i="31"/>
  <c r="A307" i="31"/>
  <c r="A308" i="31"/>
  <c r="A309" i="31"/>
  <c r="A310" i="31"/>
  <c r="A311" i="31"/>
  <c r="A312" i="31"/>
  <c r="A313" i="31"/>
  <c r="A314" i="31"/>
  <c r="A315" i="31"/>
  <c r="A316" i="31"/>
  <c r="A317" i="31"/>
  <c r="A318" i="31"/>
  <c r="A319" i="31"/>
  <c r="A320" i="31"/>
  <c r="A321" i="31"/>
  <c r="A322" i="31"/>
  <c r="A323" i="31"/>
  <c r="A324" i="31"/>
  <c r="A325" i="31"/>
  <c r="A326" i="31"/>
  <c r="A327" i="31"/>
  <c r="A328" i="31"/>
  <c r="A329" i="31"/>
  <c r="A330" i="31"/>
  <c r="A331" i="31"/>
  <c r="A332" i="31"/>
  <c r="A333" i="31"/>
  <c r="A334" i="31"/>
  <c r="A335" i="31"/>
  <c r="A336" i="31"/>
  <c r="A337" i="31"/>
  <c r="A338" i="31"/>
  <c r="A339" i="31"/>
  <c r="A340" i="31"/>
  <c r="A341" i="31"/>
  <c r="A342" i="31"/>
  <c r="A343" i="31"/>
  <c r="A249" i="31"/>
  <c r="B248" i="31"/>
  <c r="A247" i="31"/>
  <c r="A187" i="31"/>
  <c r="A188" i="31"/>
  <c r="A189" i="31"/>
  <c r="A190" i="31"/>
  <c r="A191" i="31"/>
  <c r="A192" i="31"/>
  <c r="A193" i="31"/>
  <c r="A194" i="31"/>
  <c r="A195" i="31"/>
  <c r="A196" i="31"/>
  <c r="A197" i="31"/>
  <c r="A198" i="31"/>
  <c r="A199" i="31"/>
  <c r="A200" i="31"/>
  <c r="A201" i="31"/>
  <c r="A202" i="31"/>
  <c r="A203" i="31"/>
  <c r="A204" i="31"/>
  <c r="A205" i="31"/>
  <c r="A206" i="31"/>
  <c r="A207" i="31"/>
  <c r="A208" i="31"/>
  <c r="A209" i="31"/>
  <c r="A210" i="31"/>
  <c r="A211" i="31"/>
  <c r="A212" i="31"/>
  <c r="A213" i="31"/>
  <c r="A214" i="31"/>
  <c r="A215" i="31"/>
  <c r="A216" i="31"/>
  <c r="A217" i="31"/>
  <c r="A218" i="31"/>
  <c r="A219" i="31"/>
  <c r="A220" i="31"/>
  <c r="A221" i="31"/>
  <c r="A222" i="31"/>
  <c r="A223" i="31"/>
  <c r="A224" i="31"/>
  <c r="A225" i="31"/>
  <c r="A226" i="31"/>
  <c r="A227" i="31"/>
  <c r="A228" i="31"/>
  <c r="A229" i="31"/>
  <c r="A230" i="31"/>
  <c r="A231" i="31"/>
  <c r="A232" i="31"/>
  <c r="A233" i="31"/>
  <c r="A234" i="31"/>
  <c r="A235" i="31"/>
  <c r="A236" i="31"/>
  <c r="A237" i="31"/>
  <c r="A238" i="31"/>
  <c r="A239" i="31"/>
  <c r="A240" i="31"/>
  <c r="A241" i="31"/>
  <c r="A242" i="31"/>
  <c r="A243" i="31"/>
  <c r="A244" i="31"/>
  <c r="A245" i="31"/>
  <c r="A246" i="31"/>
  <c r="A186" i="31"/>
  <c r="B185" i="31"/>
  <c r="A184" i="31"/>
  <c r="A179" i="31"/>
  <c r="A180" i="31"/>
  <c r="A181" i="31"/>
  <c r="A182" i="31"/>
  <c r="A183" i="31"/>
  <c r="A178" i="31"/>
  <c r="B177" i="31"/>
  <c r="B176" i="31"/>
  <c r="A176" i="31"/>
  <c r="A156" i="31"/>
  <c r="A157" i="31"/>
  <c r="A158" i="31"/>
  <c r="A159" i="31"/>
  <c r="A160" i="31"/>
  <c r="A161" i="31"/>
  <c r="A162" i="31"/>
  <c r="A163" i="31"/>
  <c r="A164" i="31"/>
  <c r="A165" i="31"/>
  <c r="A166" i="31"/>
  <c r="A167" i="31"/>
  <c r="A168" i="31"/>
  <c r="A169" i="31"/>
  <c r="A170" i="31"/>
  <c r="A171" i="31"/>
  <c r="A172" i="31"/>
  <c r="A173" i="31"/>
  <c r="A174" i="31"/>
  <c r="A175" i="31"/>
  <c r="A155" i="31"/>
  <c r="A128" i="31"/>
  <c r="A129" i="31"/>
  <c r="A130" i="31"/>
  <c r="A131" i="31"/>
  <c r="A132" i="31"/>
  <c r="A133" i="31"/>
  <c r="A134" i="31"/>
  <c r="A135" i="31"/>
  <c r="A136" i="31"/>
  <c r="A137" i="31"/>
  <c r="A138" i="31"/>
  <c r="A139" i="31"/>
  <c r="A140" i="31"/>
  <c r="A141" i="31"/>
  <c r="A142" i="31"/>
  <c r="A143" i="31"/>
  <c r="A144" i="31"/>
  <c r="A145" i="31"/>
  <c r="A146" i="31"/>
  <c r="A147" i="31"/>
  <c r="A148" i="31"/>
  <c r="A149" i="31"/>
  <c r="A150" i="31"/>
  <c r="A151" i="31"/>
  <c r="A152" i="31"/>
  <c r="B154" i="31"/>
  <c r="A153" i="31"/>
  <c r="A127" i="31"/>
  <c r="B126" i="31"/>
  <c r="A125" i="31"/>
  <c r="A99" i="31"/>
  <c r="A100" i="31"/>
  <c r="A101" i="31"/>
  <c r="A102" i="31"/>
  <c r="A103" i="31"/>
  <c r="A104" i="31"/>
  <c r="A105" i="31"/>
  <c r="A106" i="31"/>
  <c r="A107" i="31"/>
  <c r="A108" i="31"/>
  <c r="A109" i="31"/>
  <c r="A110" i="31"/>
  <c r="A111" i="31"/>
  <c r="A112" i="31"/>
  <c r="A113" i="31"/>
  <c r="A114" i="31"/>
  <c r="A115" i="31"/>
  <c r="A116" i="31"/>
  <c r="A117" i="31"/>
  <c r="A118" i="31"/>
  <c r="A119" i="31"/>
  <c r="A120" i="31"/>
  <c r="A121" i="31"/>
  <c r="A122" i="31"/>
  <c r="A123" i="31"/>
  <c r="A124" i="31"/>
  <c r="A98" i="31"/>
  <c r="A97" i="31"/>
  <c r="E96" i="31"/>
  <c r="B96" i="31"/>
  <c r="A96" i="31"/>
  <c r="A95" i="31"/>
  <c r="A87" i="31"/>
  <c r="A88" i="31"/>
  <c r="A89" i="31"/>
  <c r="A90" i="31"/>
  <c r="A91" i="31"/>
  <c r="A92" i="31"/>
  <c r="A93" i="31"/>
  <c r="A94" i="31"/>
  <c r="A86" i="31"/>
  <c r="N7" i="31"/>
  <c r="G7" i="31"/>
  <c r="B85" i="31"/>
  <c r="A85" i="31"/>
  <c r="A84" i="31"/>
  <c r="A11" i="31"/>
  <c r="A15" i="31"/>
  <c r="A19" i="31"/>
  <c r="A23" i="31"/>
  <c r="A27" i="31"/>
  <c r="A31" i="31"/>
  <c r="A35" i="31"/>
  <c r="A39" i="31"/>
  <c r="A43" i="31"/>
  <c r="A47" i="31"/>
  <c r="A51" i="31"/>
  <c r="A55" i="31"/>
  <c r="A59" i="31"/>
  <c r="A63" i="31"/>
  <c r="A67" i="31"/>
  <c r="A71" i="31"/>
  <c r="A75" i="31"/>
  <c r="A79" i="31"/>
  <c r="A83" i="31"/>
  <c r="B6" i="31"/>
  <c r="AC6" i="31"/>
  <c r="AA6" i="31"/>
  <c r="Z6" i="31"/>
  <c r="Y6" i="31"/>
  <c r="W6" i="31"/>
  <c r="V6" i="31"/>
  <c r="U6" i="31"/>
  <c r="M6" i="31"/>
  <c r="L6" i="31"/>
  <c r="S6" i="31"/>
  <c r="R6" i="31"/>
  <c r="Q6" i="31"/>
  <c r="P6" i="31"/>
  <c r="N6" i="31"/>
  <c r="K6" i="31"/>
  <c r="J6" i="31"/>
  <c r="I6" i="31"/>
  <c r="G6" i="31"/>
  <c r="F6" i="31"/>
  <c r="E6" i="31"/>
  <c r="D6" i="31"/>
  <c r="C6" i="31"/>
  <c r="AA5" i="31"/>
  <c r="T5" i="31"/>
  <c r="O5" i="31"/>
  <c r="H5" i="31"/>
  <c r="C5" i="31"/>
  <c r="A3" i="31"/>
  <c r="B47" i="14" l="1"/>
  <c r="E3" i="33"/>
  <c r="E3" i="19"/>
  <c r="F93" i="27"/>
  <c r="B97" i="27" s="1"/>
  <c r="F36" i="27"/>
  <c r="G93" i="27"/>
  <c r="B98" i="27" s="1"/>
  <c r="G36" i="27"/>
  <c r="D93" i="27"/>
  <c r="B95" i="27" s="1"/>
  <c r="D36" i="27"/>
  <c r="J33" i="15"/>
  <c r="J36" i="14"/>
  <c r="M33" i="15"/>
  <c r="M36" i="14"/>
  <c r="M23" i="14"/>
  <c r="M20" i="15"/>
  <c r="B40" i="16"/>
  <c r="B70" i="15"/>
  <c r="B29" i="15"/>
  <c r="I56" i="15"/>
  <c r="L12" i="15"/>
  <c r="I12" i="15"/>
  <c r="F29" i="16"/>
  <c r="C29" i="16"/>
  <c r="C56" i="15"/>
  <c r="F56" i="15"/>
  <c r="C12" i="15"/>
  <c r="C28" i="16"/>
  <c r="C55" i="15"/>
  <c r="C11" i="15"/>
  <c r="B22" i="16"/>
  <c r="H50" i="15"/>
  <c r="H93" i="27"/>
  <c r="B99" i="27" s="1"/>
  <c r="H36" i="27"/>
  <c r="E93" i="27"/>
  <c r="B96" i="27" s="1"/>
  <c r="E36" i="27"/>
  <c r="C93" i="27"/>
  <c r="B94" i="27" s="1"/>
  <c r="C36" i="27"/>
  <c r="K12" i="15"/>
  <c r="H56" i="15"/>
  <c r="E29" i="16"/>
  <c r="H29" i="16"/>
  <c r="E12" i="15"/>
  <c r="E56" i="15"/>
  <c r="G56" i="15"/>
  <c r="J12" i="15"/>
  <c r="G29" i="16"/>
  <c r="D29" i="16"/>
  <c r="D56" i="15"/>
  <c r="D12" i="15"/>
  <c r="F28" i="16"/>
  <c r="F11" i="15"/>
  <c r="F55" i="15"/>
  <c r="E3" i="32"/>
  <c r="E3" i="11"/>
  <c r="E3" i="16"/>
  <c r="A81" i="31"/>
  <c r="A77" i="31"/>
  <c r="A73" i="31"/>
  <c r="A69" i="31"/>
  <c r="A65" i="31"/>
  <c r="A61" i="31"/>
  <c r="A57" i="31"/>
  <c r="A53" i="31"/>
  <c r="A49" i="31"/>
  <c r="A45" i="31"/>
  <c r="A41" i="31"/>
  <c r="A37" i="31"/>
  <c r="A33" i="31"/>
  <c r="A29" i="31"/>
  <c r="A25" i="31"/>
  <c r="A21" i="31"/>
  <c r="A17" i="31"/>
  <c r="A13" i="31"/>
  <c r="B95" i="31"/>
  <c r="B153" i="31"/>
  <c r="B184" i="31"/>
  <c r="B344" i="31"/>
  <c r="A358" i="31"/>
  <c r="A1028" i="31"/>
  <c r="B1204" i="31"/>
  <c r="B59" i="27"/>
  <c r="D3" i="30"/>
  <c r="E3" i="15"/>
  <c r="F3" i="17"/>
  <c r="D3" i="31"/>
  <c r="A7" i="31"/>
  <c r="A82" i="31"/>
  <c r="A80" i="31"/>
  <c r="A78" i="31"/>
  <c r="A76" i="31"/>
  <c r="A74" i="31"/>
  <c r="A72" i="31"/>
  <c r="A70" i="31"/>
  <c r="A68" i="31"/>
  <c r="A66" i="31"/>
  <c r="A64" i="31"/>
  <c r="A62" i="31"/>
  <c r="A60" i="31"/>
  <c r="A58" i="31"/>
  <c r="A56" i="31"/>
  <c r="A54" i="31"/>
  <c r="A52" i="31"/>
  <c r="A50" i="31"/>
  <c r="A48" i="31"/>
  <c r="A46" i="31"/>
  <c r="A44" i="31"/>
  <c r="A42" i="31"/>
  <c r="A40" i="31"/>
  <c r="A38" i="31"/>
  <c r="A36" i="31"/>
  <c r="A34" i="31"/>
  <c r="A32" i="31"/>
  <c r="A30" i="31"/>
  <c r="A28" i="31"/>
  <c r="A26" i="31"/>
  <c r="A24" i="31"/>
  <c r="A22" i="31"/>
  <c r="A20" i="31"/>
  <c r="A18" i="31"/>
  <c r="A16" i="31"/>
  <c r="A14" i="31"/>
  <c r="A12" i="31"/>
  <c r="A10" i="31"/>
  <c r="A8" i="31"/>
  <c r="B84" i="31"/>
  <c r="B125" i="31"/>
  <c r="A177" i="31"/>
  <c r="A185" i="31"/>
  <c r="B247" i="31"/>
  <c r="B357" i="31"/>
  <c r="B454" i="31"/>
  <c r="B480" i="31"/>
  <c r="B508" i="31"/>
  <c r="B623" i="31"/>
  <c r="B767" i="31"/>
  <c r="A791" i="31"/>
  <c r="B803" i="31"/>
  <c r="B829" i="31"/>
  <c r="B955" i="31"/>
  <c r="B1027" i="31"/>
  <c r="A1124" i="31"/>
  <c r="A1205" i="31"/>
  <c r="A1311" i="31"/>
  <c r="B72" i="27"/>
  <c r="A1388" i="31"/>
  <c r="B86" i="27"/>
  <c r="A1363" i="31"/>
  <c r="B82" i="27"/>
  <c r="B78" i="27"/>
  <c r="B74" i="27"/>
  <c r="A1359" i="31"/>
  <c r="B69" i="27"/>
  <c r="B89" i="27"/>
  <c r="B84" i="27"/>
  <c r="B85" i="27"/>
  <c r="A1316" i="31"/>
  <c r="B87" i="27"/>
  <c r="B83" i="27"/>
  <c r="B81" i="27"/>
  <c r="A1314" i="31"/>
  <c r="B80" i="27"/>
  <c r="B79" i="27"/>
  <c r="B77" i="27"/>
  <c r="A1310" i="31"/>
  <c r="B73" i="27"/>
  <c r="B71" i="27"/>
  <c r="B68" i="27"/>
  <c r="A1306" i="31"/>
  <c r="B65" i="27"/>
  <c r="B70" i="27"/>
  <c r="B64" i="27"/>
  <c r="A1356" i="31"/>
  <c r="B63" i="27"/>
  <c r="A1355" i="31"/>
  <c r="B62" i="27"/>
  <c r="B88" i="27"/>
  <c r="B61" i="27"/>
  <c r="B60" i="27"/>
  <c r="B86" i="30"/>
  <c r="B74" i="30"/>
  <c r="F12" i="15"/>
  <c r="B1319" i="31"/>
  <c r="B1371" i="31"/>
  <c r="B1318" i="31"/>
  <c r="B1370" i="31"/>
  <c r="B1317" i="31"/>
  <c r="B1369" i="31"/>
  <c r="B1307" i="31"/>
  <c r="B1388" i="31"/>
  <c r="B1361" i="31"/>
  <c r="B1384" i="31"/>
  <c r="B1337" i="31"/>
  <c r="B1309" i="31"/>
  <c r="B1343" i="31"/>
  <c r="B1368" i="31"/>
  <c r="B1342" i="31"/>
  <c r="B1365" i="31"/>
  <c r="B1341" i="31"/>
  <c r="B1364" i="31"/>
  <c r="B1340" i="31"/>
  <c r="B1315" i="31"/>
  <c r="B1339" i="31"/>
  <c r="B1313" i="31"/>
  <c r="B1386" i="31"/>
  <c r="B1312" i="31"/>
  <c r="B1385" i="31"/>
  <c r="B1360" i="31"/>
  <c r="B1336" i="31"/>
  <c r="B1308" i="31"/>
  <c r="B1357" i="31"/>
  <c r="B1393" i="31"/>
  <c r="B1382" i="31"/>
  <c r="B1334" i="31"/>
  <c r="B1305" i="31"/>
  <c r="B1358" i="31"/>
  <c r="B1383" i="31"/>
  <c r="B1335" i="31"/>
  <c r="B1304" i="31"/>
  <c r="B1366" i="31"/>
  <c r="B1333" i="31"/>
  <c r="B1303" i="31"/>
  <c r="B1367" i="31"/>
  <c r="B1387" i="31"/>
  <c r="B1332" i="31"/>
  <c r="B1354" i="31"/>
  <c r="B1338" i="31"/>
  <c r="B1302" i="31"/>
  <c r="B1353" i="31"/>
  <c r="B1381" i="31"/>
  <c r="B1331" i="31"/>
  <c r="A1301" i="31"/>
  <c r="A1380" i="31"/>
  <c r="A1352" i="31"/>
  <c r="A1330" i="31"/>
  <c r="A1392" i="31"/>
  <c r="A1351" i="31"/>
  <c r="A1379" i="31"/>
  <c r="M4" i="27"/>
  <c r="A1329" i="31"/>
  <c r="A1300" i="31"/>
  <c r="O1269" i="31"/>
  <c r="O4" i="27"/>
  <c r="C1269" i="31"/>
  <c r="N4" i="27"/>
  <c r="A1319" i="31"/>
  <c r="A1371" i="31"/>
  <c r="A1318" i="31"/>
  <c r="A1370" i="31"/>
  <c r="A1317" i="31"/>
  <c r="A1369" i="31"/>
  <c r="A1123" i="31"/>
  <c r="A1362" i="31"/>
  <c r="A1384" i="31"/>
  <c r="A1361" i="31"/>
  <c r="A1337" i="31"/>
  <c r="A1309" i="31"/>
  <c r="A1343" i="31"/>
  <c r="A1368" i="31"/>
  <c r="A1342" i="31"/>
  <c r="A1365" i="31"/>
  <c r="A1341" i="31"/>
  <c r="A1364" i="31"/>
  <c r="A1340" i="31"/>
  <c r="A1315" i="31"/>
  <c r="A1339" i="31"/>
  <c r="A1313" i="31"/>
  <c r="A1386" i="31"/>
  <c r="A1312" i="31"/>
  <c r="A1385" i="31"/>
  <c r="A1360" i="31"/>
  <c r="A1336" i="31"/>
  <c r="A1308" i="31"/>
  <c r="A1393" i="31"/>
  <c r="A1382" i="31"/>
  <c r="A1357" i="31"/>
  <c r="A1334" i="31"/>
  <c r="A1305" i="31"/>
  <c r="A1383" i="31"/>
  <c r="A1358" i="31"/>
  <c r="A1335" i="31"/>
  <c r="A1304" i="31"/>
  <c r="A1366" i="31"/>
  <c r="A1333" i="31"/>
  <c r="A1303" i="31"/>
  <c r="A1387" i="31"/>
  <c r="A1367" i="31"/>
  <c r="A1332" i="31"/>
  <c r="A1354" i="31"/>
  <c r="A1338" i="31"/>
  <c r="A1302" i="31"/>
  <c r="A1381" i="31"/>
  <c r="A1353" i="31"/>
  <c r="A1331" i="31"/>
  <c r="B1380" i="31"/>
  <c r="B1352" i="31"/>
  <c r="B1330" i="31"/>
  <c r="B1301" i="31"/>
  <c r="D1301" i="31" s="1"/>
  <c r="T1289" i="31"/>
  <c r="O1289" i="31"/>
  <c r="H1289" i="31"/>
  <c r="C1289" i="31"/>
  <c r="D47" i="30"/>
  <c r="O6" i="31"/>
  <c r="H6" i="31"/>
  <c r="T6" i="31"/>
  <c r="T1269" i="31"/>
  <c r="Q4" i="27"/>
  <c r="H1269" i="31"/>
  <c r="P4" i="27"/>
  <c r="A1307" i="31"/>
  <c r="A1207" i="31"/>
  <c r="A1209" i="31"/>
  <c r="A1211" i="31"/>
  <c r="A1213" i="31"/>
  <c r="A1215" i="31"/>
  <c r="A1217" i="31"/>
  <c r="A1219" i="31"/>
  <c r="A1221" i="31"/>
  <c r="A1223" i="31"/>
  <c r="A1225" i="31"/>
  <c r="A1227" i="31"/>
  <c r="A1229" i="31"/>
  <c r="A1231" i="31"/>
  <c r="A1233" i="31"/>
  <c r="A1235" i="31"/>
  <c r="A1237" i="31"/>
  <c r="A1239" i="31"/>
  <c r="A1241" i="31"/>
  <c r="A1243" i="31"/>
  <c r="A1245" i="31"/>
  <c r="A1247" i="31"/>
  <c r="A1249" i="31"/>
  <c r="A1251" i="31"/>
  <c r="A1253" i="31"/>
  <c r="A1255" i="31"/>
  <c r="A1126" i="31"/>
  <c r="A1128" i="31"/>
  <c r="A1130" i="31"/>
  <c r="A1132" i="31"/>
  <c r="A1134" i="31"/>
  <c r="A1136" i="31"/>
  <c r="A1138" i="31"/>
  <c r="A1140" i="31"/>
  <c r="A1142" i="31"/>
  <c r="A1144" i="31"/>
  <c r="A1146" i="31"/>
  <c r="A1148" i="31"/>
  <c r="A1150" i="31"/>
  <c r="A1152" i="31"/>
  <c r="A1154" i="31"/>
  <c r="A1156" i="31"/>
  <c r="A1158" i="31"/>
  <c r="A1160" i="31"/>
  <c r="A1162" i="31"/>
  <c r="A1164" i="31"/>
  <c r="A1166" i="31"/>
  <c r="A1168" i="31"/>
  <c r="A1170" i="31"/>
  <c r="A1172" i="31"/>
  <c r="A1174" i="31"/>
  <c r="A1176" i="31"/>
  <c r="A1178" i="31"/>
  <c r="A1180" i="31"/>
  <c r="A1182" i="31"/>
  <c r="A1184" i="31"/>
  <c r="A1186" i="31"/>
  <c r="A1188" i="31"/>
  <c r="A1190" i="31"/>
  <c r="A1192" i="31"/>
  <c r="A1194" i="31"/>
  <c r="A1196" i="31"/>
  <c r="A1198" i="31"/>
  <c r="A1200" i="31"/>
  <c r="A1202" i="31"/>
  <c r="A1125" i="31"/>
  <c r="A1121" i="31"/>
  <c r="A1031" i="31"/>
  <c r="A1033" i="31"/>
  <c r="A1035" i="31"/>
  <c r="A1037" i="31"/>
  <c r="A1039" i="31"/>
  <c r="A1041" i="31"/>
  <c r="A1043" i="31"/>
  <c r="A1045" i="31"/>
  <c r="A1047" i="31"/>
  <c r="A1049" i="31"/>
  <c r="A1051" i="31"/>
  <c r="A1053" i="31"/>
  <c r="A1055" i="31"/>
  <c r="A1057" i="31"/>
  <c r="A1059" i="31"/>
  <c r="B1267" i="31"/>
  <c r="B1257" i="31"/>
  <c r="B1205" i="31"/>
  <c r="B1124" i="31"/>
  <c r="A1267" i="31"/>
  <c r="A1265" i="31"/>
  <c r="A1263" i="31"/>
  <c r="A1261" i="31"/>
  <c r="A1259" i="31"/>
  <c r="B1261" i="31"/>
  <c r="B1265" i="31"/>
  <c r="A1266" i="31"/>
  <c r="A1264" i="31"/>
  <c r="A1262" i="31"/>
  <c r="A1260" i="31"/>
  <c r="B1259" i="31"/>
  <c r="B1263" i="31"/>
  <c r="A359" i="31"/>
  <c r="A452" i="31"/>
  <c r="A450" i="31"/>
  <c r="A448" i="31"/>
  <c r="A446" i="31"/>
  <c r="A444" i="31"/>
  <c r="A442" i="31"/>
  <c r="A440" i="31"/>
  <c r="A438" i="31"/>
  <c r="A436" i="31"/>
  <c r="A434" i="31"/>
  <c r="A432" i="31"/>
  <c r="A430" i="31"/>
  <c r="A428" i="31"/>
  <c r="A426" i="31"/>
  <c r="A424" i="31"/>
  <c r="A422" i="31"/>
  <c r="A420" i="31"/>
  <c r="A418" i="31"/>
  <c r="A416" i="31"/>
  <c r="A414" i="31"/>
  <c r="A412" i="31"/>
  <c r="A410" i="31"/>
  <c r="A408" i="31"/>
  <c r="A406" i="31"/>
  <c r="A404" i="31"/>
  <c r="A402" i="31"/>
  <c r="A400" i="31"/>
  <c r="A398" i="31"/>
  <c r="A396" i="31"/>
  <c r="A394" i="31"/>
  <c r="A392" i="31"/>
  <c r="A390" i="31"/>
  <c r="A388" i="31"/>
  <c r="A386" i="31"/>
  <c r="A384" i="31"/>
  <c r="A382" i="31"/>
  <c r="A380" i="31"/>
  <c r="A378" i="31"/>
  <c r="A376" i="31"/>
  <c r="A374" i="31"/>
  <c r="A372" i="31"/>
  <c r="A370" i="31"/>
  <c r="A368" i="31"/>
  <c r="A366" i="31"/>
  <c r="A364" i="31"/>
  <c r="A362" i="31"/>
  <c r="A360" i="31"/>
  <c r="A456" i="31"/>
  <c r="A478" i="31"/>
  <c r="A476" i="31"/>
  <c r="A474" i="31"/>
  <c r="A472" i="31"/>
  <c r="A470" i="31"/>
  <c r="A468" i="31"/>
  <c r="A466" i="31"/>
  <c r="A464" i="31"/>
  <c r="A462" i="31"/>
  <c r="A460" i="31"/>
  <c r="A458" i="31"/>
  <c r="A482" i="31"/>
  <c r="A506" i="31"/>
  <c r="A504" i="31"/>
  <c r="A502" i="31"/>
  <c r="A500" i="31"/>
  <c r="A498" i="31"/>
  <c r="A496" i="31"/>
  <c r="A494" i="31"/>
  <c r="A492" i="31"/>
  <c r="A490" i="31"/>
  <c r="A488" i="31"/>
  <c r="A486" i="31"/>
  <c r="A484" i="31"/>
  <c r="A508" i="31"/>
  <c r="A453" i="31"/>
  <c r="A451" i="31"/>
  <c r="A449" i="31"/>
  <c r="A447" i="31"/>
  <c r="A445" i="31"/>
  <c r="A443" i="31"/>
  <c r="A441" i="31"/>
  <c r="A439" i="31"/>
  <c r="A437" i="31"/>
  <c r="A435" i="31"/>
  <c r="A433" i="31"/>
  <c r="A431" i="31"/>
  <c r="A429" i="31"/>
  <c r="A427" i="31"/>
  <c r="A425" i="31"/>
  <c r="A423" i="31"/>
  <c r="A421" i="31"/>
  <c r="A419" i="31"/>
  <c r="A417" i="31"/>
  <c r="A415" i="31"/>
  <c r="A413" i="31"/>
  <c r="A411" i="31"/>
  <c r="A409" i="31"/>
  <c r="A407" i="31"/>
  <c r="A405" i="31"/>
  <c r="A403" i="31"/>
  <c r="A401" i="31"/>
  <c r="A399" i="31"/>
  <c r="A397" i="31"/>
  <c r="A395" i="31"/>
  <c r="A393" i="31"/>
  <c r="A391" i="31"/>
  <c r="A389" i="31"/>
  <c r="A387" i="31"/>
  <c r="A385" i="31"/>
  <c r="A383" i="31"/>
  <c r="A381" i="31"/>
  <c r="A379" i="31"/>
  <c r="A377" i="31"/>
  <c r="A375" i="31"/>
  <c r="A373" i="31"/>
  <c r="A371" i="31"/>
  <c r="A369" i="31"/>
  <c r="A367" i="31"/>
  <c r="A365" i="31"/>
  <c r="A363" i="31"/>
  <c r="A361" i="31"/>
  <c r="J1301" i="31" l="1"/>
  <c r="B18" i="18"/>
  <c r="B19" i="18"/>
  <c r="B20" i="18"/>
  <c r="B21" i="18"/>
  <c r="B22" i="18"/>
  <c r="B17" i="18"/>
  <c r="C16" i="18"/>
  <c r="C13" i="18"/>
  <c r="C14" i="18"/>
  <c r="C15" i="18"/>
  <c r="C12" i="18"/>
  <c r="C11" i="18"/>
  <c r="B10" i="18"/>
  <c r="C8" i="18"/>
  <c r="C9" i="18"/>
  <c r="C7" i="18"/>
  <c r="C46" i="27"/>
  <c r="B46" i="27"/>
  <c r="D6" i="18" l="1"/>
  <c r="C6" i="18"/>
  <c r="B6" i="18"/>
  <c r="E3" i="18"/>
  <c r="A3" i="18"/>
  <c r="B38" i="27" l="1"/>
  <c r="B40" i="27"/>
  <c r="I36" i="27"/>
  <c r="B43" i="27" s="1"/>
  <c r="B42" i="27"/>
  <c r="B41" i="27"/>
  <c r="B39" i="27"/>
  <c r="B37" i="27"/>
  <c r="B42" i="14"/>
  <c r="B43" i="14"/>
  <c r="B38" i="14"/>
  <c r="B39" i="14"/>
  <c r="B40" i="14"/>
  <c r="B41" i="14"/>
  <c r="B37" i="14"/>
  <c r="B48" i="14"/>
  <c r="B46" i="14"/>
  <c r="K24" i="14"/>
  <c r="K26" i="14"/>
  <c r="K25" i="14"/>
  <c r="H25" i="14"/>
  <c r="H26" i="14"/>
  <c r="H24" i="14"/>
  <c r="E26" i="14"/>
  <c r="I26" i="14" s="1"/>
  <c r="E25" i="14"/>
  <c r="I25" i="14" s="1"/>
  <c r="E24" i="14"/>
  <c r="B26" i="14"/>
  <c r="B25" i="14"/>
  <c r="B24" i="14"/>
  <c r="B23" i="14"/>
  <c r="B32" i="14"/>
  <c r="B30" i="14"/>
  <c r="B28" i="14"/>
  <c r="K32" i="14"/>
  <c r="H32" i="14"/>
  <c r="E32" i="14"/>
  <c r="K30" i="14"/>
  <c r="H30" i="14"/>
  <c r="E30" i="14"/>
  <c r="L30" i="14" s="1"/>
  <c r="L42" i="14" s="1"/>
  <c r="K28" i="14"/>
  <c r="H28" i="14"/>
  <c r="E28" i="14"/>
  <c r="K21" i="14"/>
  <c r="H21" i="14"/>
  <c r="E21" i="14"/>
  <c r="K19" i="14"/>
  <c r="H19" i="14"/>
  <c r="E19" i="14"/>
  <c r="L19" i="14" s="1"/>
  <c r="L38" i="14" s="1"/>
  <c r="K17" i="14"/>
  <c r="H17" i="14"/>
  <c r="E17" i="14"/>
  <c r="L15" i="14"/>
  <c r="E15" i="14"/>
  <c r="H15" i="14"/>
  <c r="K15" i="14"/>
  <c r="B17" i="14"/>
  <c r="B19" i="14"/>
  <c r="B21" i="14"/>
  <c r="A5" i="14"/>
  <c r="A6" i="14"/>
  <c r="A7" i="14"/>
  <c r="A8" i="14"/>
  <c r="A9" i="14"/>
  <c r="A10" i="14"/>
  <c r="C14" i="14"/>
  <c r="F14" i="14"/>
  <c r="C15" i="14"/>
  <c r="D15" i="14"/>
  <c r="F15" i="14"/>
  <c r="G15" i="14"/>
  <c r="I15" i="14"/>
  <c r="J15" i="14"/>
  <c r="A1" i="14"/>
  <c r="A3" i="14"/>
  <c r="D30" i="27"/>
  <c r="B32" i="27" s="1"/>
  <c r="C30" i="27"/>
  <c r="B31" i="27" s="1"/>
  <c r="I21" i="14" l="1"/>
  <c r="L32" i="14"/>
  <c r="L43" i="14" s="1"/>
  <c r="L21" i="14"/>
  <c r="L39" i="14" s="1"/>
  <c r="L28" i="14"/>
  <c r="L41" i="14" s="1"/>
  <c r="D9" i="11"/>
  <c r="L24" i="14"/>
  <c r="I24" i="14"/>
  <c r="M24" i="14" s="1"/>
  <c r="I23" i="14" s="1"/>
  <c r="L25" i="14"/>
  <c r="L26" i="14"/>
  <c r="I32" i="14"/>
  <c r="I43" i="14" s="1"/>
  <c r="I30" i="14"/>
  <c r="I42" i="14" s="1"/>
  <c r="I28" i="14"/>
  <c r="I41" i="14" s="1"/>
  <c r="I39" i="14"/>
  <c r="I19" i="14"/>
  <c r="I38" i="14" s="1"/>
  <c r="I17" i="14"/>
  <c r="I37" i="14" s="1"/>
  <c r="L17" i="14"/>
  <c r="L37" i="14" s="1"/>
  <c r="C9" i="11"/>
  <c r="B26" i="13"/>
  <c r="B24" i="13"/>
  <c r="B12" i="13"/>
  <c r="B23" i="13"/>
  <c r="B25" i="13"/>
  <c r="B28" i="13"/>
  <c r="B27" i="13"/>
  <c r="B22" i="13"/>
  <c r="B16" i="13"/>
  <c r="B18" i="13"/>
  <c r="B20" i="13"/>
  <c r="B14" i="13"/>
  <c r="B13" i="13"/>
  <c r="B15" i="13"/>
  <c r="B17" i="13"/>
  <c r="B19" i="13"/>
  <c r="B21" i="13"/>
  <c r="C11" i="13"/>
  <c r="D11" i="13"/>
  <c r="E11" i="13"/>
  <c r="F11" i="13"/>
  <c r="G11" i="13"/>
  <c r="A3" i="13"/>
  <c r="L23" i="14" l="1"/>
  <c r="L40" i="14" s="1"/>
  <c r="L47" i="14" s="1"/>
  <c r="I40" i="14"/>
  <c r="I47" i="14" s="1"/>
  <c r="M37" i="14" l="1" a="1"/>
  <c r="M37" i="14" s="1"/>
  <c r="J37" i="14" a="1"/>
  <c r="M26" i="12"/>
  <c r="K28" i="12"/>
  <c r="K27" i="12"/>
  <c r="K29" i="12"/>
  <c r="I31" i="12" l="1"/>
  <c r="I41" i="12" s="1"/>
  <c r="E28" i="12"/>
  <c r="L28" i="12" s="1"/>
  <c r="M43" i="14"/>
  <c r="M41" i="14"/>
  <c r="M40" i="14"/>
  <c r="M39" i="14"/>
  <c r="M42" i="14"/>
  <c r="M38" i="14"/>
  <c r="J37" i="14"/>
  <c r="J43" i="14"/>
  <c r="J42" i="14"/>
  <c r="J38" i="14"/>
  <c r="J39" i="14"/>
  <c r="J41" i="14"/>
  <c r="J40" i="14"/>
  <c r="L42" i="12"/>
  <c r="L29" i="12"/>
  <c r="L41" i="12"/>
  <c r="L27" i="12"/>
  <c r="K25" i="12"/>
  <c r="K22" i="12"/>
  <c r="H22" i="12"/>
  <c r="E22" i="12"/>
  <c r="H15" i="12"/>
  <c r="L39" i="12" l="1"/>
  <c r="E12" i="12"/>
  <c r="I48" i="14" a="1"/>
  <c r="I48" i="14" s="1"/>
  <c r="L48" i="14" a="1"/>
  <c r="L48" i="14" s="1"/>
  <c r="I28" i="12"/>
  <c r="M27" i="12" s="1"/>
  <c r="I26" i="12" s="1"/>
  <c r="I24" i="12" s="1"/>
  <c r="K15" i="12"/>
  <c r="L25" i="12"/>
  <c r="I39" i="12"/>
  <c r="I12" i="12" l="1"/>
  <c r="M11" i="12" s="1"/>
  <c r="I10" i="12" s="1"/>
  <c r="L12" i="12"/>
  <c r="L46" i="14"/>
  <c r="D10" i="11"/>
  <c r="I46" i="14"/>
  <c r="C10" i="11"/>
  <c r="I40" i="12"/>
  <c r="L26" i="12"/>
  <c r="L24" i="12" s="1"/>
  <c r="L40" i="12" s="1"/>
  <c r="I18" i="12" l="1"/>
  <c r="I15" i="12"/>
  <c r="I14" i="12" l="1"/>
  <c r="K18" i="12"/>
  <c r="L18" i="12" s="1"/>
  <c r="L15" i="12"/>
  <c r="L14" i="12" s="1"/>
  <c r="K11" i="12"/>
  <c r="L11" i="12" s="1"/>
  <c r="M10" i="12"/>
  <c r="B46" i="12"/>
  <c r="A5" i="13"/>
  <c r="A6" i="13"/>
  <c r="A7" i="13"/>
  <c r="D3" i="14" l="1"/>
  <c r="D3" i="13"/>
  <c r="D3" i="12"/>
  <c r="M36" i="12"/>
  <c r="L38" i="12"/>
  <c r="I38" i="12"/>
  <c r="B45" i="12"/>
  <c r="B33" i="12"/>
  <c r="B42" i="12" s="1"/>
  <c r="B31" i="12"/>
  <c r="B41" i="12" s="1"/>
  <c r="B29" i="12"/>
  <c r="B28" i="12"/>
  <c r="B27" i="12"/>
  <c r="B10" i="12"/>
  <c r="B37" i="12" s="1"/>
  <c r="B12" i="12"/>
  <c r="B14" i="12"/>
  <c r="B38" i="12" s="1"/>
  <c r="B15" i="12"/>
  <c r="B16" i="12"/>
  <c r="B17" i="12"/>
  <c r="B18" i="12"/>
  <c r="B19" i="12"/>
  <c r="B20" i="12"/>
  <c r="B22" i="12"/>
  <c r="B39" i="12" s="1"/>
  <c r="B24" i="12"/>
  <c r="B40" i="12" s="1"/>
  <c r="B25" i="12"/>
  <c r="B26" i="12"/>
  <c r="B47" i="12"/>
  <c r="E8" i="12"/>
  <c r="H8" i="12"/>
  <c r="K8" i="12"/>
  <c r="B11" i="12"/>
  <c r="C8" i="12" l="1"/>
  <c r="D8" i="12"/>
  <c r="F8" i="12"/>
  <c r="G8" i="12"/>
  <c r="J8" i="12"/>
  <c r="A3" i="12"/>
  <c r="D6" i="11" l="1"/>
  <c r="C6" i="11"/>
  <c r="L10" i="12"/>
  <c r="L37" i="12" s="1"/>
  <c r="L46" i="12" s="1"/>
  <c r="I37" i="12"/>
  <c r="L17" i="10"/>
  <c r="I22" i="10"/>
  <c r="I24" i="10"/>
  <c r="I26" i="10"/>
  <c r="I28" i="10"/>
  <c r="I30" i="10"/>
  <c r="O20" i="10"/>
  <c r="I17" i="10"/>
  <c r="F17" i="10"/>
  <c r="A5" i="12"/>
  <c r="C7" i="12"/>
  <c r="F7" i="12"/>
  <c r="O22" i="10" l="1"/>
  <c r="P157" i="27"/>
  <c r="M160" i="27" s="1"/>
  <c r="O17" i="10"/>
  <c r="B20" i="32"/>
  <c r="I46" i="12"/>
  <c r="B26" i="10"/>
  <c r="G4" i="27"/>
  <c r="B28" i="10"/>
  <c r="H4" i="27"/>
  <c r="B24" i="10"/>
  <c r="F4" i="27"/>
  <c r="B20" i="10"/>
  <c r="D4" i="27"/>
  <c r="B22" i="10"/>
  <c r="E4" i="27"/>
  <c r="B17" i="10"/>
  <c r="C4" i="27"/>
  <c r="M37" i="12" a="1"/>
  <c r="M38" i="12" s="1"/>
  <c r="J37" i="12" a="1"/>
  <c r="I20" i="10"/>
  <c r="J24" i="10"/>
  <c r="J28" i="10"/>
  <c r="L22" i="10"/>
  <c r="L26" i="10"/>
  <c r="L30" i="10"/>
  <c r="F20" i="10"/>
  <c r="F24" i="10"/>
  <c r="J22" i="10"/>
  <c r="J26" i="10"/>
  <c r="J30" i="10"/>
  <c r="L20" i="10"/>
  <c r="L24" i="10"/>
  <c r="L28" i="10"/>
  <c r="F22" i="10"/>
  <c r="L8" i="10"/>
  <c r="A3" i="10"/>
  <c r="I11" i="10" l="1"/>
  <c r="B14" i="10"/>
  <c r="C148" i="27"/>
  <c r="B149" i="27" s="1"/>
  <c r="B8" i="11"/>
  <c r="I14" i="10"/>
  <c r="D148" i="27"/>
  <c r="B150" i="27" s="1"/>
  <c r="B9" i="11"/>
  <c r="O14" i="10"/>
  <c r="G148" i="27"/>
  <c r="B153" i="27" s="1"/>
  <c r="B12" i="11"/>
  <c r="B18" i="32"/>
  <c r="L11" i="10"/>
  <c r="B17" i="11"/>
  <c r="O11" i="10"/>
  <c r="B19" i="11"/>
  <c r="F14" i="10"/>
  <c r="F148" i="27"/>
  <c r="B152" i="27" s="1"/>
  <c r="B11" i="11"/>
  <c r="L14" i="10"/>
  <c r="E148" i="27"/>
  <c r="B151" i="27" s="1"/>
  <c r="B10" i="11"/>
  <c r="R14" i="10"/>
  <c r="B15" i="11"/>
  <c r="C14" i="27"/>
  <c r="B5" i="27"/>
  <c r="E14" i="27"/>
  <c r="B17" i="27" s="1"/>
  <c r="B7" i="27"/>
  <c r="D14" i="27"/>
  <c r="C24" i="27" s="1"/>
  <c r="B6" i="27"/>
  <c r="F14" i="27"/>
  <c r="B18" i="27" s="1"/>
  <c r="B8" i="27"/>
  <c r="H14" i="27"/>
  <c r="B20" i="27" s="1"/>
  <c r="B10" i="27"/>
  <c r="G14" i="27"/>
  <c r="B19" i="27" s="1"/>
  <c r="B9" i="27"/>
  <c r="M42" i="12"/>
  <c r="M41" i="12"/>
  <c r="M40" i="12"/>
  <c r="M39" i="12"/>
  <c r="M37" i="12"/>
  <c r="J37" i="12"/>
  <c r="J40" i="12"/>
  <c r="J41" i="12"/>
  <c r="J42" i="12"/>
  <c r="J38" i="12"/>
  <c r="J39" i="12"/>
  <c r="H59" i="9"/>
  <c r="C69" i="9"/>
  <c r="C36" i="9"/>
  <c r="C37" i="9"/>
  <c r="C38" i="9"/>
  <c r="C39" i="9"/>
  <c r="C40" i="9"/>
  <c r="C41" i="9"/>
  <c r="C42" i="9"/>
  <c r="C43" i="9"/>
  <c r="C46" i="9"/>
  <c r="D46" i="9"/>
  <c r="C47" i="9"/>
  <c r="C48" i="9"/>
  <c r="C49" i="9"/>
  <c r="C50" i="9"/>
  <c r="C51" i="9"/>
  <c r="C53" i="9"/>
  <c r="C54" i="9"/>
  <c r="C55" i="9"/>
  <c r="C56" i="9"/>
  <c r="C59" i="9"/>
  <c r="C61" i="9"/>
  <c r="L4" i="33" l="1"/>
  <c r="H4" i="19"/>
  <c r="L2" i="33"/>
  <c r="H2" i="19"/>
  <c r="L3" i="33"/>
  <c r="H3" i="19"/>
  <c r="L1" i="33"/>
  <c r="H1" i="19"/>
  <c r="P4" i="32"/>
  <c r="G4" i="11"/>
  <c r="N4" i="16"/>
  <c r="P2" i="32"/>
  <c r="G2" i="11"/>
  <c r="N2" i="16"/>
  <c r="P3" i="32"/>
  <c r="G3" i="11"/>
  <c r="N3" i="16"/>
  <c r="P1" i="32"/>
  <c r="G1" i="11"/>
  <c r="N1" i="16"/>
  <c r="N4" i="30"/>
  <c r="N4" i="15"/>
  <c r="Q4" i="17"/>
  <c r="N2" i="30"/>
  <c r="N2" i="15"/>
  <c r="Q2" i="17"/>
  <c r="N3" i="30"/>
  <c r="N3" i="15"/>
  <c r="Q3" i="17"/>
  <c r="N1" i="30"/>
  <c r="N1" i="15"/>
  <c r="Q1" i="17"/>
  <c r="I47" i="12" a="1"/>
  <c r="I47" i="12" s="1"/>
  <c r="AE4" i="31"/>
  <c r="H4" i="18"/>
  <c r="N4" i="14"/>
  <c r="H4" i="13"/>
  <c r="N4" i="12"/>
  <c r="AE2" i="31"/>
  <c r="H2" i="18"/>
  <c r="N2" i="14"/>
  <c r="H2" i="13"/>
  <c r="N2" i="12"/>
  <c r="AE3" i="31"/>
  <c r="H3" i="18"/>
  <c r="N3" i="14"/>
  <c r="H3" i="13"/>
  <c r="N3" i="12"/>
  <c r="AE1" i="31"/>
  <c r="H1" i="18"/>
  <c r="N1" i="14"/>
  <c r="H1" i="13"/>
  <c r="N1" i="12"/>
  <c r="B16" i="27"/>
  <c r="D24" i="27"/>
  <c r="B26" i="27" s="1"/>
  <c r="B15" i="27"/>
  <c r="B25" i="27"/>
  <c r="L47" i="12" a="1"/>
  <c r="L47" i="12" s="1"/>
  <c r="I4" i="9"/>
  <c r="AF4" i="7"/>
  <c r="L4" i="8"/>
  <c r="N4" i="6"/>
  <c r="U4" i="5"/>
  <c r="I4" i="4"/>
  <c r="G4" i="3"/>
  <c r="U4" i="10"/>
  <c r="I2" i="9"/>
  <c r="AF2" i="7"/>
  <c r="L2" i="8"/>
  <c r="N2" i="6"/>
  <c r="U2" i="5"/>
  <c r="I2" i="4"/>
  <c r="G2" i="3"/>
  <c r="U2" i="10"/>
  <c r="U3" i="10"/>
  <c r="I3" i="9"/>
  <c r="AF3" i="7"/>
  <c r="L3" i="8"/>
  <c r="N3" i="6"/>
  <c r="U3" i="5"/>
  <c r="I3" i="4"/>
  <c r="G3" i="3"/>
  <c r="I1" i="4"/>
  <c r="U1" i="10"/>
  <c r="I1" i="9"/>
  <c r="AF1" i="7"/>
  <c r="L1" i="8"/>
  <c r="N1" i="6"/>
  <c r="U1" i="5"/>
  <c r="G1" i="3"/>
  <c r="C60" i="9"/>
  <c r="C62" i="9"/>
  <c r="C35" i="9"/>
  <c r="C24" i="9"/>
  <c r="C25" i="9"/>
  <c r="C26" i="9"/>
  <c r="C27" i="9"/>
  <c r="C28" i="9"/>
  <c r="C29" i="9"/>
  <c r="C30" i="9"/>
  <c r="C31" i="9"/>
  <c r="C32" i="9"/>
  <c r="C23" i="9"/>
  <c r="C22" i="9"/>
  <c r="C19" i="9"/>
  <c r="C17" i="9"/>
  <c r="C16" i="9"/>
  <c r="C15" i="9"/>
  <c r="C14" i="9"/>
  <c r="C13" i="9"/>
  <c r="C12" i="9"/>
  <c r="C11" i="9"/>
  <c r="C10" i="9"/>
  <c r="C9" i="9"/>
  <c r="C8" i="9"/>
  <c r="C7" i="9"/>
  <c r="E22" i="9"/>
  <c r="F35" i="9"/>
  <c r="G22" i="9"/>
  <c r="H35" i="9"/>
  <c r="D35" i="9"/>
  <c r="C6" i="9"/>
  <c r="A3" i="9"/>
  <c r="C8" i="11" l="1"/>
  <c r="I45" i="12"/>
  <c r="B59" i="9"/>
  <c r="B7" i="35"/>
  <c r="B32" i="19"/>
  <c r="B9" i="19"/>
  <c r="L45" i="12"/>
  <c r="D8" i="11"/>
  <c r="B6" i="9"/>
  <c r="E6" i="9"/>
  <c r="G6" i="9"/>
  <c r="D22" i="9"/>
  <c r="F22" i="9"/>
  <c r="H22" i="9"/>
  <c r="B35" i="9"/>
  <c r="E35" i="9"/>
  <c r="G35" i="9"/>
  <c r="B46" i="9"/>
  <c r="D6" i="9"/>
  <c r="F6" i="9"/>
  <c r="H6" i="9"/>
  <c r="B22" i="9"/>
  <c r="B6" i="7"/>
  <c r="C6" i="7"/>
  <c r="G6" i="7"/>
  <c r="K6" i="7"/>
  <c r="O6" i="7"/>
  <c r="S6" i="7"/>
  <c r="W6" i="7"/>
  <c r="AA6" i="7"/>
  <c r="W7" i="7"/>
  <c r="AA8" i="7"/>
  <c r="Y8" i="7"/>
  <c r="AA9" i="7"/>
  <c r="AB9" i="7"/>
  <c r="AC9" i="7"/>
  <c r="AD9" i="7"/>
  <c r="AE6" i="7"/>
  <c r="B42" i="7"/>
  <c r="A3" i="7"/>
  <c r="S7" i="7" l="1"/>
  <c r="M8" i="7"/>
  <c r="AC8" i="7"/>
  <c r="J9" i="7"/>
  <c r="R9" i="7"/>
  <c r="Z9" i="7"/>
  <c r="C7" i="7"/>
  <c r="E8" i="7"/>
  <c r="U8" i="7"/>
  <c r="F9" i="7"/>
  <c r="N9" i="7"/>
  <c r="V9" i="7"/>
  <c r="K7" i="7"/>
  <c r="AA7" i="7"/>
  <c r="I8" i="7"/>
  <c r="Q8" i="7"/>
  <c r="D9" i="7"/>
  <c r="H9" i="7"/>
  <c r="L9" i="7"/>
  <c r="P9" i="7"/>
  <c r="T9" i="7"/>
  <c r="X9" i="7"/>
  <c r="G7" i="7"/>
  <c r="O7" i="7"/>
  <c r="C8" i="7"/>
  <c r="G8" i="7"/>
  <c r="K8" i="7"/>
  <c r="O8" i="7"/>
  <c r="S8" i="7"/>
  <c r="W8" i="7"/>
  <c r="C9" i="7"/>
  <c r="E9" i="7"/>
  <c r="G9" i="7"/>
  <c r="I9" i="7"/>
  <c r="K9" i="7"/>
  <c r="M9" i="7"/>
  <c r="O9" i="7"/>
  <c r="Q9" i="7"/>
  <c r="S9" i="7"/>
  <c r="U9" i="7"/>
  <c r="W9" i="7"/>
  <c r="Y9" i="7"/>
  <c r="G6" i="8"/>
  <c r="C8" i="8"/>
  <c r="I8" i="8"/>
  <c r="G9" i="8"/>
  <c r="H9" i="8"/>
  <c r="I9" i="8"/>
  <c r="J9" i="8"/>
  <c r="K6" i="8"/>
  <c r="B40" i="8"/>
  <c r="C6" i="8"/>
  <c r="B6" i="8"/>
  <c r="E9" i="8" l="1"/>
  <c r="G8" i="8"/>
  <c r="C9" i="8"/>
  <c r="E8" i="8"/>
  <c r="D9" i="8"/>
  <c r="F9" i="8"/>
  <c r="A3" i="8"/>
  <c r="E7" i="6"/>
  <c r="G6" i="6"/>
  <c r="H6" i="6"/>
  <c r="I6" i="6"/>
  <c r="K6" i="6"/>
  <c r="B8" i="6"/>
  <c r="C9" i="6"/>
  <c r="C10" i="6"/>
  <c r="C12" i="6"/>
  <c r="C13" i="6"/>
  <c r="C14" i="6"/>
  <c r="C16" i="6"/>
  <c r="C17" i="6"/>
  <c r="D6" i="6"/>
  <c r="C5" i="6"/>
  <c r="B44" i="32"/>
  <c r="B135" i="27" s="1"/>
  <c r="L7" i="6"/>
  <c r="I5" i="6"/>
  <c r="C11" i="6"/>
  <c r="B15" i="6"/>
  <c r="K7" i="6"/>
  <c r="D5" i="6"/>
  <c r="A3" i="6"/>
  <c r="K44" i="5"/>
  <c r="S35" i="5"/>
  <c r="R35" i="5"/>
  <c r="Q35" i="5"/>
  <c r="P35" i="5"/>
  <c r="O35" i="5"/>
  <c r="L35" i="5"/>
  <c r="K35" i="5"/>
  <c r="J36" i="5"/>
  <c r="G36" i="5"/>
  <c r="J23" i="5"/>
  <c r="B33" i="17" l="1"/>
  <c r="B5" i="6"/>
  <c r="B6" i="17"/>
  <c r="D7" i="6"/>
  <c r="F7" i="6"/>
  <c r="I7" i="6"/>
  <c r="J7" i="6"/>
  <c r="B41" i="5"/>
  <c r="H42" i="5"/>
  <c r="H43" i="5"/>
  <c r="I43" i="5"/>
  <c r="P43" i="5"/>
  <c r="K42" i="5"/>
  <c r="L7" i="5"/>
  <c r="M6" i="5"/>
  <c r="M42" i="5"/>
  <c r="O42" i="5"/>
  <c r="Q41" i="5"/>
  <c r="R41" i="5"/>
  <c r="S41" i="5"/>
  <c r="C9" i="5"/>
  <c r="C22" i="5"/>
  <c r="D23" i="5"/>
  <c r="D25" i="5"/>
  <c r="C25" i="19"/>
  <c r="B173" i="27" s="1"/>
  <c r="C22" i="19"/>
  <c r="B170" i="27" s="1"/>
  <c r="B56" i="5"/>
  <c r="B41" i="32"/>
  <c r="B132" i="27" s="1"/>
  <c r="B42" i="32"/>
  <c r="B133" i="27" s="1"/>
  <c r="B43" i="32"/>
  <c r="B134" i="27" s="1"/>
  <c r="D55" i="5" l="1"/>
  <c r="C24" i="19"/>
  <c r="B172" i="27" s="1"/>
  <c r="D52" i="5"/>
  <c r="C21" i="19"/>
  <c r="B169" i="27" s="1"/>
  <c r="D50" i="5"/>
  <c r="C19" i="19"/>
  <c r="B167" i="27" s="1"/>
  <c r="D48" i="5"/>
  <c r="C17" i="19"/>
  <c r="B165" i="27" s="1"/>
  <c r="D46" i="5"/>
  <c r="C15" i="19"/>
  <c r="B163" i="27" s="1"/>
  <c r="C13" i="19"/>
  <c r="B161" i="27" s="1"/>
  <c r="D58" i="5"/>
  <c r="C11" i="19"/>
  <c r="B159" i="27" s="1"/>
  <c r="D41" i="5"/>
  <c r="C9" i="19"/>
  <c r="D54" i="5"/>
  <c r="C23" i="19"/>
  <c r="B171" i="27" s="1"/>
  <c r="D51" i="5"/>
  <c r="C20" i="19"/>
  <c r="B168" i="27" s="1"/>
  <c r="D49" i="5"/>
  <c r="C18" i="19"/>
  <c r="B166" i="27" s="1"/>
  <c r="D47" i="5"/>
  <c r="C16" i="19"/>
  <c r="B164" i="27" s="1"/>
  <c r="D45" i="5"/>
  <c r="C14" i="19"/>
  <c r="B162" i="27" s="1"/>
  <c r="D59" i="5"/>
  <c r="C12" i="19"/>
  <c r="B160" i="27" s="1"/>
  <c r="D57" i="5"/>
  <c r="C10" i="19"/>
  <c r="B158" i="27" s="1"/>
  <c r="D53" i="5"/>
  <c r="C35" i="5"/>
  <c r="D33" i="5"/>
  <c r="B29" i="32"/>
  <c r="B17" i="16"/>
  <c r="B110" i="27" s="1"/>
  <c r="D31" i="5"/>
  <c r="B27" i="32"/>
  <c r="B15" i="16"/>
  <c r="B108" i="27" s="1"/>
  <c r="D29" i="5"/>
  <c r="B25" i="32"/>
  <c r="B13" i="16"/>
  <c r="B106" i="27" s="1"/>
  <c r="D27" i="5"/>
  <c r="B23" i="32"/>
  <c r="B11" i="16"/>
  <c r="B104" i="27" s="1"/>
  <c r="D60" i="5"/>
  <c r="D34" i="5"/>
  <c r="B30" i="32"/>
  <c r="B18" i="16"/>
  <c r="B111" i="27" s="1"/>
  <c r="D32" i="5"/>
  <c r="B28" i="32"/>
  <c r="B16" i="16"/>
  <c r="B109" i="27" s="1"/>
  <c r="D30" i="5"/>
  <c r="B26" i="32"/>
  <c r="B14" i="16"/>
  <c r="B107" i="27" s="1"/>
  <c r="D28" i="5"/>
  <c r="B24" i="32"/>
  <c r="B12" i="16"/>
  <c r="B105" i="27" s="1"/>
  <c r="D44" i="5"/>
  <c r="B22" i="32"/>
  <c r="B10" i="16"/>
  <c r="B103" i="27" s="1"/>
  <c r="D24" i="5"/>
  <c r="I8" i="5"/>
  <c r="F8" i="5"/>
  <c r="H7" i="5"/>
  <c r="K7" i="5"/>
  <c r="E8" i="5"/>
  <c r="G8" i="5"/>
  <c r="H8" i="5"/>
  <c r="J8" i="5"/>
  <c r="M7" i="5"/>
  <c r="M8" i="5"/>
  <c r="O8" i="5"/>
  <c r="Q6" i="5"/>
  <c r="S6" i="5"/>
  <c r="F43" i="5"/>
  <c r="M43" i="5"/>
  <c r="O43" i="5"/>
  <c r="O7" i="5"/>
  <c r="N8" i="5"/>
  <c r="P8" i="5"/>
  <c r="R6" i="5"/>
  <c r="D10" i="5"/>
  <c r="E43" i="5"/>
  <c r="G43" i="5"/>
  <c r="J43" i="5"/>
  <c r="L42" i="5"/>
  <c r="N43" i="5"/>
  <c r="D26" i="5"/>
  <c r="D36" i="5"/>
  <c r="D39" i="5"/>
  <c r="D38" i="5"/>
  <c r="D37" i="5"/>
  <c r="M41" i="5"/>
  <c r="D6" i="5"/>
  <c r="C6" i="5"/>
  <c r="A1" i="5"/>
  <c r="A3" i="5"/>
  <c r="E41" i="5" l="1"/>
  <c r="E6" i="5"/>
  <c r="E7" i="5"/>
  <c r="E42" i="5"/>
  <c r="B5" i="4"/>
  <c r="C6" i="4"/>
  <c r="D6" i="4"/>
  <c r="F6" i="4"/>
  <c r="H6" i="4"/>
  <c r="A3" i="4"/>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9" i="3"/>
  <c r="A1"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5" i="3"/>
  <c r="A2" i="36" l="1"/>
  <c r="A2" i="35"/>
  <c r="A2" i="33"/>
  <c r="A2" i="19"/>
  <c r="A2" i="32"/>
  <c r="A2" i="11"/>
  <c r="A2" i="16"/>
  <c r="A2" i="30"/>
  <c r="A2" i="15"/>
  <c r="A2" i="17"/>
  <c r="A2" i="31"/>
  <c r="A2" i="18"/>
  <c r="A2" i="14"/>
  <c r="A2" i="13"/>
  <c r="A2" i="12"/>
  <c r="A2" i="10"/>
  <c r="A2" i="9"/>
  <c r="A2" i="6"/>
  <c r="A2" i="7"/>
  <c r="A2" i="8"/>
  <c r="E5" i="3"/>
  <c r="D59" i="9"/>
  <c r="A2" i="4"/>
  <c r="B6" i="4"/>
  <c r="C41" i="5"/>
  <c r="A2" i="3"/>
  <c r="A2" i="5"/>
  <c r="G7" i="4"/>
  <c r="E7" i="4"/>
  <c r="D7" i="4"/>
  <c r="F7" i="4"/>
  <c r="A1" i="4"/>
  <c r="B5" i="3"/>
  <c r="E14" i="9" l="1"/>
  <c r="E19" i="9" l="1"/>
  <c r="E36" i="9" s="1"/>
  <c r="E18" i="9"/>
  <c r="D14" i="9"/>
  <c r="A3" i="3"/>
  <c r="D19" i="9" l="1"/>
  <c r="D18" i="9"/>
  <c r="E37" i="9"/>
  <c r="D37" i="9" s="1"/>
  <c r="E38" i="9"/>
  <c r="D36" i="9"/>
  <c r="W1289" i="31"/>
  <c r="V1289" i="31"/>
  <c r="R1289" i="31"/>
  <c r="Q1289" i="31"/>
  <c r="F1289" i="31"/>
  <c r="E1289" i="31"/>
  <c r="X1288" i="31"/>
  <c r="S1288" i="31"/>
  <c r="L1288" i="31"/>
  <c r="G1288" i="31"/>
  <c r="X1287" i="31"/>
  <c r="S1287" i="31"/>
  <c r="L1287" i="31"/>
  <c r="G1287" i="31"/>
  <c r="X1286" i="31"/>
  <c r="S1286" i="31"/>
  <c r="L1286" i="31"/>
  <c r="G1286" i="31"/>
  <c r="X1285" i="31"/>
  <c r="S1285" i="31"/>
  <c r="L1285" i="31"/>
  <c r="G1285" i="31"/>
  <c r="X1284" i="31"/>
  <c r="S1284" i="31"/>
  <c r="L1284" i="31"/>
  <c r="G1284" i="31"/>
  <c r="X1283" i="31"/>
  <c r="S1283" i="31"/>
  <c r="L1283" i="31"/>
  <c r="G1283" i="31"/>
  <c r="X1282" i="31"/>
  <c r="S1282" i="31"/>
  <c r="L1282" i="31"/>
  <c r="G1282" i="31"/>
  <c r="X1281" i="31"/>
  <c r="S1281" i="31"/>
  <c r="L1281" i="31"/>
  <c r="G1281" i="31"/>
  <c r="X1280" i="31"/>
  <c r="S1280" i="31"/>
  <c r="L1280" i="31"/>
  <c r="G1280" i="31"/>
  <c r="X1279" i="31"/>
  <c r="S1279" i="31"/>
  <c r="L1279" i="31"/>
  <c r="G1279" i="31"/>
  <c r="X1278" i="31"/>
  <c r="S1278" i="31"/>
  <c r="L1278" i="31"/>
  <c r="G1278" i="31"/>
  <c r="X1277" i="31"/>
  <c r="S1277" i="31"/>
  <c r="L1277" i="31"/>
  <c r="G1277" i="31"/>
  <c r="X1276" i="31"/>
  <c r="S1276" i="31"/>
  <c r="L1276" i="31"/>
  <c r="G1276" i="31"/>
  <c r="G1289" i="31" s="1"/>
  <c r="X1275" i="31"/>
  <c r="X1289" i="31" s="1"/>
  <c r="X1274" i="31"/>
  <c r="X1273" i="31"/>
  <c r="X1272" i="31"/>
  <c r="X1271" i="31"/>
  <c r="F1267" i="31"/>
  <c r="E1267" i="31"/>
  <c r="C1267" i="31"/>
  <c r="G1266" i="31"/>
  <c r="R1265" i="31"/>
  <c r="Q1265" i="31"/>
  <c r="P1265" i="31"/>
  <c r="O1265" i="31"/>
  <c r="F1265" i="31"/>
  <c r="E1265" i="31"/>
  <c r="D1265" i="31"/>
  <c r="C1265" i="31"/>
  <c r="S1264" i="31"/>
  <c r="G1264" i="31"/>
  <c r="R1263" i="31"/>
  <c r="Q1263" i="31"/>
  <c r="P1263" i="31"/>
  <c r="O1263" i="31"/>
  <c r="F1263" i="31"/>
  <c r="E1263" i="31"/>
  <c r="C1263" i="31"/>
  <c r="S1262" i="31"/>
  <c r="G1262" i="31"/>
  <c r="R1261" i="31"/>
  <c r="Q1261" i="31"/>
  <c r="P1261" i="31"/>
  <c r="O1261" i="31"/>
  <c r="F1261" i="31"/>
  <c r="E1261" i="31"/>
  <c r="D1261" i="31"/>
  <c r="C1261" i="31"/>
  <c r="S1260" i="31"/>
  <c r="F1259" i="31"/>
  <c r="E1259" i="31"/>
  <c r="D1259" i="31"/>
  <c r="C1259" i="31"/>
  <c r="G1258" i="31"/>
  <c r="Y1257" i="31"/>
  <c r="X1257" i="31"/>
  <c r="W1257" i="31"/>
  <c r="V1257" i="31"/>
  <c r="U1257" i="31"/>
  <c r="T1257" i="31"/>
  <c r="F1257" i="31"/>
  <c r="E1257" i="31"/>
  <c r="D1257" i="31"/>
  <c r="C1257" i="31"/>
  <c r="Z1255" i="31"/>
  <c r="G1255" i="31"/>
  <c r="Z1254" i="31"/>
  <c r="G1254" i="31"/>
  <c r="Z1253" i="31"/>
  <c r="G1253" i="31"/>
  <c r="Z1252" i="31"/>
  <c r="G1252" i="31"/>
  <c r="Z1251" i="31"/>
  <c r="G1251" i="31"/>
  <c r="Z1250" i="31"/>
  <c r="G1250" i="31"/>
  <c r="Z1249" i="31"/>
  <c r="G1249" i="31"/>
  <c r="Z1248" i="31"/>
  <c r="G1248" i="31"/>
  <c r="Z1247" i="31"/>
  <c r="G1247" i="31"/>
  <c r="Z1246" i="31"/>
  <c r="G1246" i="31"/>
  <c r="Z1245" i="31"/>
  <c r="G1245" i="31"/>
  <c r="Z1244" i="31"/>
  <c r="G1244" i="31"/>
  <c r="Z1243" i="31"/>
  <c r="G1243" i="31"/>
  <c r="Z1242" i="31"/>
  <c r="G1242" i="31"/>
  <c r="Z1241" i="31"/>
  <c r="G1241" i="31"/>
  <c r="Z1240" i="31"/>
  <c r="G1240" i="31"/>
  <c r="Z1239" i="31"/>
  <c r="G1239" i="31"/>
  <c r="Z1238" i="31"/>
  <c r="G1238" i="31"/>
  <c r="Z1237" i="31"/>
  <c r="G1237" i="31"/>
  <c r="Z1236" i="31"/>
  <c r="G1236" i="31"/>
  <c r="Z1235" i="31"/>
  <c r="G1235" i="31"/>
  <c r="Z1234" i="31"/>
  <c r="G1234" i="31"/>
  <c r="Z1233" i="31"/>
  <c r="G1233" i="31"/>
  <c r="Z1232" i="31"/>
  <c r="G1232" i="31"/>
  <c r="Z1231" i="31"/>
  <c r="G1231" i="31"/>
  <c r="Z1230" i="31"/>
  <c r="G1230" i="31"/>
  <c r="Z1229" i="31"/>
  <c r="G1229" i="31"/>
  <c r="Z1228" i="31"/>
  <c r="G1228" i="31"/>
  <c r="Z1227" i="31"/>
  <c r="G1227" i="31"/>
  <c r="Z1226" i="31"/>
  <c r="G1226" i="31"/>
  <c r="Z1225" i="31"/>
  <c r="G1225" i="31"/>
  <c r="Z1224" i="31"/>
  <c r="G1224" i="31"/>
  <c r="Z1223" i="31"/>
  <c r="G1223" i="31"/>
  <c r="Z1222" i="31"/>
  <c r="G1222" i="31"/>
  <c r="Z1221" i="31"/>
  <c r="G1221" i="31"/>
  <c r="Z1220" i="31"/>
  <c r="G1220" i="31"/>
  <c r="Z1219" i="31"/>
  <c r="G1219" i="31"/>
  <c r="Z1218" i="31"/>
  <c r="G1218" i="31"/>
  <c r="Z1217" i="31"/>
  <c r="G1217" i="31"/>
  <c r="Z1216" i="31"/>
  <c r="G1216" i="31"/>
  <c r="Z1215" i="31"/>
  <c r="G1215" i="31"/>
  <c r="Z1214" i="31"/>
  <c r="G1214" i="31"/>
  <c r="Z1213" i="31"/>
  <c r="G1213" i="31"/>
  <c r="Z1212" i="31"/>
  <c r="G1212" i="31"/>
  <c r="Z1211" i="31"/>
  <c r="G1211" i="31"/>
  <c r="Z1210" i="31"/>
  <c r="G1210" i="31"/>
  <c r="Z1209" i="31"/>
  <c r="G1209" i="31"/>
  <c r="Z1208" i="31"/>
  <c r="G1208" i="31"/>
  <c r="Z1207" i="31"/>
  <c r="G1207" i="31"/>
  <c r="Z1206" i="31"/>
  <c r="G1206" i="31"/>
  <c r="R1205" i="31"/>
  <c r="Q1205" i="31"/>
  <c r="P1205" i="31"/>
  <c r="O1205" i="31"/>
  <c r="S1205" i="31" s="1"/>
  <c r="S1203" i="31"/>
  <c r="S1202" i="31"/>
  <c r="S1201" i="31"/>
  <c r="S1200" i="31"/>
  <c r="S1199" i="31"/>
  <c r="S1198" i="31"/>
  <c r="S1197" i="31"/>
  <c r="S1196" i="31"/>
  <c r="S1195" i="31"/>
  <c r="S1194" i="31"/>
  <c r="S1193" i="31"/>
  <c r="S1192" i="31"/>
  <c r="S1191" i="31"/>
  <c r="S1190" i="31"/>
  <c r="S1189" i="31"/>
  <c r="S1188" i="31"/>
  <c r="S1187" i="31"/>
  <c r="S1186" i="31"/>
  <c r="S1185" i="31"/>
  <c r="S1184" i="31"/>
  <c r="S1183" i="31"/>
  <c r="S1182" i="31"/>
  <c r="S1181" i="31"/>
  <c r="S1180" i="31"/>
  <c r="S1179" i="31"/>
  <c r="S1178" i="31"/>
  <c r="S1177" i="31"/>
  <c r="S1176" i="31"/>
  <c r="S1175" i="31"/>
  <c r="S1174" i="31"/>
  <c r="S1173" i="31"/>
  <c r="S1172" i="31"/>
  <c r="S1171" i="31"/>
  <c r="S1170" i="31"/>
  <c r="S1169" i="31"/>
  <c r="S1168" i="31"/>
  <c r="S1167" i="31"/>
  <c r="S1166" i="31"/>
  <c r="S1165" i="31"/>
  <c r="S1164" i="31"/>
  <c r="S1163" i="31"/>
  <c r="S1162" i="31"/>
  <c r="S1161" i="31"/>
  <c r="S1160" i="31"/>
  <c r="S1159" i="31"/>
  <c r="S1158" i="31"/>
  <c r="S1157" i="31"/>
  <c r="S1156" i="31"/>
  <c r="S1155" i="31"/>
  <c r="S1154" i="31"/>
  <c r="S1153" i="31"/>
  <c r="S1152" i="31"/>
  <c r="S1151" i="31"/>
  <c r="S1150" i="31"/>
  <c r="S1149" i="31"/>
  <c r="S1148" i="31"/>
  <c r="S1147" i="31"/>
  <c r="S1146" i="31"/>
  <c r="S1145" i="31"/>
  <c r="S1144" i="31"/>
  <c r="S1143" i="31"/>
  <c r="S1142" i="31"/>
  <c r="S1141" i="31"/>
  <c r="S1140" i="31"/>
  <c r="S1139" i="31"/>
  <c r="S1138" i="31"/>
  <c r="S1137" i="31"/>
  <c r="S1136" i="31"/>
  <c r="S1135" i="31"/>
  <c r="S1134" i="31"/>
  <c r="S1133" i="31"/>
  <c r="S1132" i="31"/>
  <c r="S1131" i="31"/>
  <c r="S1130" i="31"/>
  <c r="S1129" i="31"/>
  <c r="S1128" i="31"/>
  <c r="S1127" i="31"/>
  <c r="S1126" i="31"/>
  <c r="S1125" i="31"/>
  <c r="R1124" i="31"/>
  <c r="Q1124" i="31"/>
  <c r="P1124" i="31"/>
  <c r="O1124" i="31"/>
  <c r="S1124" i="31" s="1"/>
  <c r="C1362" i="31" s="1"/>
  <c r="D1362" i="31" s="1"/>
  <c r="L1362" i="31" s="1"/>
  <c r="Y1122" i="31"/>
  <c r="X1122" i="31"/>
  <c r="W1122" i="31"/>
  <c r="V1122" i="31"/>
  <c r="U1122" i="31"/>
  <c r="T1122" i="31"/>
  <c r="R1122" i="31"/>
  <c r="Q1122" i="31"/>
  <c r="P1122" i="31"/>
  <c r="O1122" i="31"/>
  <c r="S1122" i="31" s="1"/>
  <c r="C1361" i="31" s="1"/>
  <c r="D1361" i="31" s="1"/>
  <c r="M1122" i="31"/>
  <c r="L1122" i="31"/>
  <c r="K1122" i="31"/>
  <c r="J1122" i="31"/>
  <c r="I1122" i="31"/>
  <c r="H1122" i="31"/>
  <c r="Z1120" i="31"/>
  <c r="S1120" i="31"/>
  <c r="N1120" i="31"/>
  <c r="Z1119" i="31"/>
  <c r="S1119" i="31"/>
  <c r="N1119" i="31"/>
  <c r="Z1118" i="31"/>
  <c r="S1118" i="31"/>
  <c r="N1118" i="31"/>
  <c r="Z1117" i="31"/>
  <c r="S1117" i="31"/>
  <c r="N1117" i="31"/>
  <c r="Z1116" i="31"/>
  <c r="S1116" i="31"/>
  <c r="N1116" i="31"/>
  <c r="Z1115" i="31"/>
  <c r="S1115" i="31"/>
  <c r="N1115" i="31"/>
  <c r="Z1114" i="31"/>
  <c r="S1114" i="31"/>
  <c r="N1114" i="31"/>
  <c r="Z1113" i="31"/>
  <c r="S1113" i="31"/>
  <c r="N1113" i="31"/>
  <c r="Z1112" i="31"/>
  <c r="S1112" i="31"/>
  <c r="N1112" i="31"/>
  <c r="Z1111" i="31"/>
  <c r="S1111" i="31"/>
  <c r="N1111" i="31"/>
  <c r="Z1110" i="31"/>
  <c r="S1110" i="31"/>
  <c r="N1110" i="31"/>
  <c r="Z1109" i="31"/>
  <c r="S1109" i="31"/>
  <c r="N1109" i="31"/>
  <c r="Z1108" i="31"/>
  <c r="S1108" i="31"/>
  <c r="N1108" i="31"/>
  <c r="Z1107" i="31"/>
  <c r="S1107" i="31"/>
  <c r="N1107" i="31"/>
  <c r="Z1106" i="31"/>
  <c r="S1106" i="31"/>
  <c r="N1106" i="31"/>
  <c r="Z1105" i="31"/>
  <c r="S1105" i="31"/>
  <c r="N1105" i="31"/>
  <c r="Z1104" i="31"/>
  <c r="S1104" i="31"/>
  <c r="N1104" i="31"/>
  <c r="Z1103" i="31"/>
  <c r="S1103" i="31"/>
  <c r="N1103" i="31"/>
  <c r="Z1102" i="31"/>
  <c r="S1102" i="31"/>
  <c r="N1102" i="31"/>
  <c r="Z1101" i="31"/>
  <c r="S1101" i="31"/>
  <c r="N1101" i="31"/>
  <c r="Z1100" i="31"/>
  <c r="S1100" i="31"/>
  <c r="N1100" i="31"/>
  <c r="Z1099" i="31"/>
  <c r="S1099" i="31"/>
  <c r="N1099" i="31"/>
  <c r="Z1098" i="31"/>
  <c r="S1098" i="31"/>
  <c r="N1098" i="31"/>
  <c r="Z1097" i="31"/>
  <c r="S1097" i="31"/>
  <c r="N1097" i="31"/>
  <c r="Z1096" i="31"/>
  <c r="S1096" i="31"/>
  <c r="N1096" i="31"/>
  <c r="Z1095" i="31"/>
  <c r="S1095" i="31"/>
  <c r="N1095" i="31"/>
  <c r="Z1094" i="31"/>
  <c r="S1094" i="31"/>
  <c r="N1094" i="31"/>
  <c r="Z1093" i="31"/>
  <c r="S1093" i="31"/>
  <c r="N1093" i="31"/>
  <c r="Z1092" i="31"/>
  <c r="S1092" i="31"/>
  <c r="N1092" i="31"/>
  <c r="Z1091" i="31"/>
  <c r="S1091" i="31"/>
  <c r="N1091" i="31"/>
  <c r="Z1090" i="31"/>
  <c r="S1090" i="31"/>
  <c r="N1090" i="31"/>
  <c r="Z1089" i="31"/>
  <c r="S1089" i="31"/>
  <c r="N1089" i="31"/>
  <c r="Z1088" i="31"/>
  <c r="S1088" i="31"/>
  <c r="N1088" i="31"/>
  <c r="Z1087" i="31"/>
  <c r="S1087" i="31"/>
  <c r="N1087" i="31"/>
  <c r="Z1086" i="31"/>
  <c r="S1086" i="31"/>
  <c r="N1086" i="31"/>
  <c r="Z1085" i="31"/>
  <c r="S1085" i="31"/>
  <c r="N1085" i="31"/>
  <c r="Z1084" i="31"/>
  <c r="S1084" i="31"/>
  <c r="N1084" i="31"/>
  <c r="Z1083" i="31"/>
  <c r="S1083" i="31"/>
  <c r="N1083" i="31"/>
  <c r="Z1082" i="31"/>
  <c r="S1082" i="31"/>
  <c r="N1082" i="31"/>
  <c r="Z1081" i="31"/>
  <c r="S1081" i="31"/>
  <c r="N1081" i="31"/>
  <c r="Z1080" i="31"/>
  <c r="S1080" i="31"/>
  <c r="N1080" i="31"/>
  <c r="Z1079" i="31"/>
  <c r="S1079" i="31"/>
  <c r="N1079" i="31"/>
  <c r="Z1078" i="31"/>
  <c r="S1078" i="31"/>
  <c r="N1078" i="31"/>
  <c r="Z1077" i="31"/>
  <c r="S1077" i="31"/>
  <c r="N1077" i="31"/>
  <c r="Z1076" i="31"/>
  <c r="S1076" i="31"/>
  <c r="N1076" i="31"/>
  <c r="Z1075" i="31"/>
  <c r="S1075" i="31"/>
  <c r="N1075" i="31"/>
  <c r="Z1074" i="31"/>
  <c r="S1074" i="31"/>
  <c r="N1074" i="31"/>
  <c r="Z1073" i="31"/>
  <c r="S1073" i="31"/>
  <c r="N1073" i="31"/>
  <c r="Z1072" i="31"/>
  <c r="S1072" i="31"/>
  <c r="N1072" i="31"/>
  <c r="Z1071" i="31"/>
  <c r="S1071" i="31"/>
  <c r="N1071" i="31"/>
  <c r="Z1070" i="31"/>
  <c r="S1070" i="31"/>
  <c r="N1070" i="31"/>
  <c r="Z1069" i="31"/>
  <c r="S1069" i="31"/>
  <c r="N1069" i="31"/>
  <c r="Z1068" i="31"/>
  <c r="S1068" i="31"/>
  <c r="N1068" i="31"/>
  <c r="Z1067" i="31"/>
  <c r="S1067" i="31"/>
  <c r="N1067" i="31"/>
  <c r="Z1066" i="31"/>
  <c r="S1066" i="31"/>
  <c r="N1066" i="31"/>
  <c r="Z1065" i="31"/>
  <c r="S1065" i="31"/>
  <c r="N1065" i="31"/>
  <c r="Z1064" i="31"/>
  <c r="S1064" i="31"/>
  <c r="N1064" i="31"/>
  <c r="Z1063" i="31"/>
  <c r="S1063" i="31"/>
  <c r="N1063" i="31"/>
  <c r="Z1062" i="31"/>
  <c r="S1062" i="31"/>
  <c r="N1062" i="31"/>
  <c r="Z1061" i="31"/>
  <c r="S1061" i="31"/>
  <c r="N1061" i="31"/>
  <c r="Z1060" i="31"/>
  <c r="S1060" i="31"/>
  <c r="N1060" i="31"/>
  <c r="Z1059" i="31"/>
  <c r="S1059" i="31"/>
  <c r="N1059" i="31"/>
  <c r="Z1058" i="31"/>
  <c r="S1058" i="31"/>
  <c r="N1058" i="31"/>
  <c r="Z1057" i="31"/>
  <c r="S1057" i="31"/>
  <c r="N1057" i="31"/>
  <c r="Z1056" i="31"/>
  <c r="S1056" i="31"/>
  <c r="N1056" i="31"/>
  <c r="Z1055" i="31"/>
  <c r="S1055" i="31"/>
  <c r="N1055" i="31"/>
  <c r="Z1054" i="31"/>
  <c r="S1054" i="31"/>
  <c r="N1054" i="31"/>
  <c r="Z1053" i="31"/>
  <c r="S1053" i="31"/>
  <c r="N1053" i="31"/>
  <c r="Z1052" i="31"/>
  <c r="S1052" i="31"/>
  <c r="N1052" i="31"/>
  <c r="Z1051" i="31"/>
  <c r="S1051" i="31"/>
  <c r="N1051" i="31"/>
  <c r="Z1050" i="31"/>
  <c r="S1050" i="31"/>
  <c r="N1050" i="31"/>
  <c r="Z1049" i="31"/>
  <c r="S1049" i="31"/>
  <c r="N1049" i="31"/>
  <c r="Z1048" i="31"/>
  <c r="S1048" i="31"/>
  <c r="N1048" i="31"/>
  <c r="Z1047" i="31"/>
  <c r="S1047" i="31"/>
  <c r="N1047" i="31"/>
  <c r="Z1046" i="31"/>
  <c r="S1046" i="31"/>
  <c r="N1046" i="31"/>
  <c r="Z1045" i="31"/>
  <c r="S1045" i="31"/>
  <c r="N1045" i="31"/>
  <c r="Z1044" i="31"/>
  <c r="S1044" i="31"/>
  <c r="N1044" i="31"/>
  <c r="Z1043" i="31"/>
  <c r="S1043" i="31"/>
  <c r="N1043" i="31"/>
  <c r="Z1042" i="31"/>
  <c r="S1042" i="31"/>
  <c r="N1042" i="31"/>
  <c r="Z1041" i="31"/>
  <c r="S1041" i="31"/>
  <c r="N1041" i="31"/>
  <c r="Z1040" i="31"/>
  <c r="S1040" i="31"/>
  <c r="N1040" i="31"/>
  <c r="Z1039" i="31"/>
  <c r="S1039" i="31"/>
  <c r="N1039" i="31"/>
  <c r="Z1038" i="31"/>
  <c r="S1038" i="31"/>
  <c r="N1038" i="31"/>
  <c r="Z1037" i="31"/>
  <c r="S1037" i="31"/>
  <c r="N1037" i="31"/>
  <c r="Z1036" i="31"/>
  <c r="S1036" i="31"/>
  <c r="N1036" i="31"/>
  <c r="Z1035" i="31"/>
  <c r="S1035" i="31"/>
  <c r="N1035" i="31"/>
  <c r="Z1034" i="31"/>
  <c r="S1034" i="31"/>
  <c r="N1034" i="31"/>
  <c r="Z1033" i="31"/>
  <c r="S1033" i="31"/>
  <c r="N1033" i="31"/>
  <c r="Z1032" i="31"/>
  <c r="S1032" i="31"/>
  <c r="N1032" i="31"/>
  <c r="Z1031" i="31"/>
  <c r="S1031" i="31"/>
  <c r="N1031" i="31"/>
  <c r="Z1030" i="31"/>
  <c r="S1030" i="31"/>
  <c r="N1030" i="31"/>
  <c r="Z1029" i="31"/>
  <c r="S1029" i="31"/>
  <c r="N1029" i="31"/>
  <c r="R1028" i="31"/>
  <c r="Q1028" i="31"/>
  <c r="P1028" i="31"/>
  <c r="O1028" i="31"/>
  <c r="S1028" i="31" s="1"/>
  <c r="C1359" i="31" s="1"/>
  <c r="D1359" i="31" s="1"/>
  <c r="S1026" i="31"/>
  <c r="S1025" i="31"/>
  <c r="S1024" i="31"/>
  <c r="S1023" i="31"/>
  <c r="S1022" i="31"/>
  <c r="S1021" i="31"/>
  <c r="S1020" i="31"/>
  <c r="S1019" i="31"/>
  <c r="S1018" i="31"/>
  <c r="S1017" i="31"/>
  <c r="S1016" i="31"/>
  <c r="S1015" i="31"/>
  <c r="S1014" i="31"/>
  <c r="S1013" i="31"/>
  <c r="S1012" i="31"/>
  <c r="S1011" i="31"/>
  <c r="S1010" i="31"/>
  <c r="S1009" i="31"/>
  <c r="S1008" i="31"/>
  <c r="S1007" i="31"/>
  <c r="S1006" i="31"/>
  <c r="S1005" i="31"/>
  <c r="S1004" i="31"/>
  <c r="S1003" i="31"/>
  <c r="S1002" i="31"/>
  <c r="S1001" i="31"/>
  <c r="S1000" i="31"/>
  <c r="S999" i="31"/>
  <c r="S998" i="31"/>
  <c r="S997" i="31"/>
  <c r="S996" i="31"/>
  <c r="S995" i="31"/>
  <c r="S994" i="31"/>
  <c r="S993" i="31"/>
  <c r="S992" i="31"/>
  <c r="S991" i="31"/>
  <c r="S990" i="31"/>
  <c r="S989" i="31"/>
  <c r="S988" i="31"/>
  <c r="S987" i="31"/>
  <c r="S986" i="31"/>
  <c r="S985" i="31"/>
  <c r="S984" i="31"/>
  <c r="S983" i="31"/>
  <c r="S982" i="31"/>
  <c r="S981" i="31"/>
  <c r="S980" i="31"/>
  <c r="S979" i="31"/>
  <c r="S978" i="31"/>
  <c r="S977" i="31"/>
  <c r="S976" i="31"/>
  <c r="S975" i="31"/>
  <c r="S974" i="31"/>
  <c r="S973" i="31"/>
  <c r="S972" i="31"/>
  <c r="S971" i="31"/>
  <c r="S970" i="31"/>
  <c r="S969" i="31"/>
  <c r="S968" i="31"/>
  <c r="S967" i="31"/>
  <c r="S966" i="31"/>
  <c r="S965" i="31"/>
  <c r="S964" i="31"/>
  <c r="S963" i="31"/>
  <c r="S962" i="31"/>
  <c r="S961" i="31"/>
  <c r="S960" i="31"/>
  <c r="S959" i="31"/>
  <c r="S958" i="31"/>
  <c r="S957" i="31"/>
  <c r="M956" i="31"/>
  <c r="L956" i="31"/>
  <c r="K956" i="31"/>
  <c r="J956" i="31"/>
  <c r="I956" i="31"/>
  <c r="H956" i="31"/>
  <c r="F956" i="31"/>
  <c r="E956" i="31"/>
  <c r="D956" i="31"/>
  <c r="C956" i="31"/>
  <c r="G956" i="31" s="1"/>
  <c r="C1309" i="31" s="1"/>
  <c r="D1309" i="31" s="1"/>
  <c r="N954" i="31"/>
  <c r="G954" i="31"/>
  <c r="N953" i="31"/>
  <c r="G953" i="31"/>
  <c r="N952" i="31"/>
  <c r="G952" i="31"/>
  <c r="N951" i="31"/>
  <c r="G951" i="31"/>
  <c r="N950" i="31"/>
  <c r="G950" i="31"/>
  <c r="N949" i="31"/>
  <c r="G949" i="31"/>
  <c r="N948" i="31"/>
  <c r="G948" i="31"/>
  <c r="N947" i="31"/>
  <c r="G947" i="31"/>
  <c r="N946" i="31"/>
  <c r="G946" i="31"/>
  <c r="N945" i="31"/>
  <c r="G945" i="31"/>
  <c r="N944" i="31"/>
  <c r="G944" i="31"/>
  <c r="N943" i="31"/>
  <c r="G943" i="31"/>
  <c r="N942" i="31"/>
  <c r="G942" i="31"/>
  <c r="N941" i="31"/>
  <c r="G941" i="31"/>
  <c r="N940" i="31"/>
  <c r="G940" i="31"/>
  <c r="N939" i="31"/>
  <c r="G939" i="31"/>
  <c r="N938" i="31"/>
  <c r="G938" i="31"/>
  <c r="N937" i="31"/>
  <c r="G937" i="31"/>
  <c r="N936" i="31"/>
  <c r="G936" i="31"/>
  <c r="N935" i="31"/>
  <c r="G935" i="31"/>
  <c r="N934" i="31"/>
  <c r="G934" i="31"/>
  <c r="N933" i="31"/>
  <c r="G933" i="31"/>
  <c r="N932" i="31"/>
  <c r="G932" i="31"/>
  <c r="N931" i="31"/>
  <c r="G931" i="31"/>
  <c r="N930" i="31"/>
  <c r="G930" i="31"/>
  <c r="N929" i="31"/>
  <c r="G929" i="31"/>
  <c r="N928" i="31"/>
  <c r="G928" i="31"/>
  <c r="N927" i="31"/>
  <c r="G927" i="31"/>
  <c r="N926" i="31"/>
  <c r="G926" i="31"/>
  <c r="N925" i="31"/>
  <c r="G925" i="31"/>
  <c r="N924" i="31"/>
  <c r="G924" i="31"/>
  <c r="N923" i="31"/>
  <c r="G923" i="31"/>
  <c r="N922" i="31"/>
  <c r="G922" i="31"/>
  <c r="N921" i="31"/>
  <c r="G921" i="31"/>
  <c r="N920" i="31"/>
  <c r="G920" i="31"/>
  <c r="N919" i="31"/>
  <c r="G919" i="31"/>
  <c r="N918" i="31"/>
  <c r="G918" i="31"/>
  <c r="N917" i="31"/>
  <c r="G917" i="31"/>
  <c r="N916" i="31"/>
  <c r="G916" i="31"/>
  <c r="N915" i="31"/>
  <c r="G915" i="31"/>
  <c r="N914" i="31"/>
  <c r="G914" i="31"/>
  <c r="N913" i="31"/>
  <c r="G913" i="31"/>
  <c r="N912" i="31"/>
  <c r="G912" i="31"/>
  <c r="N911" i="31"/>
  <c r="G911" i="31"/>
  <c r="N910" i="31"/>
  <c r="G910" i="31"/>
  <c r="N909" i="31"/>
  <c r="G909" i="31"/>
  <c r="N908" i="31"/>
  <c r="G908" i="31"/>
  <c r="N907" i="31"/>
  <c r="G907" i="31"/>
  <c r="N906" i="31"/>
  <c r="G906" i="31"/>
  <c r="N905" i="31"/>
  <c r="G905" i="31"/>
  <c r="N904" i="31"/>
  <c r="G904" i="31"/>
  <c r="N903" i="31"/>
  <c r="G903" i="31"/>
  <c r="N902" i="31"/>
  <c r="G902" i="31"/>
  <c r="N901" i="31"/>
  <c r="G901" i="31"/>
  <c r="N900" i="31"/>
  <c r="G900" i="31"/>
  <c r="N899" i="31"/>
  <c r="G899" i="31"/>
  <c r="N898" i="31"/>
  <c r="G898" i="31"/>
  <c r="N897" i="31"/>
  <c r="G897" i="31"/>
  <c r="N896" i="31"/>
  <c r="G896" i="31"/>
  <c r="N895" i="31"/>
  <c r="G895" i="31"/>
  <c r="N894" i="31"/>
  <c r="G894" i="31"/>
  <c r="N893" i="31"/>
  <c r="G893" i="31"/>
  <c r="N892" i="31"/>
  <c r="G892" i="31"/>
  <c r="N891" i="31"/>
  <c r="G891" i="31"/>
  <c r="N890" i="31"/>
  <c r="G890" i="31"/>
  <c r="N889" i="31"/>
  <c r="G889" i="31"/>
  <c r="N888" i="31"/>
  <c r="G888" i="31"/>
  <c r="N887" i="31"/>
  <c r="G887" i="31"/>
  <c r="N886" i="31"/>
  <c r="G886" i="31"/>
  <c r="N885" i="31"/>
  <c r="G885" i="31"/>
  <c r="N884" i="31"/>
  <c r="G884" i="31"/>
  <c r="N883" i="31"/>
  <c r="G883" i="31"/>
  <c r="N882" i="31"/>
  <c r="G882" i="31"/>
  <c r="N881" i="31"/>
  <c r="G881" i="31"/>
  <c r="N880" i="31"/>
  <c r="G880" i="31"/>
  <c r="N879" i="31"/>
  <c r="G879" i="31"/>
  <c r="N878" i="31"/>
  <c r="G878" i="31"/>
  <c r="N877" i="31"/>
  <c r="G877" i="31"/>
  <c r="N876" i="31"/>
  <c r="G876" i="31"/>
  <c r="N875" i="31"/>
  <c r="G875" i="31"/>
  <c r="N874" i="31"/>
  <c r="G874" i="31"/>
  <c r="N873" i="31"/>
  <c r="G873" i="31"/>
  <c r="N872" i="31"/>
  <c r="G872" i="31"/>
  <c r="N871" i="31"/>
  <c r="G871" i="31"/>
  <c r="N870" i="31"/>
  <c r="G870" i="31"/>
  <c r="N869" i="31"/>
  <c r="G869" i="31"/>
  <c r="N868" i="31"/>
  <c r="G868" i="31"/>
  <c r="N867" i="31"/>
  <c r="G867" i="31"/>
  <c r="N866" i="31"/>
  <c r="G866" i="31"/>
  <c r="N865" i="31"/>
  <c r="G865" i="31"/>
  <c r="N864" i="31"/>
  <c r="G864" i="31"/>
  <c r="N863" i="31"/>
  <c r="G863" i="31"/>
  <c r="N862" i="31"/>
  <c r="G862" i="31"/>
  <c r="N861" i="31"/>
  <c r="G861" i="31"/>
  <c r="N860" i="31"/>
  <c r="G860" i="31"/>
  <c r="N859" i="31"/>
  <c r="G859" i="31"/>
  <c r="N858" i="31"/>
  <c r="G858" i="31"/>
  <c r="N857" i="31"/>
  <c r="G857" i="31"/>
  <c r="N856" i="31"/>
  <c r="G856" i="31"/>
  <c r="N855" i="31"/>
  <c r="G855" i="31"/>
  <c r="N854" i="31"/>
  <c r="G854" i="31"/>
  <c r="N853" i="31"/>
  <c r="G853" i="31"/>
  <c r="N852" i="31"/>
  <c r="G852" i="31"/>
  <c r="N851" i="31"/>
  <c r="G851" i="31"/>
  <c r="N850" i="31"/>
  <c r="G850" i="31"/>
  <c r="N849" i="31"/>
  <c r="G849" i="31"/>
  <c r="N848" i="31"/>
  <c r="G848" i="31"/>
  <c r="N847" i="31"/>
  <c r="G847" i="31"/>
  <c r="N846" i="31"/>
  <c r="G846" i="31"/>
  <c r="N845" i="31"/>
  <c r="G845" i="31"/>
  <c r="N844" i="31"/>
  <c r="G844" i="31"/>
  <c r="N843" i="31"/>
  <c r="G843" i="31"/>
  <c r="N842" i="31"/>
  <c r="G842" i="31"/>
  <c r="N841" i="31"/>
  <c r="G841" i="31"/>
  <c r="N840" i="31"/>
  <c r="G840" i="31"/>
  <c r="N839" i="31"/>
  <c r="G839" i="31"/>
  <c r="N838" i="31"/>
  <c r="G838" i="31"/>
  <c r="N837" i="31"/>
  <c r="G837" i="31"/>
  <c r="N836" i="31"/>
  <c r="G836" i="31"/>
  <c r="N835" i="31"/>
  <c r="G835" i="31"/>
  <c r="N834" i="31"/>
  <c r="G834" i="31"/>
  <c r="N833" i="31"/>
  <c r="G833" i="31"/>
  <c r="N832" i="31"/>
  <c r="G832" i="31"/>
  <c r="N831" i="31"/>
  <c r="G831" i="31"/>
  <c r="R830" i="31"/>
  <c r="Q830" i="31"/>
  <c r="P830" i="31"/>
  <c r="O830" i="31"/>
  <c r="M830" i="31"/>
  <c r="L830" i="31"/>
  <c r="K830" i="31"/>
  <c r="J830" i="31"/>
  <c r="I830" i="31"/>
  <c r="H830" i="31"/>
  <c r="S828" i="31"/>
  <c r="N828" i="31"/>
  <c r="S827" i="31"/>
  <c r="N827" i="31"/>
  <c r="S826" i="31"/>
  <c r="N826" i="31"/>
  <c r="S825" i="31"/>
  <c r="N825" i="31"/>
  <c r="S824" i="31"/>
  <c r="N824" i="31"/>
  <c r="S823" i="31"/>
  <c r="N823" i="31"/>
  <c r="S822" i="31"/>
  <c r="N822" i="31"/>
  <c r="S821" i="31"/>
  <c r="N821" i="31"/>
  <c r="S820" i="31"/>
  <c r="N820" i="31"/>
  <c r="S819" i="31"/>
  <c r="N819" i="31"/>
  <c r="S818" i="31"/>
  <c r="N818" i="31"/>
  <c r="S817" i="31"/>
  <c r="N817" i="31"/>
  <c r="S816" i="31"/>
  <c r="N816" i="31"/>
  <c r="S815" i="31"/>
  <c r="N815" i="31"/>
  <c r="S814" i="31"/>
  <c r="N814" i="31"/>
  <c r="S813" i="31"/>
  <c r="N813" i="31"/>
  <c r="S812" i="31"/>
  <c r="N812" i="31"/>
  <c r="S811" i="31"/>
  <c r="N811" i="31"/>
  <c r="S810" i="31"/>
  <c r="N810" i="31"/>
  <c r="S809" i="31"/>
  <c r="N809" i="31"/>
  <c r="S808" i="31"/>
  <c r="N808" i="31"/>
  <c r="S807" i="31"/>
  <c r="N807" i="31"/>
  <c r="S806" i="31"/>
  <c r="N806" i="31"/>
  <c r="S805" i="31"/>
  <c r="N805" i="31"/>
  <c r="R804" i="31"/>
  <c r="Q804" i="31"/>
  <c r="P804" i="31"/>
  <c r="O804" i="31"/>
  <c r="M804" i="31"/>
  <c r="L804" i="31"/>
  <c r="K804" i="31"/>
  <c r="J804" i="31"/>
  <c r="I804" i="31"/>
  <c r="H804" i="31"/>
  <c r="S802" i="31"/>
  <c r="N802" i="31"/>
  <c r="S801" i="31"/>
  <c r="N801" i="31"/>
  <c r="S800" i="31"/>
  <c r="N800" i="31"/>
  <c r="S799" i="31"/>
  <c r="N799" i="31"/>
  <c r="S798" i="31"/>
  <c r="N798" i="31"/>
  <c r="S797" i="31"/>
  <c r="N797" i="31"/>
  <c r="S796" i="31"/>
  <c r="N796" i="31"/>
  <c r="S795" i="31"/>
  <c r="N795" i="31"/>
  <c r="S794" i="31"/>
  <c r="N794" i="31"/>
  <c r="S793" i="31"/>
  <c r="N793" i="31"/>
  <c r="S792" i="31"/>
  <c r="N792" i="31"/>
  <c r="F791" i="31"/>
  <c r="E791" i="31"/>
  <c r="D791" i="31"/>
  <c r="C791" i="31"/>
  <c r="G789" i="31"/>
  <c r="G788" i="31"/>
  <c r="G787" i="31"/>
  <c r="G786" i="31"/>
  <c r="G785" i="31"/>
  <c r="G784" i="31"/>
  <c r="G783" i="31"/>
  <c r="G782" i="31"/>
  <c r="G781" i="31"/>
  <c r="G780" i="31"/>
  <c r="G779" i="31"/>
  <c r="G778" i="31"/>
  <c r="G777" i="31"/>
  <c r="G776" i="31"/>
  <c r="G775" i="31"/>
  <c r="G774" i="31"/>
  <c r="G773" i="31"/>
  <c r="G772" i="31"/>
  <c r="G771" i="31"/>
  <c r="G770" i="31"/>
  <c r="G769" i="31"/>
  <c r="R768" i="31"/>
  <c r="Q768" i="31"/>
  <c r="P768" i="31"/>
  <c r="O768" i="31"/>
  <c r="M768" i="31"/>
  <c r="L768" i="31"/>
  <c r="K768" i="31"/>
  <c r="J768" i="31"/>
  <c r="I768" i="31"/>
  <c r="H768" i="31"/>
  <c r="S766" i="31"/>
  <c r="N766" i="31"/>
  <c r="S765" i="31"/>
  <c r="N765" i="31"/>
  <c r="S764" i="31"/>
  <c r="N764" i="31"/>
  <c r="S763" i="31"/>
  <c r="N763" i="31"/>
  <c r="S762" i="31"/>
  <c r="N762" i="31"/>
  <c r="S761" i="31"/>
  <c r="N761" i="31"/>
  <c r="S760" i="31"/>
  <c r="N760" i="31"/>
  <c r="S759" i="31"/>
  <c r="N759" i="31"/>
  <c r="S758" i="31"/>
  <c r="N758" i="31"/>
  <c r="S757" i="31"/>
  <c r="N757" i="31"/>
  <c r="S756" i="31"/>
  <c r="N756" i="31"/>
  <c r="S755" i="31"/>
  <c r="N755" i="31"/>
  <c r="S754" i="31"/>
  <c r="N754" i="31"/>
  <c r="S753" i="31"/>
  <c r="N753" i="31"/>
  <c r="S752" i="31"/>
  <c r="N752" i="31"/>
  <c r="S751" i="31"/>
  <c r="N751" i="31"/>
  <c r="S750" i="31"/>
  <c r="N750" i="31"/>
  <c r="S749" i="31"/>
  <c r="N749" i="31"/>
  <c r="S748" i="31"/>
  <c r="N748" i="31"/>
  <c r="S747" i="31"/>
  <c r="N747" i="31"/>
  <c r="S746" i="31"/>
  <c r="N746" i="31"/>
  <c r="S745" i="31"/>
  <c r="N745" i="31"/>
  <c r="S744" i="31"/>
  <c r="N744" i="31"/>
  <c r="S743" i="31"/>
  <c r="N743" i="31"/>
  <c r="S742" i="31"/>
  <c r="N742" i="31"/>
  <c r="S741" i="31"/>
  <c r="N741" i="31"/>
  <c r="S740" i="31"/>
  <c r="N740" i="31"/>
  <c r="S739" i="31"/>
  <c r="N739" i="31"/>
  <c r="S738" i="31"/>
  <c r="N738" i="31"/>
  <c r="S737" i="31"/>
  <c r="N737" i="31"/>
  <c r="S736" i="31"/>
  <c r="N736" i="31"/>
  <c r="S735" i="31"/>
  <c r="N735" i="31"/>
  <c r="S734" i="31"/>
  <c r="N734" i="31"/>
  <c r="S733" i="31"/>
  <c r="N733" i="31"/>
  <c r="S732" i="31"/>
  <c r="N732" i="31"/>
  <c r="S731" i="31"/>
  <c r="N731" i="31"/>
  <c r="S730" i="31"/>
  <c r="N730" i="31"/>
  <c r="S729" i="31"/>
  <c r="N729" i="31"/>
  <c r="S728" i="31"/>
  <c r="N728" i="31"/>
  <c r="S727" i="31"/>
  <c r="N727" i="31"/>
  <c r="S726" i="31"/>
  <c r="N726" i="31"/>
  <c r="M725" i="31"/>
  <c r="L725" i="31"/>
  <c r="K725" i="31"/>
  <c r="J725" i="31"/>
  <c r="I725" i="31"/>
  <c r="H725" i="31"/>
  <c r="F725" i="31"/>
  <c r="E725" i="31"/>
  <c r="D725" i="31"/>
  <c r="C725" i="31"/>
  <c r="N723" i="31"/>
  <c r="G723" i="31"/>
  <c r="N722" i="31"/>
  <c r="G722" i="31"/>
  <c r="N721" i="31"/>
  <c r="G721" i="31"/>
  <c r="N720" i="31"/>
  <c r="G720" i="31"/>
  <c r="N719" i="31"/>
  <c r="G719" i="31"/>
  <c r="N718" i="31"/>
  <c r="G718" i="31"/>
  <c r="N717" i="31"/>
  <c r="G717" i="31"/>
  <c r="N716" i="31"/>
  <c r="G716" i="31"/>
  <c r="N715" i="31"/>
  <c r="G715" i="31"/>
  <c r="N714" i="31"/>
  <c r="G714" i="31"/>
  <c r="N713" i="31"/>
  <c r="G713" i="31"/>
  <c r="N712" i="31"/>
  <c r="G712" i="31"/>
  <c r="N711" i="31"/>
  <c r="G711" i="31"/>
  <c r="N710" i="31"/>
  <c r="G710" i="31"/>
  <c r="N709" i="31"/>
  <c r="G709" i="31"/>
  <c r="N708" i="31"/>
  <c r="G708" i="31"/>
  <c r="N707" i="31"/>
  <c r="G707" i="31"/>
  <c r="N706" i="31"/>
  <c r="G706" i="31"/>
  <c r="N705" i="31"/>
  <c r="G705" i="31"/>
  <c r="N704" i="31"/>
  <c r="G704" i="31"/>
  <c r="N703" i="31"/>
  <c r="G703" i="31"/>
  <c r="N702" i="31"/>
  <c r="G702" i="31"/>
  <c r="N701" i="31"/>
  <c r="G701" i="31"/>
  <c r="N700" i="31"/>
  <c r="G700" i="31"/>
  <c r="N699" i="31"/>
  <c r="G699" i="31"/>
  <c r="N698" i="31"/>
  <c r="G698" i="31"/>
  <c r="N697" i="31"/>
  <c r="G697" i="31"/>
  <c r="N696" i="31"/>
  <c r="G696" i="31"/>
  <c r="N695" i="31"/>
  <c r="G695" i="31"/>
  <c r="N694" i="31"/>
  <c r="G694" i="31"/>
  <c r="N693" i="31"/>
  <c r="G693" i="31"/>
  <c r="N692" i="31"/>
  <c r="G692" i="31"/>
  <c r="N691" i="31"/>
  <c r="G691" i="31"/>
  <c r="N690" i="31"/>
  <c r="G690" i="31"/>
  <c r="N689" i="31"/>
  <c r="G689" i="31"/>
  <c r="N688" i="31"/>
  <c r="G688" i="31"/>
  <c r="N687" i="31"/>
  <c r="G687" i="31"/>
  <c r="N686" i="31"/>
  <c r="G686" i="31"/>
  <c r="N685" i="31"/>
  <c r="G685" i="31"/>
  <c r="N684" i="31"/>
  <c r="G684" i="31"/>
  <c r="N683" i="31"/>
  <c r="G683" i="31"/>
  <c r="N682" i="31"/>
  <c r="G682" i="31"/>
  <c r="N681" i="31"/>
  <c r="G681" i="31"/>
  <c r="N680" i="31"/>
  <c r="G680" i="31"/>
  <c r="N679" i="31"/>
  <c r="G679" i="31"/>
  <c r="N678" i="31"/>
  <c r="G678" i="31"/>
  <c r="N677" i="31"/>
  <c r="G677" i="31"/>
  <c r="N676" i="31"/>
  <c r="G676" i="31"/>
  <c r="N675" i="31"/>
  <c r="G675" i="31"/>
  <c r="N674" i="31"/>
  <c r="G674" i="31"/>
  <c r="N673" i="31"/>
  <c r="G673" i="31"/>
  <c r="N672" i="31"/>
  <c r="G672" i="31"/>
  <c r="N671" i="31"/>
  <c r="G671" i="31"/>
  <c r="N670" i="31"/>
  <c r="G670" i="31"/>
  <c r="N669" i="31"/>
  <c r="G669" i="31"/>
  <c r="N668" i="31"/>
  <c r="G668" i="31"/>
  <c r="N667" i="31"/>
  <c r="G667" i="31"/>
  <c r="N666" i="31"/>
  <c r="G666" i="31"/>
  <c r="N665" i="31"/>
  <c r="G665" i="31"/>
  <c r="N664" i="31"/>
  <c r="G664" i="31"/>
  <c r="N663" i="31"/>
  <c r="G663" i="31"/>
  <c r="N662" i="31"/>
  <c r="G662" i="31"/>
  <c r="N661" i="31"/>
  <c r="G661" i="31"/>
  <c r="N660" i="31"/>
  <c r="G660" i="31"/>
  <c r="N659" i="31"/>
  <c r="G659" i="31"/>
  <c r="N658" i="31"/>
  <c r="G658" i="31"/>
  <c r="N657" i="31"/>
  <c r="G657" i="31"/>
  <c r="N656" i="31"/>
  <c r="G656" i="31"/>
  <c r="N655" i="31"/>
  <c r="G655" i="31"/>
  <c r="N654" i="31"/>
  <c r="G654" i="31"/>
  <c r="N653" i="31"/>
  <c r="G653" i="31"/>
  <c r="N652" i="31"/>
  <c r="G652" i="31"/>
  <c r="N651" i="31"/>
  <c r="G651" i="31"/>
  <c r="N650" i="31"/>
  <c r="G650" i="31"/>
  <c r="N649" i="31"/>
  <c r="G649" i="31"/>
  <c r="N648" i="31"/>
  <c r="G648" i="31"/>
  <c r="N647" i="31"/>
  <c r="G647" i="31"/>
  <c r="N646" i="31"/>
  <c r="G646" i="31"/>
  <c r="N645" i="31"/>
  <c r="G645" i="31"/>
  <c r="N644" i="31"/>
  <c r="G644" i="31"/>
  <c r="N643" i="31"/>
  <c r="G643" i="31"/>
  <c r="N642" i="31"/>
  <c r="G642" i="31"/>
  <c r="N641" i="31"/>
  <c r="G641" i="31"/>
  <c r="N640" i="31"/>
  <c r="G640" i="31"/>
  <c r="N639" i="31"/>
  <c r="G639" i="31"/>
  <c r="N638" i="31"/>
  <c r="G638" i="31"/>
  <c r="N637" i="31"/>
  <c r="G637" i="31"/>
  <c r="N636" i="31"/>
  <c r="G636" i="31"/>
  <c r="N635" i="31"/>
  <c r="G635" i="31"/>
  <c r="N634" i="31"/>
  <c r="G634" i="31"/>
  <c r="N633" i="31"/>
  <c r="G633" i="31"/>
  <c r="N632" i="31"/>
  <c r="G632" i="31"/>
  <c r="N631" i="31"/>
  <c r="G631" i="31"/>
  <c r="N630" i="31"/>
  <c r="G630" i="31"/>
  <c r="N629" i="31"/>
  <c r="G629" i="31"/>
  <c r="N628" i="31"/>
  <c r="G628" i="31"/>
  <c r="N627" i="31"/>
  <c r="G627" i="31"/>
  <c r="N626" i="31"/>
  <c r="G626" i="31"/>
  <c r="N625" i="31"/>
  <c r="N724" i="31" s="1" a="1"/>
  <c r="N724" i="31" s="1"/>
  <c r="C1339" i="31" s="1"/>
  <c r="D1339" i="31" s="1"/>
  <c r="G625" i="31"/>
  <c r="F624" i="31"/>
  <c r="E624" i="31"/>
  <c r="D624" i="31"/>
  <c r="C624" i="31"/>
  <c r="G622" i="31"/>
  <c r="G621" i="31"/>
  <c r="G620" i="31"/>
  <c r="G619" i="31"/>
  <c r="G618" i="31"/>
  <c r="G617" i="31"/>
  <c r="G616" i="31"/>
  <c r="G615" i="31"/>
  <c r="G614" i="31"/>
  <c r="G613" i="31"/>
  <c r="G612" i="31"/>
  <c r="G611" i="31"/>
  <c r="G610" i="31"/>
  <c r="G609" i="31"/>
  <c r="G608" i="31"/>
  <c r="G607" i="31"/>
  <c r="G606" i="31"/>
  <c r="G605" i="31"/>
  <c r="G604" i="31"/>
  <c r="Y603" i="31"/>
  <c r="X603" i="31"/>
  <c r="W603" i="31"/>
  <c r="V603" i="31"/>
  <c r="U603" i="31"/>
  <c r="T603" i="31"/>
  <c r="F603" i="31"/>
  <c r="E603" i="31"/>
  <c r="D603" i="31"/>
  <c r="C603" i="31"/>
  <c r="G603" i="31" s="1"/>
  <c r="Z601" i="31"/>
  <c r="G601" i="31"/>
  <c r="Z600" i="31"/>
  <c r="G600" i="31"/>
  <c r="Z599" i="31"/>
  <c r="G599" i="31"/>
  <c r="Z598" i="31"/>
  <c r="G598" i="31"/>
  <c r="Z597" i="31"/>
  <c r="G597" i="31"/>
  <c r="Z596" i="31"/>
  <c r="G596" i="31"/>
  <c r="Z595" i="31"/>
  <c r="G595" i="31"/>
  <c r="Z594" i="31"/>
  <c r="G594" i="31"/>
  <c r="Z593" i="31"/>
  <c r="G593" i="31"/>
  <c r="Z592" i="31"/>
  <c r="G592" i="31"/>
  <c r="Z591" i="31"/>
  <c r="G591" i="31"/>
  <c r="Z590" i="31"/>
  <c r="G590" i="31"/>
  <c r="Z589" i="31"/>
  <c r="G589" i="31"/>
  <c r="Z588" i="31"/>
  <c r="G588" i="31"/>
  <c r="Z587" i="31"/>
  <c r="G587" i="31"/>
  <c r="Z586" i="31"/>
  <c r="G586" i="31"/>
  <c r="Z585" i="31"/>
  <c r="G585" i="31"/>
  <c r="Z584" i="31"/>
  <c r="G584" i="31"/>
  <c r="Z583" i="31"/>
  <c r="G583" i="31"/>
  <c r="Z582" i="31"/>
  <c r="G582" i="31"/>
  <c r="Z581" i="31"/>
  <c r="G581" i="31"/>
  <c r="Z580" i="31"/>
  <c r="G580" i="31"/>
  <c r="Z579" i="31"/>
  <c r="G579" i="31"/>
  <c r="Z578" i="31"/>
  <c r="G578" i="31"/>
  <c r="Z577" i="31"/>
  <c r="G577" i="31"/>
  <c r="Z576" i="31"/>
  <c r="G576" i="31"/>
  <c r="Z575" i="31"/>
  <c r="G575" i="31"/>
  <c r="Z574" i="31"/>
  <c r="G574" i="31"/>
  <c r="Z573" i="31"/>
  <c r="G573" i="31"/>
  <c r="Z572" i="31"/>
  <c r="G572" i="31"/>
  <c r="Z571" i="31"/>
  <c r="G571" i="31"/>
  <c r="Z570" i="31"/>
  <c r="G570" i="31"/>
  <c r="Z569" i="31"/>
  <c r="G569" i="31"/>
  <c r="Z568" i="31"/>
  <c r="G568" i="31"/>
  <c r="Z567" i="31"/>
  <c r="G567" i="31"/>
  <c r="Z566" i="31"/>
  <c r="G566" i="31"/>
  <c r="Z565" i="31"/>
  <c r="G565" i="31"/>
  <c r="Z564" i="31"/>
  <c r="G564" i="31"/>
  <c r="Z563" i="31"/>
  <c r="G563" i="31"/>
  <c r="Z562" i="31"/>
  <c r="G562" i="31"/>
  <c r="Z561" i="31"/>
  <c r="G561" i="31"/>
  <c r="Z560" i="31"/>
  <c r="G560" i="31"/>
  <c r="Z559" i="31"/>
  <c r="G559" i="31"/>
  <c r="Z558" i="31"/>
  <c r="G558" i="31"/>
  <c r="Z557" i="31"/>
  <c r="G557" i="31"/>
  <c r="Z556" i="31"/>
  <c r="G556" i="31"/>
  <c r="Z555" i="31"/>
  <c r="G555" i="31"/>
  <c r="Z554" i="31"/>
  <c r="G554" i="31"/>
  <c r="Z553" i="31"/>
  <c r="G553" i="31"/>
  <c r="Z552" i="31"/>
  <c r="G552" i="31"/>
  <c r="Z551" i="31"/>
  <c r="G551" i="31"/>
  <c r="Z550" i="31"/>
  <c r="G550" i="31"/>
  <c r="Z549" i="31"/>
  <c r="G549" i="31"/>
  <c r="Z548" i="31"/>
  <c r="G548" i="31"/>
  <c r="Z547" i="31"/>
  <c r="G547" i="31"/>
  <c r="Z546" i="31"/>
  <c r="G546" i="31"/>
  <c r="Z545" i="31"/>
  <c r="G545" i="31"/>
  <c r="Z544" i="31"/>
  <c r="G544" i="31"/>
  <c r="Z543" i="31"/>
  <c r="G543" i="31"/>
  <c r="Z542" i="31"/>
  <c r="G542" i="31"/>
  <c r="Z541" i="31"/>
  <c r="G541" i="31"/>
  <c r="Z540" i="31"/>
  <c r="G540" i="31"/>
  <c r="Z539" i="31"/>
  <c r="G539" i="31"/>
  <c r="Z538" i="31"/>
  <c r="G538" i="31"/>
  <c r="Z537" i="31"/>
  <c r="G537" i="31"/>
  <c r="Z536" i="31"/>
  <c r="G536" i="31"/>
  <c r="Z535" i="31"/>
  <c r="G535" i="31"/>
  <c r="Z534" i="31"/>
  <c r="G534" i="31"/>
  <c r="Z533" i="31"/>
  <c r="G533" i="31"/>
  <c r="Z532" i="31"/>
  <c r="G532" i="31"/>
  <c r="Z531" i="31"/>
  <c r="G531" i="31"/>
  <c r="Z530" i="31"/>
  <c r="G530" i="31"/>
  <c r="Z529" i="31"/>
  <c r="G529" i="31"/>
  <c r="Z528" i="31"/>
  <c r="G528" i="31"/>
  <c r="Z527" i="31"/>
  <c r="G527" i="31"/>
  <c r="Z526" i="31"/>
  <c r="G526" i="31"/>
  <c r="Z525" i="31"/>
  <c r="G525" i="31"/>
  <c r="Z524" i="31"/>
  <c r="G524" i="31"/>
  <c r="Z523" i="31"/>
  <c r="G523" i="31"/>
  <c r="Z522" i="31"/>
  <c r="G522" i="31"/>
  <c r="Z521" i="31"/>
  <c r="G521" i="31"/>
  <c r="Z520" i="31"/>
  <c r="G520" i="31"/>
  <c r="Z519" i="31"/>
  <c r="G519" i="31"/>
  <c r="Z518" i="31"/>
  <c r="G518" i="31"/>
  <c r="Z517" i="31"/>
  <c r="G517" i="31"/>
  <c r="Z516" i="31"/>
  <c r="G516" i="31"/>
  <c r="Z515" i="31"/>
  <c r="G515" i="31"/>
  <c r="Z514" i="31"/>
  <c r="G514" i="31"/>
  <c r="Z513" i="31"/>
  <c r="G513" i="31"/>
  <c r="Z512" i="31"/>
  <c r="G512" i="31"/>
  <c r="Y511" i="31"/>
  <c r="X511" i="31"/>
  <c r="W511" i="31"/>
  <c r="V511" i="31"/>
  <c r="U511" i="31"/>
  <c r="T511" i="31"/>
  <c r="F511" i="31"/>
  <c r="E511" i="31"/>
  <c r="D511" i="31"/>
  <c r="C511" i="31"/>
  <c r="G507" i="31"/>
  <c r="G506" i="31"/>
  <c r="G505" i="31"/>
  <c r="G504" i="31"/>
  <c r="G503" i="31"/>
  <c r="G502" i="31"/>
  <c r="G501" i="31"/>
  <c r="G500" i="31"/>
  <c r="G499" i="31"/>
  <c r="G498" i="31"/>
  <c r="G497" i="31"/>
  <c r="G496" i="31"/>
  <c r="G495" i="31"/>
  <c r="G494" i="31"/>
  <c r="G493" i="31"/>
  <c r="G492" i="31"/>
  <c r="G491" i="31"/>
  <c r="G490" i="31"/>
  <c r="G489" i="31"/>
  <c r="G488" i="31"/>
  <c r="G487" i="31"/>
  <c r="G486" i="31"/>
  <c r="G485" i="31"/>
  <c r="G484" i="31"/>
  <c r="G483" i="31"/>
  <c r="G482" i="31"/>
  <c r="R481" i="31"/>
  <c r="Q481" i="31"/>
  <c r="P481" i="31"/>
  <c r="O481" i="31"/>
  <c r="M481" i="31"/>
  <c r="L481" i="31"/>
  <c r="K481" i="31"/>
  <c r="J481" i="31"/>
  <c r="I481" i="31"/>
  <c r="H481" i="31"/>
  <c r="S479" i="31"/>
  <c r="N479" i="31"/>
  <c r="S478" i="31"/>
  <c r="N478" i="31"/>
  <c r="S477" i="31"/>
  <c r="N477" i="31"/>
  <c r="S476" i="31"/>
  <c r="N476" i="31"/>
  <c r="S475" i="31"/>
  <c r="N475" i="31"/>
  <c r="S474" i="31"/>
  <c r="N474" i="31"/>
  <c r="S473" i="31"/>
  <c r="N473" i="31"/>
  <c r="S472" i="31"/>
  <c r="N472" i="31"/>
  <c r="S471" i="31"/>
  <c r="N471" i="31"/>
  <c r="S470" i="31"/>
  <c r="N470" i="31"/>
  <c r="S469" i="31"/>
  <c r="N469" i="31"/>
  <c r="S468" i="31"/>
  <c r="N468" i="31"/>
  <c r="S467" i="31"/>
  <c r="N467" i="31"/>
  <c r="S466" i="31"/>
  <c r="N466" i="31"/>
  <c r="S465" i="31"/>
  <c r="N465" i="31"/>
  <c r="S464" i="31"/>
  <c r="N464" i="31"/>
  <c r="S463" i="31"/>
  <c r="N463" i="31"/>
  <c r="S462" i="31"/>
  <c r="N462" i="31"/>
  <c r="S461" i="31"/>
  <c r="N461" i="31"/>
  <c r="S460" i="31"/>
  <c r="N460" i="31"/>
  <c r="S459" i="31"/>
  <c r="N459" i="31"/>
  <c r="S458" i="31"/>
  <c r="N458" i="31"/>
  <c r="S457" i="31"/>
  <c r="N457" i="31"/>
  <c r="S456" i="31"/>
  <c r="N456" i="31"/>
  <c r="AB455" i="31"/>
  <c r="AA455" i="31"/>
  <c r="Y455" i="31"/>
  <c r="X455" i="31"/>
  <c r="W455" i="31"/>
  <c r="V455" i="31"/>
  <c r="U455" i="31"/>
  <c r="T455" i="31"/>
  <c r="R455" i="31"/>
  <c r="Q455" i="31"/>
  <c r="P455" i="31"/>
  <c r="O455" i="31"/>
  <c r="M455" i="31"/>
  <c r="L455" i="31"/>
  <c r="K455" i="31"/>
  <c r="J455" i="31"/>
  <c r="I455" i="31"/>
  <c r="H455" i="31"/>
  <c r="F455" i="31"/>
  <c r="E455" i="31"/>
  <c r="D455" i="31"/>
  <c r="C455" i="31"/>
  <c r="C509" i="31" s="1"/>
  <c r="G509" i="31" s="1"/>
  <c r="AC453" i="31"/>
  <c r="Z453" i="31"/>
  <c r="S453" i="31"/>
  <c r="N453" i="31"/>
  <c r="G453" i="31"/>
  <c r="AC452" i="31"/>
  <c r="Z452" i="31"/>
  <c r="S452" i="31"/>
  <c r="N452" i="31"/>
  <c r="G452" i="31"/>
  <c r="AC451" i="31"/>
  <c r="Z451" i="31"/>
  <c r="S451" i="31"/>
  <c r="N451" i="31"/>
  <c r="G451" i="31"/>
  <c r="AC450" i="31"/>
  <c r="Z450" i="31"/>
  <c r="S450" i="31"/>
  <c r="N450" i="31"/>
  <c r="G450" i="31"/>
  <c r="AC449" i="31"/>
  <c r="Z449" i="31"/>
  <c r="S449" i="31"/>
  <c r="N449" i="31"/>
  <c r="G449" i="31"/>
  <c r="AC448" i="31"/>
  <c r="Z448" i="31"/>
  <c r="S448" i="31"/>
  <c r="N448" i="31"/>
  <c r="G448" i="31"/>
  <c r="AC447" i="31"/>
  <c r="Z447" i="31"/>
  <c r="S447" i="31"/>
  <c r="N447" i="31"/>
  <c r="G447" i="31"/>
  <c r="AC446" i="31"/>
  <c r="Z446" i="31"/>
  <c r="S446" i="31"/>
  <c r="N446" i="31"/>
  <c r="G446" i="31"/>
  <c r="AC445" i="31"/>
  <c r="Z445" i="31"/>
  <c r="S445" i="31"/>
  <c r="N445" i="31"/>
  <c r="G445" i="31"/>
  <c r="AC444" i="31"/>
  <c r="Z444" i="31"/>
  <c r="S444" i="31"/>
  <c r="N444" i="31"/>
  <c r="G444" i="31"/>
  <c r="AC443" i="31"/>
  <c r="Z443" i="31"/>
  <c r="S443" i="31"/>
  <c r="N443" i="31"/>
  <c r="G443" i="31"/>
  <c r="AC442" i="31"/>
  <c r="Z442" i="31"/>
  <c r="S442" i="31"/>
  <c r="N442" i="31"/>
  <c r="G442" i="31"/>
  <c r="AC441" i="31"/>
  <c r="Z441" i="31"/>
  <c r="S441" i="31"/>
  <c r="N441" i="31"/>
  <c r="G441" i="31"/>
  <c r="AC440" i="31"/>
  <c r="Z440" i="31"/>
  <c r="S440" i="31"/>
  <c r="N440" i="31"/>
  <c r="G440" i="31"/>
  <c r="AC439" i="31"/>
  <c r="Z439" i="31"/>
  <c r="S439" i="31"/>
  <c r="N439" i="31"/>
  <c r="G439" i="31"/>
  <c r="AC438" i="31"/>
  <c r="Z438" i="31"/>
  <c r="S438" i="31"/>
  <c r="N438" i="31"/>
  <c r="G438" i="31"/>
  <c r="AC437" i="31"/>
  <c r="Z437" i="31"/>
  <c r="S437" i="31"/>
  <c r="N437" i="31"/>
  <c r="G437" i="31"/>
  <c r="AC436" i="31"/>
  <c r="Z436" i="31"/>
  <c r="S436" i="31"/>
  <c r="N436" i="31"/>
  <c r="G436" i="31"/>
  <c r="AC435" i="31"/>
  <c r="Z435" i="31"/>
  <c r="S435" i="31"/>
  <c r="N435" i="31"/>
  <c r="G435" i="31"/>
  <c r="AC434" i="31"/>
  <c r="Z434" i="31"/>
  <c r="S434" i="31"/>
  <c r="N434" i="31"/>
  <c r="G434" i="31"/>
  <c r="AC433" i="31"/>
  <c r="Z433" i="31"/>
  <c r="S433" i="31"/>
  <c r="N433" i="31"/>
  <c r="G433" i="31"/>
  <c r="AC432" i="31"/>
  <c r="Z432" i="31"/>
  <c r="S432" i="31"/>
  <c r="N432" i="31"/>
  <c r="G432" i="31"/>
  <c r="AC431" i="31"/>
  <c r="Z431" i="31"/>
  <c r="S431" i="31"/>
  <c r="N431" i="31"/>
  <c r="G431" i="31"/>
  <c r="AC430" i="31"/>
  <c r="Z430" i="31"/>
  <c r="S430" i="31"/>
  <c r="N430" i="31"/>
  <c r="G430" i="31"/>
  <c r="AC429" i="31"/>
  <c r="Z429" i="31"/>
  <c r="S429" i="31"/>
  <c r="N429" i="31"/>
  <c r="G429" i="31"/>
  <c r="AC428" i="31"/>
  <c r="Z428" i="31"/>
  <c r="S428" i="31"/>
  <c r="N428" i="31"/>
  <c r="G428" i="31"/>
  <c r="AC427" i="31"/>
  <c r="Z427" i="31"/>
  <c r="S427" i="31"/>
  <c r="N427" i="31"/>
  <c r="G427" i="31"/>
  <c r="AC426" i="31"/>
  <c r="Z426" i="31"/>
  <c r="S426" i="31"/>
  <c r="N426" i="31"/>
  <c r="G426" i="31"/>
  <c r="AC425" i="31"/>
  <c r="Z425" i="31"/>
  <c r="S425" i="31"/>
  <c r="N425" i="31"/>
  <c r="G425" i="31"/>
  <c r="AC424" i="31"/>
  <c r="Z424" i="31"/>
  <c r="S424" i="31"/>
  <c r="N424" i="31"/>
  <c r="G424" i="31"/>
  <c r="AC423" i="31"/>
  <c r="Z423" i="31"/>
  <c r="S423" i="31"/>
  <c r="N423" i="31"/>
  <c r="G423" i="31"/>
  <c r="AC422" i="31"/>
  <c r="Z422" i="31"/>
  <c r="S422" i="31"/>
  <c r="N422" i="31"/>
  <c r="G422" i="31"/>
  <c r="AC421" i="31"/>
  <c r="Z421" i="31"/>
  <c r="S421" i="31"/>
  <c r="N421" i="31"/>
  <c r="G421" i="31"/>
  <c r="AC420" i="31"/>
  <c r="Z420" i="31"/>
  <c r="S420" i="31"/>
  <c r="N420" i="31"/>
  <c r="G420" i="31"/>
  <c r="AC419" i="31"/>
  <c r="Z419" i="31"/>
  <c r="S419" i="31"/>
  <c r="N419" i="31"/>
  <c r="G419" i="31"/>
  <c r="AC418" i="31"/>
  <c r="Z418" i="31"/>
  <c r="S418" i="31"/>
  <c r="N418" i="31"/>
  <c r="G418" i="31"/>
  <c r="AC417" i="31"/>
  <c r="Z417" i="31"/>
  <c r="S417" i="31"/>
  <c r="N417" i="31"/>
  <c r="G417" i="31"/>
  <c r="AC416" i="31"/>
  <c r="Z416" i="31"/>
  <c r="S416" i="31"/>
  <c r="N416" i="31"/>
  <c r="G416" i="31"/>
  <c r="AC415" i="31"/>
  <c r="Z415" i="31"/>
  <c r="S415" i="31"/>
  <c r="N415" i="31"/>
  <c r="G415" i="31"/>
  <c r="AC414" i="31"/>
  <c r="Z414" i="31"/>
  <c r="S414" i="31"/>
  <c r="N414" i="31"/>
  <c r="G414" i="31"/>
  <c r="AC413" i="31"/>
  <c r="Z413" i="31"/>
  <c r="S413" i="31"/>
  <c r="N413" i="31"/>
  <c r="G413" i="31"/>
  <c r="AC412" i="31"/>
  <c r="Z412" i="31"/>
  <c r="S412" i="31"/>
  <c r="N412" i="31"/>
  <c r="G412" i="31"/>
  <c r="AC411" i="31"/>
  <c r="Z411" i="31"/>
  <c r="S411" i="31"/>
  <c r="N411" i="31"/>
  <c r="G411" i="31"/>
  <c r="AC410" i="31"/>
  <c r="Z410" i="31"/>
  <c r="S410" i="31"/>
  <c r="N410" i="31"/>
  <c r="G410" i="31"/>
  <c r="AC409" i="31"/>
  <c r="Z409" i="31"/>
  <c r="S409" i="31"/>
  <c r="N409" i="31"/>
  <c r="G409" i="31"/>
  <c r="AC408" i="31"/>
  <c r="Z408" i="31"/>
  <c r="S408" i="31"/>
  <c r="N408" i="31"/>
  <c r="G408" i="31"/>
  <c r="AC407" i="31"/>
  <c r="Z407" i="31"/>
  <c r="S407" i="31"/>
  <c r="N407" i="31"/>
  <c r="G407" i="31"/>
  <c r="AC406" i="31"/>
  <c r="Z406" i="31"/>
  <c r="S406" i="31"/>
  <c r="N406" i="31"/>
  <c r="G406" i="31"/>
  <c r="AC405" i="31"/>
  <c r="Z405" i="31"/>
  <c r="S405" i="31"/>
  <c r="N405" i="31"/>
  <c r="G405" i="31"/>
  <c r="AC404" i="31"/>
  <c r="Z404" i="31"/>
  <c r="S404" i="31"/>
  <c r="N404" i="31"/>
  <c r="G404" i="31"/>
  <c r="AC403" i="31"/>
  <c r="Z403" i="31"/>
  <c r="S403" i="31"/>
  <c r="N403" i="31"/>
  <c r="G403" i="31"/>
  <c r="AC402" i="31"/>
  <c r="Z402" i="31"/>
  <c r="S402" i="31"/>
  <c r="N402" i="31"/>
  <c r="G402" i="31"/>
  <c r="AC401" i="31"/>
  <c r="Z401" i="31"/>
  <c r="S401" i="31"/>
  <c r="N401" i="31"/>
  <c r="G401" i="31"/>
  <c r="AC400" i="31"/>
  <c r="Z400" i="31"/>
  <c r="S400" i="31"/>
  <c r="N400" i="31"/>
  <c r="G400" i="31"/>
  <c r="AC399" i="31"/>
  <c r="Z399" i="31"/>
  <c r="S399" i="31"/>
  <c r="N399" i="31"/>
  <c r="G399" i="31"/>
  <c r="AC398" i="31"/>
  <c r="Z398" i="31"/>
  <c r="S398" i="31"/>
  <c r="N398" i="31"/>
  <c r="G398" i="31"/>
  <c r="AC397" i="31"/>
  <c r="Z397" i="31"/>
  <c r="S397" i="31"/>
  <c r="N397" i="31"/>
  <c r="G397" i="31"/>
  <c r="AC396" i="31"/>
  <c r="Z396" i="31"/>
  <c r="S396" i="31"/>
  <c r="N396" i="31"/>
  <c r="G396" i="31"/>
  <c r="AC395" i="31"/>
  <c r="Z395" i="31"/>
  <c r="S395" i="31"/>
  <c r="N395" i="31"/>
  <c r="G395" i="31"/>
  <c r="AC394" i="31"/>
  <c r="Z394" i="31"/>
  <c r="S394" i="31"/>
  <c r="N394" i="31"/>
  <c r="G394" i="31"/>
  <c r="AC393" i="31"/>
  <c r="Z393" i="31"/>
  <c r="S393" i="31"/>
  <c r="N393" i="31"/>
  <c r="G393" i="31"/>
  <c r="AC392" i="31"/>
  <c r="Z392" i="31"/>
  <c r="S392" i="31"/>
  <c r="N392" i="31"/>
  <c r="G392" i="31"/>
  <c r="AC391" i="31"/>
  <c r="Z391" i="31"/>
  <c r="S391" i="31"/>
  <c r="N391" i="31"/>
  <c r="G391" i="31"/>
  <c r="AC390" i="31"/>
  <c r="Z390" i="31"/>
  <c r="S390" i="31"/>
  <c r="N390" i="31"/>
  <c r="G390" i="31"/>
  <c r="AC389" i="31"/>
  <c r="Z389" i="31"/>
  <c r="S389" i="31"/>
  <c r="N389" i="31"/>
  <c r="G389" i="31"/>
  <c r="AC388" i="31"/>
  <c r="Z388" i="31"/>
  <c r="S388" i="31"/>
  <c r="N388" i="31"/>
  <c r="G388" i="31"/>
  <c r="AC387" i="31"/>
  <c r="Z387" i="31"/>
  <c r="S387" i="31"/>
  <c r="N387" i="31"/>
  <c r="G387" i="31"/>
  <c r="AC386" i="31"/>
  <c r="Z386" i="31"/>
  <c r="S386" i="31"/>
  <c r="N386" i="31"/>
  <c r="G386" i="31"/>
  <c r="AC385" i="31"/>
  <c r="Z385" i="31"/>
  <c r="S385" i="31"/>
  <c r="N385" i="31"/>
  <c r="G385" i="31"/>
  <c r="AC384" i="31"/>
  <c r="Z384" i="31"/>
  <c r="S384" i="31"/>
  <c r="N384" i="31"/>
  <c r="G384" i="31"/>
  <c r="AC383" i="31"/>
  <c r="Z383" i="31"/>
  <c r="S383" i="31"/>
  <c r="N383" i="31"/>
  <c r="G383" i="31"/>
  <c r="AC382" i="31"/>
  <c r="Z382" i="31"/>
  <c r="S382" i="31"/>
  <c r="N382" i="31"/>
  <c r="G382" i="31"/>
  <c r="AC381" i="31"/>
  <c r="Z381" i="31"/>
  <c r="S381" i="31"/>
  <c r="N381" i="31"/>
  <c r="G381" i="31"/>
  <c r="AC380" i="31"/>
  <c r="Z380" i="31"/>
  <c r="S380" i="31"/>
  <c r="N380" i="31"/>
  <c r="G380" i="31"/>
  <c r="AC379" i="31"/>
  <c r="Z379" i="31"/>
  <c r="S379" i="31"/>
  <c r="N379" i="31"/>
  <c r="G379" i="31"/>
  <c r="AC378" i="31"/>
  <c r="Z378" i="31"/>
  <c r="S378" i="31"/>
  <c r="N378" i="31"/>
  <c r="G378" i="31"/>
  <c r="AC377" i="31"/>
  <c r="Z377" i="31"/>
  <c r="S377" i="31"/>
  <c r="N377" i="31"/>
  <c r="G377" i="31"/>
  <c r="AC376" i="31"/>
  <c r="Z376" i="31"/>
  <c r="S376" i="31"/>
  <c r="N376" i="31"/>
  <c r="G376" i="31"/>
  <c r="AC375" i="31"/>
  <c r="Z375" i="31"/>
  <c r="S375" i="31"/>
  <c r="N375" i="31"/>
  <c r="G375" i="31"/>
  <c r="AC374" i="31"/>
  <c r="Z374" i="31"/>
  <c r="S374" i="31"/>
  <c r="N374" i="31"/>
  <c r="G374" i="31"/>
  <c r="AC373" i="31"/>
  <c r="Z373" i="31"/>
  <c r="S373" i="31"/>
  <c r="N373" i="31"/>
  <c r="G373" i="31"/>
  <c r="AC372" i="31"/>
  <c r="Z372" i="31"/>
  <c r="S372" i="31"/>
  <c r="N372" i="31"/>
  <c r="G372" i="31"/>
  <c r="AC371" i="31"/>
  <c r="Z371" i="31"/>
  <c r="S371" i="31"/>
  <c r="N371" i="31"/>
  <c r="G371" i="31"/>
  <c r="AC370" i="31"/>
  <c r="Z370" i="31"/>
  <c r="S370" i="31"/>
  <c r="N370" i="31"/>
  <c r="G370" i="31"/>
  <c r="AC369" i="31"/>
  <c r="Z369" i="31"/>
  <c r="S369" i="31"/>
  <c r="N369" i="31"/>
  <c r="G369" i="31"/>
  <c r="AC368" i="31"/>
  <c r="Z368" i="31"/>
  <c r="S368" i="31"/>
  <c r="N368" i="31"/>
  <c r="G368" i="31"/>
  <c r="AC367" i="31"/>
  <c r="Z367" i="31"/>
  <c r="S367" i="31"/>
  <c r="N367" i="31"/>
  <c r="G367" i="31"/>
  <c r="AC366" i="31"/>
  <c r="Z366" i="31"/>
  <c r="S366" i="31"/>
  <c r="N366" i="31"/>
  <c r="G366" i="31"/>
  <c r="AC365" i="31"/>
  <c r="Z365" i="31"/>
  <c r="S365" i="31"/>
  <c r="N365" i="31"/>
  <c r="G365" i="31"/>
  <c r="AC364" i="31"/>
  <c r="Z364" i="31"/>
  <c r="S364" i="31"/>
  <c r="N364" i="31"/>
  <c r="G364" i="31"/>
  <c r="AC363" i="31"/>
  <c r="Z363" i="31"/>
  <c r="S363" i="31"/>
  <c r="N363" i="31"/>
  <c r="G363" i="31"/>
  <c r="AC362" i="31"/>
  <c r="Z362" i="31"/>
  <c r="S362" i="31"/>
  <c r="N362" i="31"/>
  <c r="G362" i="31"/>
  <c r="AC361" i="31"/>
  <c r="Z361" i="31"/>
  <c r="S361" i="31"/>
  <c r="N361" i="31"/>
  <c r="G361" i="31"/>
  <c r="AC360" i="31"/>
  <c r="Z360" i="31"/>
  <c r="S360" i="31"/>
  <c r="N360" i="31"/>
  <c r="G360" i="31"/>
  <c r="AC359" i="31"/>
  <c r="Z359" i="31"/>
  <c r="S359" i="31"/>
  <c r="N359" i="31"/>
  <c r="G359" i="31"/>
  <c r="F358" i="31"/>
  <c r="E358" i="31"/>
  <c r="D358" i="31"/>
  <c r="C358" i="31"/>
  <c r="G356" i="31"/>
  <c r="G355" i="31"/>
  <c r="G354" i="31"/>
  <c r="G353" i="31"/>
  <c r="G352" i="31"/>
  <c r="G351" i="31"/>
  <c r="G350" i="31"/>
  <c r="G349" i="31"/>
  <c r="G348" i="31"/>
  <c r="G347" i="31"/>
  <c r="G346" i="31"/>
  <c r="Y345" i="31"/>
  <c r="X345" i="31"/>
  <c r="W345" i="31"/>
  <c r="V345" i="31"/>
  <c r="U345" i="31"/>
  <c r="T345" i="31"/>
  <c r="R345" i="31"/>
  <c r="Q345" i="31"/>
  <c r="P345" i="31"/>
  <c r="O345" i="31"/>
  <c r="M345" i="31"/>
  <c r="L345" i="31"/>
  <c r="K345" i="31"/>
  <c r="J345" i="31"/>
  <c r="I345" i="31"/>
  <c r="H345" i="31"/>
  <c r="F345" i="31"/>
  <c r="E345" i="31"/>
  <c r="D345" i="31"/>
  <c r="C345" i="31"/>
  <c r="Z343" i="31"/>
  <c r="S343" i="31"/>
  <c r="N343" i="31"/>
  <c r="G343" i="31"/>
  <c r="Z342" i="31"/>
  <c r="S342" i="31"/>
  <c r="N342" i="31"/>
  <c r="G342" i="31"/>
  <c r="Z341" i="31"/>
  <c r="S341" i="31"/>
  <c r="N341" i="31"/>
  <c r="G341" i="31"/>
  <c r="Z340" i="31"/>
  <c r="S340" i="31"/>
  <c r="N340" i="31"/>
  <c r="G340" i="31"/>
  <c r="Z339" i="31"/>
  <c r="S339" i="31"/>
  <c r="N339" i="31"/>
  <c r="G339" i="31"/>
  <c r="Z338" i="31"/>
  <c r="S338" i="31"/>
  <c r="N338" i="31"/>
  <c r="G338" i="31"/>
  <c r="Z337" i="31"/>
  <c r="S337" i="31"/>
  <c r="N337" i="31"/>
  <c r="G337" i="31"/>
  <c r="Z336" i="31"/>
  <c r="S336" i="31"/>
  <c r="N336" i="31"/>
  <c r="G336" i="31"/>
  <c r="Z335" i="31"/>
  <c r="S335" i="31"/>
  <c r="N335" i="31"/>
  <c r="G335" i="31"/>
  <c r="Z334" i="31"/>
  <c r="S334" i="31"/>
  <c r="N334" i="31"/>
  <c r="G334" i="31"/>
  <c r="Z333" i="31"/>
  <c r="S333" i="31"/>
  <c r="N333" i="31"/>
  <c r="G333" i="31"/>
  <c r="Z332" i="31"/>
  <c r="S332" i="31"/>
  <c r="N332" i="31"/>
  <c r="G332" i="31"/>
  <c r="Z331" i="31"/>
  <c r="S331" i="31"/>
  <c r="N331" i="31"/>
  <c r="G331" i="31"/>
  <c r="Z330" i="31"/>
  <c r="S330" i="31"/>
  <c r="N330" i="31"/>
  <c r="G330" i="31"/>
  <c r="Z329" i="31"/>
  <c r="S329" i="31"/>
  <c r="N329" i="31"/>
  <c r="G329" i="31"/>
  <c r="Z328" i="31"/>
  <c r="S328" i="31"/>
  <c r="N328" i="31"/>
  <c r="G328" i="31"/>
  <c r="Z327" i="31"/>
  <c r="S327" i="31"/>
  <c r="N327" i="31"/>
  <c r="G327" i="31"/>
  <c r="Z326" i="31"/>
  <c r="S326" i="31"/>
  <c r="N326" i="31"/>
  <c r="G326" i="31"/>
  <c r="Z325" i="31"/>
  <c r="S325" i="31"/>
  <c r="N325" i="31"/>
  <c r="G325" i="31"/>
  <c r="Z324" i="31"/>
  <c r="S324" i="31"/>
  <c r="N324" i="31"/>
  <c r="G324" i="31"/>
  <c r="Z323" i="31"/>
  <c r="S323" i="31"/>
  <c r="N323" i="31"/>
  <c r="G323" i="31"/>
  <c r="Z322" i="31"/>
  <c r="S322" i="31"/>
  <c r="N322" i="31"/>
  <c r="G322" i="31"/>
  <c r="Z321" i="31"/>
  <c r="S321" i="31"/>
  <c r="N321" i="31"/>
  <c r="G321" i="31"/>
  <c r="Z320" i="31"/>
  <c r="S320" i="31"/>
  <c r="N320" i="31"/>
  <c r="G320" i="31"/>
  <c r="Z319" i="31"/>
  <c r="S319" i="31"/>
  <c r="N319" i="31"/>
  <c r="G319" i="31"/>
  <c r="Z318" i="31"/>
  <c r="S318" i="31"/>
  <c r="N318" i="31"/>
  <c r="G318" i="31"/>
  <c r="Z317" i="31"/>
  <c r="S317" i="31"/>
  <c r="N317" i="31"/>
  <c r="G317" i="31"/>
  <c r="Z316" i="31"/>
  <c r="S316" i="31"/>
  <c r="N316" i="31"/>
  <c r="G316" i="31"/>
  <c r="Z315" i="31"/>
  <c r="S315" i="31"/>
  <c r="N315" i="31"/>
  <c r="G315" i="31"/>
  <c r="Z314" i="31"/>
  <c r="S314" i="31"/>
  <c r="N314" i="31"/>
  <c r="G314" i="31"/>
  <c r="Z313" i="31"/>
  <c r="S313" i="31"/>
  <c r="N313" i="31"/>
  <c r="G313" i="31"/>
  <c r="Z312" i="31"/>
  <c r="S312" i="31"/>
  <c r="N312" i="31"/>
  <c r="G312" i="31"/>
  <c r="Z311" i="31"/>
  <c r="S311" i="31"/>
  <c r="N311" i="31"/>
  <c r="G311" i="31"/>
  <c r="Z310" i="31"/>
  <c r="S310" i="31"/>
  <c r="N310" i="31"/>
  <c r="G310" i="31"/>
  <c r="Z309" i="31"/>
  <c r="S309" i="31"/>
  <c r="N309" i="31"/>
  <c r="G309" i="31"/>
  <c r="Z308" i="31"/>
  <c r="S308" i="31"/>
  <c r="N308" i="31"/>
  <c r="G308" i="31"/>
  <c r="Z307" i="31"/>
  <c r="S307" i="31"/>
  <c r="N307" i="31"/>
  <c r="G307" i="31"/>
  <c r="Z306" i="31"/>
  <c r="S306" i="31"/>
  <c r="N306" i="31"/>
  <c r="G306" i="31"/>
  <c r="Z305" i="31"/>
  <c r="S305" i="31"/>
  <c r="N305" i="31"/>
  <c r="G305" i="31"/>
  <c r="Z304" i="31"/>
  <c r="S304" i="31"/>
  <c r="N304" i="31"/>
  <c r="G304" i="31"/>
  <c r="Z303" i="31"/>
  <c r="S303" i="31"/>
  <c r="N303" i="31"/>
  <c r="G303" i="31"/>
  <c r="Z302" i="31"/>
  <c r="S302" i="31"/>
  <c r="N302" i="31"/>
  <c r="G302" i="31"/>
  <c r="Z301" i="31"/>
  <c r="S301" i="31"/>
  <c r="N301" i="31"/>
  <c r="G301" i="31"/>
  <c r="Z300" i="31"/>
  <c r="S300" i="31"/>
  <c r="N300" i="31"/>
  <c r="G300" i="31"/>
  <c r="Z299" i="31"/>
  <c r="S299" i="31"/>
  <c r="N299" i="31"/>
  <c r="G299" i="31"/>
  <c r="Z298" i="31"/>
  <c r="S298" i="31"/>
  <c r="N298" i="31"/>
  <c r="G298" i="31"/>
  <c r="Z297" i="31"/>
  <c r="S297" i="31"/>
  <c r="N297" i="31"/>
  <c r="G297" i="31"/>
  <c r="Z296" i="31"/>
  <c r="S296" i="31"/>
  <c r="N296" i="31"/>
  <c r="G296" i="31"/>
  <c r="Z295" i="31"/>
  <c r="S295" i="31"/>
  <c r="N295" i="31"/>
  <c r="G295" i="31"/>
  <c r="Z294" i="31"/>
  <c r="S294" i="31"/>
  <c r="N294" i="31"/>
  <c r="G294" i="31"/>
  <c r="Z293" i="31"/>
  <c r="S293" i="31"/>
  <c r="N293" i="31"/>
  <c r="G293" i="31"/>
  <c r="Z292" i="31"/>
  <c r="S292" i="31"/>
  <c r="N292" i="31"/>
  <c r="G292" i="31"/>
  <c r="Z291" i="31"/>
  <c r="S291" i="31"/>
  <c r="N291" i="31"/>
  <c r="G291" i="31"/>
  <c r="Z290" i="31"/>
  <c r="S290" i="31"/>
  <c r="N290" i="31"/>
  <c r="G290" i="31"/>
  <c r="Z289" i="31"/>
  <c r="S289" i="31"/>
  <c r="N289" i="31"/>
  <c r="G289" i="31"/>
  <c r="Z288" i="31"/>
  <c r="S288" i="31"/>
  <c r="N288" i="31"/>
  <c r="G288" i="31"/>
  <c r="Z287" i="31"/>
  <c r="S287" i="31"/>
  <c r="N287" i="31"/>
  <c r="G287" i="31"/>
  <c r="Z286" i="31"/>
  <c r="S286" i="31"/>
  <c r="N286" i="31"/>
  <c r="G286" i="31"/>
  <c r="Z285" i="31"/>
  <c r="S285" i="31"/>
  <c r="N285" i="31"/>
  <c r="G285" i="31"/>
  <c r="Z284" i="31"/>
  <c r="S284" i="31"/>
  <c r="N284" i="31"/>
  <c r="G284" i="31"/>
  <c r="Z283" i="31"/>
  <c r="S283" i="31"/>
  <c r="N283" i="31"/>
  <c r="G283" i="31"/>
  <c r="Z282" i="31"/>
  <c r="S282" i="31"/>
  <c r="N282" i="31"/>
  <c r="G282" i="31"/>
  <c r="Z281" i="31"/>
  <c r="S281" i="31"/>
  <c r="N281" i="31"/>
  <c r="G281" i="31"/>
  <c r="Z280" i="31"/>
  <c r="S280" i="31"/>
  <c r="N280" i="31"/>
  <c r="G280" i="31"/>
  <c r="Z279" i="31"/>
  <c r="S279" i="31"/>
  <c r="N279" i="31"/>
  <c r="G279" i="31"/>
  <c r="Z278" i="31"/>
  <c r="S278" i="31"/>
  <c r="N278" i="31"/>
  <c r="G278" i="31"/>
  <c r="Z277" i="31"/>
  <c r="S277" i="31"/>
  <c r="N277" i="31"/>
  <c r="G277" i="31"/>
  <c r="Z276" i="31"/>
  <c r="S276" i="31"/>
  <c r="N276" i="31"/>
  <c r="G276" i="31"/>
  <c r="Z275" i="31"/>
  <c r="S275" i="31"/>
  <c r="N275" i="31"/>
  <c r="G275" i="31"/>
  <c r="Z274" i="31"/>
  <c r="S274" i="31"/>
  <c r="N274" i="31"/>
  <c r="G274" i="31"/>
  <c r="Z273" i="31"/>
  <c r="S273" i="31"/>
  <c r="N273" i="31"/>
  <c r="G273" i="31"/>
  <c r="Z272" i="31"/>
  <c r="S272" i="31"/>
  <c r="N272" i="31"/>
  <c r="G272" i="31"/>
  <c r="Z271" i="31"/>
  <c r="S271" i="31"/>
  <c r="N271" i="31"/>
  <c r="G271" i="31"/>
  <c r="Z270" i="31"/>
  <c r="S270" i="31"/>
  <c r="N270" i="31"/>
  <c r="G270" i="31"/>
  <c r="Z269" i="31"/>
  <c r="S269" i="31"/>
  <c r="N269" i="31"/>
  <c r="G269" i="31"/>
  <c r="Z268" i="31"/>
  <c r="S268" i="31"/>
  <c r="N268" i="31"/>
  <c r="G268" i="31"/>
  <c r="Z267" i="31"/>
  <c r="S267" i="31"/>
  <c r="N267" i="31"/>
  <c r="G267" i="31"/>
  <c r="Z266" i="31"/>
  <c r="S266" i="31"/>
  <c r="N266" i="31"/>
  <c r="G266" i="31"/>
  <c r="Z265" i="31"/>
  <c r="S265" i="31"/>
  <c r="N265" i="31"/>
  <c r="G265" i="31"/>
  <c r="Z264" i="31"/>
  <c r="S264" i="31"/>
  <c r="N264" i="31"/>
  <c r="G264" i="31"/>
  <c r="Z263" i="31"/>
  <c r="S263" i="31"/>
  <c r="N263" i="31"/>
  <c r="G263" i="31"/>
  <c r="Z262" i="31"/>
  <c r="S262" i="31"/>
  <c r="N262" i="31"/>
  <c r="G262" i="31"/>
  <c r="Z261" i="31"/>
  <c r="S261" i="31"/>
  <c r="N261" i="31"/>
  <c r="G261" i="31"/>
  <c r="Z260" i="31"/>
  <c r="S260" i="31"/>
  <c r="N260" i="31"/>
  <c r="G260" i="31"/>
  <c r="Z259" i="31"/>
  <c r="S259" i="31"/>
  <c r="N259" i="31"/>
  <c r="G259" i="31"/>
  <c r="Z258" i="31"/>
  <c r="S258" i="31"/>
  <c r="N258" i="31"/>
  <c r="G258" i="31"/>
  <c r="Z257" i="31"/>
  <c r="S257" i="31"/>
  <c r="N257" i="31"/>
  <c r="G257" i="31"/>
  <c r="Z256" i="31"/>
  <c r="S256" i="31"/>
  <c r="N256" i="31"/>
  <c r="G256" i="31"/>
  <c r="Z255" i="31"/>
  <c r="S255" i="31"/>
  <c r="N255" i="31"/>
  <c r="G255" i="31"/>
  <c r="Z254" i="31"/>
  <c r="S254" i="31"/>
  <c r="N254" i="31"/>
  <c r="G254" i="31"/>
  <c r="Z253" i="31"/>
  <c r="S253" i="31"/>
  <c r="N253" i="31"/>
  <c r="G253" i="31"/>
  <c r="Z252" i="31"/>
  <c r="S252" i="31"/>
  <c r="N252" i="31"/>
  <c r="G252" i="31"/>
  <c r="Z251" i="31"/>
  <c r="S251" i="31"/>
  <c r="N251" i="31"/>
  <c r="G251" i="31"/>
  <c r="Z250" i="31"/>
  <c r="S250" i="31"/>
  <c r="N250" i="31"/>
  <c r="G250" i="31"/>
  <c r="Z249" i="31"/>
  <c r="S249" i="31"/>
  <c r="N249" i="31"/>
  <c r="G249" i="31"/>
  <c r="R248" i="31"/>
  <c r="Q248" i="31"/>
  <c r="P248" i="31"/>
  <c r="O248" i="31"/>
  <c r="M248" i="31"/>
  <c r="L248" i="31"/>
  <c r="K248" i="31"/>
  <c r="J248" i="31"/>
  <c r="I248" i="31"/>
  <c r="H248" i="31"/>
  <c r="F248" i="31"/>
  <c r="E248" i="31"/>
  <c r="D248" i="31"/>
  <c r="C248" i="31"/>
  <c r="S246" i="31"/>
  <c r="N246" i="31"/>
  <c r="G246" i="31"/>
  <c r="S245" i="31"/>
  <c r="N245" i="31"/>
  <c r="G245" i="31"/>
  <c r="S244" i="31"/>
  <c r="N244" i="31"/>
  <c r="G244" i="31"/>
  <c r="S243" i="31"/>
  <c r="N243" i="31"/>
  <c r="G243" i="31"/>
  <c r="S242" i="31"/>
  <c r="N242" i="31"/>
  <c r="G242" i="31"/>
  <c r="S241" i="31"/>
  <c r="N241" i="31"/>
  <c r="G241" i="31"/>
  <c r="S240" i="31"/>
  <c r="N240" i="31"/>
  <c r="G240" i="31"/>
  <c r="S239" i="31"/>
  <c r="N239" i="31"/>
  <c r="G239" i="31"/>
  <c r="S238" i="31"/>
  <c r="N238" i="31"/>
  <c r="G238" i="31"/>
  <c r="S237" i="31"/>
  <c r="N237" i="31"/>
  <c r="G237" i="31"/>
  <c r="S236" i="31"/>
  <c r="N236" i="31"/>
  <c r="G236" i="31"/>
  <c r="S235" i="31"/>
  <c r="N235" i="31"/>
  <c r="G235" i="31"/>
  <c r="S234" i="31"/>
  <c r="N234" i="31"/>
  <c r="G234" i="31"/>
  <c r="S233" i="31"/>
  <c r="N233" i="31"/>
  <c r="G233" i="31"/>
  <c r="S232" i="31"/>
  <c r="N232" i="31"/>
  <c r="G232" i="31"/>
  <c r="S231" i="31"/>
  <c r="N231" i="31"/>
  <c r="G231" i="31"/>
  <c r="S230" i="31"/>
  <c r="N230" i="31"/>
  <c r="G230" i="31"/>
  <c r="S229" i="31"/>
  <c r="N229" i="31"/>
  <c r="G229" i="31"/>
  <c r="S228" i="31"/>
  <c r="N228" i="31"/>
  <c r="G228" i="31"/>
  <c r="S227" i="31"/>
  <c r="N227" i="31"/>
  <c r="G227" i="31"/>
  <c r="S226" i="31"/>
  <c r="N226" i="31"/>
  <c r="G226" i="31"/>
  <c r="S225" i="31"/>
  <c r="N225" i="31"/>
  <c r="G225" i="31"/>
  <c r="S224" i="31"/>
  <c r="N224" i="31"/>
  <c r="G224" i="31"/>
  <c r="S223" i="31"/>
  <c r="N223" i="31"/>
  <c r="G223" i="31"/>
  <c r="S222" i="31"/>
  <c r="N222" i="31"/>
  <c r="G222" i="31"/>
  <c r="S221" i="31"/>
  <c r="N221" i="31"/>
  <c r="G221" i="31"/>
  <c r="S220" i="31"/>
  <c r="N220" i="31"/>
  <c r="G220" i="31"/>
  <c r="S219" i="31"/>
  <c r="N219" i="31"/>
  <c r="G219" i="31"/>
  <c r="S218" i="31"/>
  <c r="N218" i="31"/>
  <c r="G218" i="31"/>
  <c r="S217" i="31"/>
  <c r="N217" i="31"/>
  <c r="G217" i="31"/>
  <c r="S216" i="31"/>
  <c r="N216" i="31"/>
  <c r="G216" i="31"/>
  <c r="S215" i="31"/>
  <c r="N215" i="31"/>
  <c r="G215" i="31"/>
  <c r="S214" i="31"/>
  <c r="N214" i="31"/>
  <c r="G214" i="31"/>
  <c r="S213" i="31"/>
  <c r="N213" i="31"/>
  <c r="G213" i="31"/>
  <c r="S212" i="31"/>
  <c r="N212" i="31"/>
  <c r="G212" i="31"/>
  <c r="S211" i="31"/>
  <c r="N211" i="31"/>
  <c r="G211" i="31"/>
  <c r="S210" i="31"/>
  <c r="N210" i="31"/>
  <c r="G210" i="31"/>
  <c r="S209" i="31"/>
  <c r="N209" i="31"/>
  <c r="G209" i="31"/>
  <c r="S208" i="31"/>
  <c r="N208" i="31"/>
  <c r="G208" i="31"/>
  <c r="S207" i="31"/>
  <c r="N207" i="31"/>
  <c r="G207" i="31"/>
  <c r="S206" i="31"/>
  <c r="N206" i="31"/>
  <c r="G206" i="31"/>
  <c r="S205" i="31"/>
  <c r="N205" i="31"/>
  <c r="G205" i="31"/>
  <c r="S204" i="31"/>
  <c r="N204" i="31"/>
  <c r="G204" i="31"/>
  <c r="S203" i="31"/>
  <c r="N203" i="31"/>
  <c r="G203" i="31"/>
  <c r="S202" i="31"/>
  <c r="N202" i="31"/>
  <c r="G202" i="31"/>
  <c r="S201" i="31"/>
  <c r="N201" i="31"/>
  <c r="G201" i="31"/>
  <c r="S200" i="31"/>
  <c r="N200" i="31"/>
  <c r="G200" i="31"/>
  <c r="S199" i="31"/>
  <c r="N199" i="31"/>
  <c r="G199" i="31"/>
  <c r="S198" i="31"/>
  <c r="N198" i="31"/>
  <c r="G198" i="31"/>
  <c r="S197" i="31"/>
  <c r="N197" i="31"/>
  <c r="G197" i="31"/>
  <c r="S196" i="31"/>
  <c r="N196" i="31"/>
  <c r="G196" i="31"/>
  <c r="S195" i="31"/>
  <c r="N195" i="31"/>
  <c r="G195" i="31"/>
  <c r="S194" i="31"/>
  <c r="N194" i="31"/>
  <c r="G194" i="31"/>
  <c r="S193" i="31"/>
  <c r="N193" i="31"/>
  <c r="G193" i="31"/>
  <c r="S192" i="31"/>
  <c r="N192" i="31"/>
  <c r="G192" i="31"/>
  <c r="S191" i="31"/>
  <c r="N191" i="31"/>
  <c r="G191" i="31"/>
  <c r="S190" i="31"/>
  <c r="N190" i="31"/>
  <c r="G190" i="31"/>
  <c r="S189" i="31"/>
  <c r="N189" i="31"/>
  <c r="G189" i="31"/>
  <c r="S188" i="31"/>
  <c r="N188" i="31"/>
  <c r="G188" i="31"/>
  <c r="S187" i="31"/>
  <c r="N187" i="31"/>
  <c r="G187" i="31"/>
  <c r="S186" i="31"/>
  <c r="N186" i="31"/>
  <c r="G186" i="31"/>
  <c r="R185" i="31"/>
  <c r="Q185" i="31"/>
  <c r="P185" i="31"/>
  <c r="O185" i="31"/>
  <c r="S183" i="31"/>
  <c r="S182" i="31"/>
  <c r="S181" i="31"/>
  <c r="S180" i="31"/>
  <c r="S179" i="31"/>
  <c r="S178" i="31"/>
  <c r="R177" i="31"/>
  <c r="Q177" i="31"/>
  <c r="P177" i="31"/>
  <c r="O177" i="31"/>
  <c r="S175" i="31"/>
  <c r="S174" i="31"/>
  <c r="S173" i="31"/>
  <c r="S172" i="31"/>
  <c r="S171" i="31"/>
  <c r="S170" i="31"/>
  <c r="S169" i="31"/>
  <c r="S168" i="31"/>
  <c r="S167" i="31"/>
  <c r="S166" i="31"/>
  <c r="S165" i="31"/>
  <c r="S164" i="31"/>
  <c r="S163" i="31"/>
  <c r="S162" i="31"/>
  <c r="S161" i="31"/>
  <c r="S160" i="31"/>
  <c r="S159" i="31"/>
  <c r="S158" i="31"/>
  <c r="S157" i="31"/>
  <c r="S156" i="31"/>
  <c r="S155" i="31"/>
  <c r="Y154" i="31"/>
  <c r="X154" i="31"/>
  <c r="W154" i="31"/>
  <c r="V154" i="31"/>
  <c r="U154" i="31"/>
  <c r="T154" i="31"/>
  <c r="R154" i="31"/>
  <c r="Q154" i="31"/>
  <c r="P154" i="31"/>
  <c r="O154" i="31"/>
  <c r="M154" i="31"/>
  <c r="L154" i="31"/>
  <c r="K154" i="31"/>
  <c r="J154" i="31"/>
  <c r="I154" i="31"/>
  <c r="H154" i="31"/>
  <c r="F154" i="31"/>
  <c r="E154" i="31"/>
  <c r="D154" i="31"/>
  <c r="C154" i="31"/>
  <c r="Z152" i="31"/>
  <c r="S152" i="31"/>
  <c r="N152" i="31"/>
  <c r="G152" i="31"/>
  <c r="Z151" i="31"/>
  <c r="S151" i="31"/>
  <c r="N151" i="31"/>
  <c r="G151" i="31"/>
  <c r="Z150" i="31"/>
  <c r="S150" i="31"/>
  <c r="N150" i="31"/>
  <c r="G150" i="31"/>
  <c r="Z149" i="31"/>
  <c r="S149" i="31"/>
  <c r="N149" i="31"/>
  <c r="G149" i="31"/>
  <c r="Z148" i="31"/>
  <c r="S148" i="31"/>
  <c r="N148" i="31"/>
  <c r="G148" i="31"/>
  <c r="Z147" i="31"/>
  <c r="S147" i="31"/>
  <c r="N147" i="31"/>
  <c r="G147" i="31"/>
  <c r="Z146" i="31"/>
  <c r="S146" i="31"/>
  <c r="N146" i="31"/>
  <c r="G146" i="31"/>
  <c r="Z145" i="31"/>
  <c r="S145" i="31"/>
  <c r="N145" i="31"/>
  <c r="G145" i="31"/>
  <c r="Z144" i="31"/>
  <c r="S144" i="31"/>
  <c r="N144" i="31"/>
  <c r="G144" i="31"/>
  <c r="Z143" i="31"/>
  <c r="S143" i="31"/>
  <c r="N143" i="31"/>
  <c r="G143" i="31"/>
  <c r="Z142" i="31"/>
  <c r="S142" i="31"/>
  <c r="N142" i="31"/>
  <c r="G142" i="31"/>
  <c r="Z141" i="31"/>
  <c r="S141" i="31"/>
  <c r="N141" i="31"/>
  <c r="G141" i="31"/>
  <c r="Z140" i="31"/>
  <c r="S140" i="31"/>
  <c r="N140" i="31"/>
  <c r="G140" i="31"/>
  <c r="Z139" i="31"/>
  <c r="S139" i="31"/>
  <c r="N139" i="31"/>
  <c r="G139" i="31"/>
  <c r="Z138" i="31"/>
  <c r="S138" i="31"/>
  <c r="N138" i="31"/>
  <c r="G138" i="31"/>
  <c r="Z137" i="31"/>
  <c r="S137" i="31"/>
  <c r="N137" i="31"/>
  <c r="G137" i="31"/>
  <c r="Z136" i="31"/>
  <c r="S136" i="31"/>
  <c r="N136" i="31"/>
  <c r="G136" i="31"/>
  <c r="Z135" i="31"/>
  <c r="S135" i="31"/>
  <c r="N135" i="31"/>
  <c r="G135" i="31"/>
  <c r="Z134" i="31"/>
  <c r="S134" i="31"/>
  <c r="N134" i="31"/>
  <c r="G134" i="31"/>
  <c r="Z133" i="31"/>
  <c r="S133" i="31"/>
  <c r="N133" i="31"/>
  <c r="G133" i="31"/>
  <c r="Z132" i="31"/>
  <c r="S132" i="31"/>
  <c r="N132" i="31"/>
  <c r="G132" i="31"/>
  <c r="Z131" i="31"/>
  <c r="S131" i="31"/>
  <c r="N131" i="31"/>
  <c r="G131" i="31"/>
  <c r="Z130" i="31"/>
  <c r="S130" i="31"/>
  <c r="N130" i="31"/>
  <c r="G130" i="31"/>
  <c r="Z129" i="31"/>
  <c r="S129" i="31"/>
  <c r="N129" i="31"/>
  <c r="G129" i="31"/>
  <c r="Z128" i="31"/>
  <c r="S128" i="31"/>
  <c r="N128" i="31"/>
  <c r="G128" i="31"/>
  <c r="Z127" i="31"/>
  <c r="S127" i="31"/>
  <c r="N127" i="31"/>
  <c r="G127" i="31"/>
  <c r="R126" i="31"/>
  <c r="Q126" i="31"/>
  <c r="P126" i="31"/>
  <c r="O126" i="31"/>
  <c r="M126" i="31"/>
  <c r="L126" i="31"/>
  <c r="K126" i="31"/>
  <c r="J126" i="31"/>
  <c r="I126" i="31"/>
  <c r="H126" i="31"/>
  <c r="S124" i="31"/>
  <c r="N124" i="31"/>
  <c r="S123" i="31"/>
  <c r="N123" i="31"/>
  <c r="S122" i="31"/>
  <c r="N122" i="31"/>
  <c r="S121" i="31"/>
  <c r="N121" i="31"/>
  <c r="S120" i="31"/>
  <c r="N120" i="31"/>
  <c r="S119" i="31"/>
  <c r="N119" i="31"/>
  <c r="S118" i="31"/>
  <c r="N118" i="31"/>
  <c r="S117" i="31"/>
  <c r="N117" i="31"/>
  <c r="S116" i="31"/>
  <c r="N116" i="31"/>
  <c r="S115" i="31"/>
  <c r="N115" i="31"/>
  <c r="S114" i="31"/>
  <c r="N114" i="31"/>
  <c r="S113" i="31"/>
  <c r="N113" i="31"/>
  <c r="S112" i="31"/>
  <c r="N112" i="31"/>
  <c r="S111" i="31"/>
  <c r="N111" i="31"/>
  <c r="S110" i="31"/>
  <c r="N110" i="31"/>
  <c r="S109" i="31"/>
  <c r="N109" i="31"/>
  <c r="S108" i="31"/>
  <c r="N108" i="31"/>
  <c r="S107" i="31"/>
  <c r="N107" i="31"/>
  <c r="S106" i="31"/>
  <c r="N106" i="31"/>
  <c r="S105" i="31"/>
  <c r="N105" i="31"/>
  <c r="S104" i="31"/>
  <c r="N104" i="31"/>
  <c r="S103" i="31"/>
  <c r="N103" i="31"/>
  <c r="S102" i="31"/>
  <c r="N102" i="31"/>
  <c r="S101" i="31"/>
  <c r="N101" i="31"/>
  <c r="S100" i="31"/>
  <c r="N100" i="31"/>
  <c r="S99" i="31"/>
  <c r="N99" i="31"/>
  <c r="S98" i="31"/>
  <c r="N98" i="31"/>
  <c r="S97" i="31"/>
  <c r="N97" i="31"/>
  <c r="Y96" i="31"/>
  <c r="X96" i="31"/>
  <c r="W96" i="31"/>
  <c r="V96" i="31"/>
  <c r="U96" i="31"/>
  <c r="T96" i="31"/>
  <c r="R96" i="31"/>
  <c r="Q96" i="31"/>
  <c r="P96" i="31"/>
  <c r="O96" i="31"/>
  <c r="M96" i="31"/>
  <c r="L96" i="31"/>
  <c r="K96" i="31"/>
  <c r="J96" i="31"/>
  <c r="I96" i="31"/>
  <c r="H96" i="31"/>
  <c r="F96" i="31"/>
  <c r="D96" i="31"/>
  <c r="C96" i="31"/>
  <c r="Z94" i="31"/>
  <c r="S94" i="31"/>
  <c r="N94" i="31"/>
  <c r="G94" i="31"/>
  <c r="Z93" i="31"/>
  <c r="S93" i="31"/>
  <c r="N93" i="31"/>
  <c r="G93" i="31"/>
  <c r="Z92" i="31"/>
  <c r="S92" i="31"/>
  <c r="N92" i="31"/>
  <c r="G92" i="31"/>
  <c r="Z91" i="31"/>
  <c r="S91" i="31"/>
  <c r="N91" i="31"/>
  <c r="G91" i="31"/>
  <c r="Z90" i="31"/>
  <c r="S90" i="31"/>
  <c r="N90" i="31"/>
  <c r="G90" i="31"/>
  <c r="Z89" i="31"/>
  <c r="S89" i="31"/>
  <c r="N89" i="31"/>
  <c r="G89" i="31"/>
  <c r="Z88" i="31"/>
  <c r="S88" i="31"/>
  <c r="N88" i="31"/>
  <c r="G88" i="31"/>
  <c r="Z87" i="31"/>
  <c r="S87" i="31"/>
  <c r="N87" i="31"/>
  <c r="G87" i="31"/>
  <c r="Z86" i="31"/>
  <c r="S86" i="31"/>
  <c r="N86" i="31"/>
  <c r="G86" i="31"/>
  <c r="Y85" i="31"/>
  <c r="X85" i="31"/>
  <c r="W85" i="31"/>
  <c r="V85" i="31"/>
  <c r="U85" i="31"/>
  <c r="T85" i="31"/>
  <c r="R85" i="31"/>
  <c r="Q85" i="31"/>
  <c r="P85" i="31"/>
  <c r="O85" i="31"/>
  <c r="M85" i="31"/>
  <c r="L85" i="31"/>
  <c r="K85" i="31"/>
  <c r="J85" i="31"/>
  <c r="I85" i="31"/>
  <c r="H85" i="31"/>
  <c r="F85" i="31"/>
  <c r="E85" i="31"/>
  <c r="D85" i="31"/>
  <c r="G85" i="31" s="1"/>
  <c r="Z83" i="31"/>
  <c r="S83" i="31"/>
  <c r="N83" i="31"/>
  <c r="G83" i="31"/>
  <c r="Z82" i="31"/>
  <c r="S82" i="31"/>
  <c r="N82" i="31"/>
  <c r="G82" i="31"/>
  <c r="Z81" i="31"/>
  <c r="S81" i="31"/>
  <c r="N81" i="31"/>
  <c r="G81" i="31"/>
  <c r="Z80" i="31"/>
  <c r="S80" i="31"/>
  <c r="N80" i="31"/>
  <c r="G80" i="31"/>
  <c r="Z79" i="31"/>
  <c r="S79" i="31"/>
  <c r="N79" i="31"/>
  <c r="G79" i="31"/>
  <c r="Z78" i="31"/>
  <c r="S78" i="31"/>
  <c r="N78" i="31"/>
  <c r="G78" i="31"/>
  <c r="Z77" i="31"/>
  <c r="S77" i="31"/>
  <c r="N77" i="31"/>
  <c r="G77" i="31"/>
  <c r="Z76" i="31"/>
  <c r="S76" i="31"/>
  <c r="N76" i="31"/>
  <c r="G76" i="31"/>
  <c r="Z75" i="31"/>
  <c r="S75" i="31"/>
  <c r="N75" i="31"/>
  <c r="G75" i="31"/>
  <c r="Z74" i="31"/>
  <c r="S74" i="31"/>
  <c r="N74" i="31"/>
  <c r="G74" i="31"/>
  <c r="Z73" i="31"/>
  <c r="S73" i="31"/>
  <c r="N73" i="31"/>
  <c r="G73" i="31"/>
  <c r="Z72" i="31"/>
  <c r="S72" i="31"/>
  <c r="N72" i="31"/>
  <c r="G72" i="31"/>
  <c r="Z71" i="31"/>
  <c r="S71" i="31"/>
  <c r="N71" i="31"/>
  <c r="G71" i="31"/>
  <c r="Z70" i="31"/>
  <c r="S70" i="31"/>
  <c r="N70" i="31"/>
  <c r="G70" i="31"/>
  <c r="Z69" i="31"/>
  <c r="S69" i="31"/>
  <c r="N69" i="31"/>
  <c r="G69" i="31"/>
  <c r="Z68" i="31"/>
  <c r="S68" i="31"/>
  <c r="N68" i="31"/>
  <c r="G68" i="31"/>
  <c r="Z67" i="31"/>
  <c r="S67" i="31"/>
  <c r="N67" i="31"/>
  <c r="G67" i="31"/>
  <c r="Z66" i="31"/>
  <c r="S66" i="31"/>
  <c r="N66" i="31"/>
  <c r="G66" i="31"/>
  <c r="Z65" i="31"/>
  <c r="S65" i="31"/>
  <c r="N65" i="31"/>
  <c r="G65" i="31"/>
  <c r="Z64" i="31"/>
  <c r="S64" i="31"/>
  <c r="N64" i="31"/>
  <c r="G64" i="31"/>
  <c r="Z63" i="31"/>
  <c r="S63" i="31"/>
  <c r="N63" i="31"/>
  <c r="G63" i="31"/>
  <c r="Z62" i="31"/>
  <c r="S62" i="31"/>
  <c r="N62" i="31"/>
  <c r="G62" i="31"/>
  <c r="Z61" i="31"/>
  <c r="S61" i="31"/>
  <c r="N61" i="31"/>
  <c r="G61" i="31"/>
  <c r="Z60" i="31"/>
  <c r="S60" i="31"/>
  <c r="N60" i="31"/>
  <c r="G60" i="31"/>
  <c r="Z59" i="31"/>
  <c r="S59" i="31"/>
  <c r="N59" i="31"/>
  <c r="G59" i="31"/>
  <c r="Z58" i="31"/>
  <c r="S58" i="31"/>
  <c r="N58" i="31"/>
  <c r="G58" i="31"/>
  <c r="Z57" i="31"/>
  <c r="S57" i="31"/>
  <c r="N57" i="31"/>
  <c r="G57" i="31"/>
  <c r="Z56" i="31"/>
  <c r="S56" i="31"/>
  <c r="N56" i="31"/>
  <c r="G56" i="31"/>
  <c r="Z55" i="31"/>
  <c r="S55" i="31"/>
  <c r="N55" i="31"/>
  <c r="G55" i="31"/>
  <c r="Z54" i="31"/>
  <c r="S54" i="31"/>
  <c r="N54" i="31"/>
  <c r="G54" i="31"/>
  <c r="Z53" i="31"/>
  <c r="S53" i="31"/>
  <c r="N53" i="31"/>
  <c r="G53" i="31"/>
  <c r="Z52" i="31"/>
  <c r="S52" i="31"/>
  <c r="N52" i="31"/>
  <c r="G52" i="31"/>
  <c r="Z51" i="31"/>
  <c r="S51" i="31"/>
  <c r="N51" i="31"/>
  <c r="G51" i="31"/>
  <c r="Z50" i="31"/>
  <c r="S50" i="31"/>
  <c r="N50" i="31"/>
  <c r="G50" i="31"/>
  <c r="Z49" i="31"/>
  <c r="S49" i="31"/>
  <c r="N49" i="31"/>
  <c r="G49" i="31"/>
  <c r="Z48" i="31"/>
  <c r="S48" i="31"/>
  <c r="N48" i="31"/>
  <c r="G48" i="31"/>
  <c r="Z47" i="31"/>
  <c r="S47" i="31"/>
  <c r="N47" i="31"/>
  <c r="G47" i="31"/>
  <c r="Z46" i="31"/>
  <c r="S46" i="31"/>
  <c r="N46" i="31"/>
  <c r="G46" i="31"/>
  <c r="Z45" i="31"/>
  <c r="S45" i="31"/>
  <c r="N45" i="31"/>
  <c r="G45" i="31"/>
  <c r="Z44" i="31"/>
  <c r="S44" i="31"/>
  <c r="N44" i="31"/>
  <c r="G44" i="31"/>
  <c r="Z43" i="31"/>
  <c r="S43" i="31"/>
  <c r="N43" i="31"/>
  <c r="G43" i="31"/>
  <c r="Z42" i="31"/>
  <c r="S42" i="31"/>
  <c r="N42" i="31"/>
  <c r="G42" i="31"/>
  <c r="Z41" i="31"/>
  <c r="S41" i="31"/>
  <c r="N41" i="31"/>
  <c r="G41" i="31"/>
  <c r="Z40" i="31"/>
  <c r="S40" i="31"/>
  <c r="N40" i="31"/>
  <c r="G40" i="31"/>
  <c r="Z39" i="31"/>
  <c r="S39" i="31"/>
  <c r="N39" i="31"/>
  <c r="G39" i="31"/>
  <c r="Z38" i="31"/>
  <c r="S38" i="31"/>
  <c r="N38" i="31"/>
  <c r="G38" i="31"/>
  <c r="Z37" i="31"/>
  <c r="S37" i="31"/>
  <c r="N37" i="31"/>
  <c r="G37" i="31"/>
  <c r="Z36" i="31"/>
  <c r="S36" i="31"/>
  <c r="N36" i="31"/>
  <c r="G36" i="31"/>
  <c r="Z35" i="31"/>
  <c r="S35" i="31"/>
  <c r="N35" i="31"/>
  <c r="G35" i="31"/>
  <c r="Z34" i="31"/>
  <c r="S34" i="31"/>
  <c r="N34" i="31"/>
  <c r="G34" i="31"/>
  <c r="Z33" i="31"/>
  <c r="S33" i="31"/>
  <c r="N33" i="31"/>
  <c r="G33" i="31"/>
  <c r="Z32" i="31"/>
  <c r="S32" i="31"/>
  <c r="N32" i="31"/>
  <c r="G32" i="31"/>
  <c r="Z31" i="31"/>
  <c r="S31" i="31"/>
  <c r="N31" i="31"/>
  <c r="G31" i="31"/>
  <c r="Z30" i="31"/>
  <c r="S30" i="31"/>
  <c r="N30" i="31"/>
  <c r="G30" i="31"/>
  <c r="Z29" i="31"/>
  <c r="S29" i="31"/>
  <c r="N29" i="31"/>
  <c r="G29" i="31"/>
  <c r="Z28" i="31"/>
  <c r="S28" i="31"/>
  <c r="N28" i="31"/>
  <c r="G28" i="31"/>
  <c r="Z27" i="31"/>
  <c r="S27" i="31"/>
  <c r="N27" i="31"/>
  <c r="G27" i="31"/>
  <c r="Z26" i="31"/>
  <c r="S26" i="31"/>
  <c r="N26" i="31"/>
  <c r="G26" i="31"/>
  <c r="Z25" i="31"/>
  <c r="S25" i="31"/>
  <c r="N25" i="31"/>
  <c r="G25" i="31"/>
  <c r="Z24" i="31"/>
  <c r="S24" i="31"/>
  <c r="N24" i="31"/>
  <c r="G24" i="31"/>
  <c r="Z23" i="31"/>
  <c r="S23" i="31"/>
  <c r="N23" i="31"/>
  <c r="G23" i="31"/>
  <c r="Z22" i="31"/>
  <c r="S22" i="31"/>
  <c r="N22" i="31"/>
  <c r="G22" i="31"/>
  <c r="Z21" i="31"/>
  <c r="S21" i="31"/>
  <c r="N21" i="31"/>
  <c r="G21" i="31"/>
  <c r="Z20" i="31"/>
  <c r="S20" i="31"/>
  <c r="N20" i="31"/>
  <c r="G20" i="31"/>
  <c r="Z19" i="31"/>
  <c r="S19" i="31"/>
  <c r="N19" i="31"/>
  <c r="G19" i="31"/>
  <c r="Z18" i="31"/>
  <c r="S18" i="31"/>
  <c r="N18" i="31"/>
  <c r="G18" i="31"/>
  <c r="Z17" i="31"/>
  <c r="S17" i="31"/>
  <c r="N17" i="31"/>
  <c r="G17" i="31"/>
  <c r="Z16" i="31"/>
  <c r="S16" i="31"/>
  <c r="N16" i="31"/>
  <c r="G16" i="31"/>
  <c r="Z15" i="31"/>
  <c r="S15" i="31"/>
  <c r="N15" i="31"/>
  <c r="G15" i="31"/>
  <c r="Z14" i="31"/>
  <c r="S14" i="31"/>
  <c r="N14" i="31"/>
  <c r="G14" i="31"/>
  <c r="Z13" i="31"/>
  <c r="S13" i="31"/>
  <c r="N13" i="31"/>
  <c r="G13" i="31"/>
  <c r="Z12" i="31"/>
  <c r="S12" i="31"/>
  <c r="N12" i="31"/>
  <c r="G12" i="31"/>
  <c r="Z11" i="31"/>
  <c r="S11" i="31"/>
  <c r="N11" i="31"/>
  <c r="G11" i="31"/>
  <c r="Z10" i="31"/>
  <c r="S10" i="31"/>
  <c r="N10" i="31"/>
  <c r="G10" i="31"/>
  <c r="Z9" i="31"/>
  <c r="S9" i="31"/>
  <c r="N9" i="31"/>
  <c r="G9" i="31"/>
  <c r="Z8" i="31"/>
  <c r="S8" i="31"/>
  <c r="N8" i="31"/>
  <c r="G8" i="31"/>
  <c r="Z7" i="31"/>
  <c r="S7" i="31"/>
  <c r="E86" i="30"/>
  <c r="C86" i="30"/>
  <c r="F85" i="30"/>
  <c r="F84" i="30"/>
  <c r="F83" i="30"/>
  <c r="F82" i="30"/>
  <c r="E74" i="30"/>
  <c r="C74" i="30"/>
  <c r="F73" i="30"/>
  <c r="F72" i="30"/>
  <c r="F71" i="30"/>
  <c r="F70" i="30"/>
  <c r="H68" i="30" s="1" a="1"/>
  <c r="H68" i="30" s="1"/>
  <c r="F20" i="17" s="1"/>
  <c r="E20" i="17" s="1"/>
  <c r="F63" i="30"/>
  <c r="F19" i="17" s="1"/>
  <c r="G47" i="30"/>
  <c r="H46" i="30"/>
  <c r="H45" i="30"/>
  <c r="H44" i="30"/>
  <c r="H43" i="30"/>
  <c r="H42" i="30"/>
  <c r="H41" i="30"/>
  <c r="H40" i="30"/>
  <c r="H39" i="30"/>
  <c r="H38" i="30"/>
  <c r="H37" i="30"/>
  <c r="H36" i="30"/>
  <c r="H35" i="30"/>
  <c r="H34" i="30"/>
  <c r="H33" i="30"/>
  <c r="N85" i="31" l="1"/>
  <c r="Z85" i="31"/>
  <c r="E39" i="9"/>
  <c r="F38" i="9"/>
  <c r="H80" i="30" a="1"/>
  <c r="H80" i="30" s="1"/>
  <c r="F23" i="17" s="1"/>
  <c r="E19" i="17"/>
  <c r="F21" i="17"/>
  <c r="F15" i="17" s="1"/>
  <c r="F30" i="17" s="1"/>
  <c r="D21" i="17"/>
  <c r="H47" i="30"/>
  <c r="U1290" i="31"/>
  <c r="U1292" i="31" s="1"/>
  <c r="S177" i="31"/>
  <c r="C1355" i="31" s="1"/>
  <c r="D1355" i="31" s="1"/>
  <c r="G724" i="31" a="1"/>
  <c r="G724" i="31" s="1"/>
  <c r="G345" i="31"/>
  <c r="C1305" i="31" s="1"/>
  <c r="D1305" i="31" s="1"/>
  <c r="S345" i="31"/>
  <c r="C1358" i="31" s="1"/>
  <c r="S455" i="31"/>
  <c r="C1357" i="31" s="1"/>
  <c r="D1357" i="31" s="1"/>
  <c r="AC455" i="31"/>
  <c r="C1393" i="31" s="1"/>
  <c r="D1393" i="31" s="1"/>
  <c r="F1393" i="31" s="1"/>
  <c r="S768" i="31"/>
  <c r="C1364" i="31" s="1"/>
  <c r="D1364" i="31" s="1"/>
  <c r="G1259" i="31"/>
  <c r="C1311" i="31" s="1"/>
  <c r="D1311" i="31" s="1"/>
  <c r="L1311" i="31" s="1"/>
  <c r="G1267" i="31"/>
  <c r="C1320" i="31" s="1"/>
  <c r="D1320" i="31" s="1"/>
  <c r="E1320" i="31" s="1"/>
  <c r="G624" i="31"/>
  <c r="C1314" i="31" s="1"/>
  <c r="D1314" i="31" s="1"/>
  <c r="L1314" i="31" s="1"/>
  <c r="C1363" i="31"/>
  <c r="D1363" i="31" s="1"/>
  <c r="G1257" i="31"/>
  <c r="C1307" i="31" s="1"/>
  <c r="D1307" i="31" s="1"/>
  <c r="E1307" i="31" s="1"/>
  <c r="G1263" i="31"/>
  <c r="C1318" i="31" s="1"/>
  <c r="D1318" i="31" s="1"/>
  <c r="L1318" i="31" s="1"/>
  <c r="G1265" i="31"/>
  <c r="C1319" i="31" s="1"/>
  <c r="D1319" i="31" s="1"/>
  <c r="L1319" i="31" s="1"/>
  <c r="S1265" i="31"/>
  <c r="C1371" i="31" s="1"/>
  <c r="D1371" i="31" s="1"/>
  <c r="P1292" i="31"/>
  <c r="S96" i="31"/>
  <c r="C1353" i="31" s="1"/>
  <c r="G154" i="31"/>
  <c r="C1303" i="31" s="1"/>
  <c r="D1303" i="31" s="1"/>
  <c r="G248" i="31"/>
  <c r="C1304" i="31" s="1"/>
  <c r="D1304" i="31" s="1"/>
  <c r="S481" i="31"/>
  <c r="C1360" i="31" s="1"/>
  <c r="D1360" i="31" s="1"/>
  <c r="C1310" i="31"/>
  <c r="D1310" i="31" s="1"/>
  <c r="G511" i="31"/>
  <c r="C1312" i="31" s="1"/>
  <c r="D1312" i="31" s="1"/>
  <c r="E1312" i="31" s="1"/>
  <c r="G791" i="31"/>
  <c r="C1316" i="31" s="1"/>
  <c r="D1316" i="31" s="1"/>
  <c r="E1316" i="31" s="1"/>
  <c r="S804" i="31"/>
  <c r="C1365" i="31" s="1"/>
  <c r="D1365" i="31" s="1"/>
  <c r="S830" i="31"/>
  <c r="C1368" i="31" s="1"/>
  <c r="D1368" i="31" s="1"/>
  <c r="S1263" i="31"/>
  <c r="C1370" i="31" s="1"/>
  <c r="S1261" i="31"/>
  <c r="C1369" i="31" s="1"/>
  <c r="D1369" i="31" s="1"/>
  <c r="G1261" i="31"/>
  <c r="C1317" i="31" s="1"/>
  <c r="D1317" i="31" s="1"/>
  <c r="L1317" i="31" s="1"/>
  <c r="C1388" i="31"/>
  <c r="D1388" i="31" s="1"/>
  <c r="J1388" i="31" s="1"/>
  <c r="N1122" i="31"/>
  <c r="C1337" i="31" s="1"/>
  <c r="D1337" i="31" s="1"/>
  <c r="E1337" i="31" s="1"/>
  <c r="Z1122" i="31"/>
  <c r="C1384" i="31" s="1"/>
  <c r="D1384" i="31" s="1"/>
  <c r="G1384" i="31" s="1"/>
  <c r="C1343" i="31"/>
  <c r="D1343" i="31" s="1"/>
  <c r="J1343" i="31" s="1"/>
  <c r="N830" i="31"/>
  <c r="C1342" i="31" s="1"/>
  <c r="D1342" i="31" s="1"/>
  <c r="J1342" i="31" s="1"/>
  <c r="N804" i="31"/>
  <c r="C1341" i="31" s="1"/>
  <c r="D1341" i="31" s="1"/>
  <c r="L1341" i="31" s="1"/>
  <c r="N768" i="31"/>
  <c r="C1340" i="31" s="1"/>
  <c r="D1340" i="31" s="1"/>
  <c r="E1340" i="31" s="1"/>
  <c r="N725" i="31"/>
  <c r="C1313" i="31"/>
  <c r="D1313" i="31" s="1"/>
  <c r="E1313" i="31" s="1"/>
  <c r="Z603" i="31"/>
  <c r="C1386" i="31" s="1"/>
  <c r="D1386" i="31" s="1"/>
  <c r="G1386" i="31" s="1"/>
  <c r="Z511" i="31"/>
  <c r="C1385" i="31" s="1"/>
  <c r="D1385" i="31" s="1"/>
  <c r="G1385" i="31" s="1"/>
  <c r="N481" i="31"/>
  <c r="C1336" i="31" s="1"/>
  <c r="D1336" i="31" s="1"/>
  <c r="E1336" i="31" s="1"/>
  <c r="G455" i="31"/>
  <c r="C1308" i="31" s="1"/>
  <c r="D1308" i="31" s="1"/>
  <c r="E1308" i="31" s="1"/>
  <c r="C1334" i="31"/>
  <c r="D1334" i="31" s="1"/>
  <c r="L1334" i="31" s="1"/>
  <c r="Z455" i="31"/>
  <c r="C1382" i="31" s="1"/>
  <c r="D1382" i="31" s="1"/>
  <c r="J1382" i="31" s="1"/>
  <c r="G358" i="31"/>
  <c r="C1306" i="31" s="1"/>
  <c r="D1306" i="31" s="1"/>
  <c r="E1306" i="31" s="1"/>
  <c r="N345" i="31"/>
  <c r="C1335" i="31" s="1"/>
  <c r="D1335" i="31" s="1"/>
  <c r="E1335" i="31" s="1"/>
  <c r="Z345" i="31"/>
  <c r="C1383" i="31" s="1"/>
  <c r="D1383" i="31" s="1"/>
  <c r="G1383" i="31" s="1"/>
  <c r="S248" i="31"/>
  <c r="C1366" i="31" s="1"/>
  <c r="N248" i="31"/>
  <c r="C1333" i="31" s="1"/>
  <c r="D1333" i="31" s="1"/>
  <c r="L1333" i="31" s="1"/>
  <c r="S185" i="31"/>
  <c r="C1356" i="31" s="1"/>
  <c r="S154" i="31"/>
  <c r="C1367" i="31" s="1"/>
  <c r="C1332" i="31"/>
  <c r="D1332" i="31" s="1"/>
  <c r="L1332" i="31" s="1"/>
  <c r="Z154" i="31"/>
  <c r="C1387" i="31" s="1"/>
  <c r="D1387" i="31" s="1"/>
  <c r="G1387" i="31" s="1"/>
  <c r="S126" i="31"/>
  <c r="C1354" i="31" s="1"/>
  <c r="N126" i="31"/>
  <c r="C1338" i="31" s="1"/>
  <c r="D1338" i="31" s="1"/>
  <c r="L1338" i="31" s="1"/>
  <c r="G96" i="31"/>
  <c r="C1302" i="31" s="1"/>
  <c r="D1302" i="31" s="1"/>
  <c r="S85" i="31"/>
  <c r="C1352" i="31" s="1"/>
  <c r="C1330" i="31"/>
  <c r="D1330" i="31" s="1"/>
  <c r="C1380" i="31"/>
  <c r="D1380" i="31" s="1"/>
  <c r="J1380" i="31" s="1"/>
  <c r="C1331" i="31"/>
  <c r="D1331" i="31" s="1"/>
  <c r="L1331" i="31" s="1"/>
  <c r="Z96" i="31"/>
  <c r="C1381" i="31" s="1"/>
  <c r="D1381" i="31" s="1"/>
  <c r="J1381" i="31" s="1"/>
  <c r="D74" i="30"/>
  <c r="D86" i="30"/>
  <c r="L1308" i="31"/>
  <c r="L1385" i="31"/>
  <c r="J1386" i="31"/>
  <c r="L1340" i="31"/>
  <c r="L1309" i="31"/>
  <c r="E1309" i="31"/>
  <c r="J1309" i="31"/>
  <c r="N1309" i="31" s="1"/>
  <c r="G1309" i="31"/>
  <c r="J1384" i="31"/>
  <c r="L1384" i="31"/>
  <c r="G1388" i="31"/>
  <c r="E1388" i="31"/>
  <c r="E1303" i="31"/>
  <c r="L1339" i="31"/>
  <c r="E1339" i="31"/>
  <c r="J1339" i="31"/>
  <c r="N1339" i="31" s="1"/>
  <c r="G1339" i="31"/>
  <c r="C16" i="1"/>
  <c r="C17" i="1"/>
  <c r="C25" i="1"/>
  <c r="A1" i="30"/>
  <c r="A1" i="31"/>
  <c r="C42" i="1"/>
  <c r="C43" i="1"/>
  <c r="C44" i="1"/>
  <c r="C45" i="1"/>
  <c r="C46" i="1"/>
  <c r="C47" i="1"/>
  <c r="B8" i="24"/>
  <c r="C15" i="1" s="1"/>
  <c r="C1315" i="31" l="1"/>
  <c r="D1315" i="31" s="1"/>
  <c r="L1303" i="31"/>
  <c r="J1303" i="31"/>
  <c r="J1330" i="31"/>
  <c r="G1330" i="31"/>
  <c r="L1330" i="31"/>
  <c r="E1330" i="31"/>
  <c r="I1330" i="31" s="1"/>
  <c r="L1302" i="31"/>
  <c r="E1302" i="31"/>
  <c r="G1302" i="31"/>
  <c r="L1310" i="31"/>
  <c r="E1310" i="31"/>
  <c r="E1304" i="31"/>
  <c r="L1304" i="31"/>
  <c r="L1305" i="31"/>
  <c r="G1305" i="31"/>
  <c r="J1355" i="31"/>
  <c r="L1355" i="31"/>
  <c r="E23" i="17"/>
  <c r="F31" i="17"/>
  <c r="D15" i="17"/>
  <c r="D22" i="17" s="1"/>
  <c r="E1301" i="31"/>
  <c r="J1305" i="31"/>
  <c r="E1305" i="31"/>
  <c r="G1301" i="31"/>
  <c r="F39" i="9"/>
  <c r="C35" i="1"/>
  <c r="A1" i="19"/>
  <c r="J1335" i="31"/>
  <c r="E1382" i="31"/>
  <c r="C36" i="1"/>
  <c r="A1" i="33"/>
  <c r="L1313" i="31"/>
  <c r="J1385" i="31"/>
  <c r="N1385" i="31" s="1"/>
  <c r="G1382" i="31"/>
  <c r="C33" i="1"/>
  <c r="A1" i="32"/>
  <c r="C30" i="1"/>
  <c r="A1" i="16"/>
  <c r="C34" i="1"/>
  <c r="A1" i="11"/>
  <c r="L1387" i="31"/>
  <c r="E1381" i="31"/>
  <c r="I1388" i="31"/>
  <c r="C31" i="1"/>
  <c r="A1" i="15"/>
  <c r="C29" i="1"/>
  <c r="A1" i="17"/>
  <c r="E1318" i="31"/>
  <c r="E1332" i="31"/>
  <c r="E1338" i="31"/>
  <c r="L1381" i="31"/>
  <c r="J1320" i="31"/>
  <c r="L1388" i="31"/>
  <c r="N1388" i="31" s="1"/>
  <c r="O1388" i="31" s="1"/>
  <c r="E1384" i="31"/>
  <c r="I1384" i="31" s="1"/>
  <c r="G1342" i="31"/>
  <c r="E1385" i="31"/>
  <c r="I1385" i="31" s="1"/>
  <c r="L1312" i="31"/>
  <c r="L1382" i="31"/>
  <c r="G1381" i="31"/>
  <c r="F22" i="17"/>
  <c r="E21" i="17"/>
  <c r="C27" i="1"/>
  <c r="R1393" i="31"/>
  <c r="F12" i="17" s="1"/>
  <c r="R1392" i="31"/>
  <c r="D12" i="17" s="1"/>
  <c r="L1383" i="31"/>
  <c r="G1341" i="31"/>
  <c r="J1383" i="31"/>
  <c r="J1387" i="31"/>
  <c r="L1386" i="31"/>
  <c r="R1378" i="31" a="1"/>
  <c r="R1378" i="31" s="1"/>
  <c r="D11" i="17" s="1"/>
  <c r="E1383" i="31"/>
  <c r="I1383" i="31" s="1"/>
  <c r="E1387" i="31"/>
  <c r="I1387" i="31" s="1"/>
  <c r="E1386" i="31"/>
  <c r="I1386" i="31" s="1"/>
  <c r="E1380" i="31"/>
  <c r="L1380" i="31"/>
  <c r="N1380" i="31" s="1"/>
  <c r="G1380" i="31"/>
  <c r="G1318" i="31"/>
  <c r="L1335" i="31"/>
  <c r="G1332" i="31"/>
  <c r="G1303" i="31"/>
  <c r="G1338" i="31"/>
  <c r="L1320" i="31"/>
  <c r="N1320" i="31" s="1"/>
  <c r="E1342" i="31"/>
  <c r="J1340" i="31"/>
  <c r="N1340" i="31" s="1"/>
  <c r="J1313" i="31"/>
  <c r="J1312" i="31"/>
  <c r="N1335" i="31"/>
  <c r="J1318" i="31"/>
  <c r="N1318" i="31" s="1"/>
  <c r="G1335" i="31"/>
  <c r="I1335" i="31" s="1"/>
  <c r="J1332" i="31"/>
  <c r="N1332" i="31" s="1"/>
  <c r="N1303" i="31"/>
  <c r="J1338" i="31"/>
  <c r="N1338" i="31" s="1"/>
  <c r="G1320" i="31"/>
  <c r="I1320" i="31" s="1"/>
  <c r="L1342" i="31"/>
  <c r="N1342" i="31" s="1"/>
  <c r="I1340" i="31"/>
  <c r="G1313" i="31"/>
  <c r="I1313" i="31" s="1"/>
  <c r="G1312" i="31"/>
  <c r="I1312" i="31" s="1"/>
  <c r="J1308" i="31"/>
  <c r="N1308" i="31" s="1"/>
  <c r="D1367" i="31"/>
  <c r="J1367" i="31" s="1"/>
  <c r="D1370" i="31"/>
  <c r="L1370" i="31" s="1"/>
  <c r="D1353" i="31"/>
  <c r="J1353" i="31" s="1"/>
  <c r="D1358" i="31"/>
  <c r="J1358" i="31" s="1"/>
  <c r="L1306" i="31"/>
  <c r="D1352" i="31"/>
  <c r="L1352" i="31" s="1"/>
  <c r="D1354" i="31"/>
  <c r="E1354" i="31" s="1"/>
  <c r="D1356" i="31"/>
  <c r="L1356" i="31" s="1"/>
  <c r="D1366" i="31"/>
  <c r="J1366" i="31" s="1"/>
  <c r="G1317" i="31"/>
  <c r="E1333" i="31"/>
  <c r="J1331" i="31"/>
  <c r="N1331" i="31" s="1"/>
  <c r="L1337" i="31"/>
  <c r="E1343" i="31"/>
  <c r="L1316" i="31"/>
  <c r="G1314" i="31"/>
  <c r="L1336" i="31"/>
  <c r="G1334" i="31"/>
  <c r="R1328" i="31" a="1"/>
  <c r="R1328" i="31" s="1"/>
  <c r="D10" i="17" s="1"/>
  <c r="G1319" i="31"/>
  <c r="G1311" i="31"/>
  <c r="G1333" i="31"/>
  <c r="J1304" i="31"/>
  <c r="G1307" i="31"/>
  <c r="J1337" i="31"/>
  <c r="N1337" i="31" s="1"/>
  <c r="G1343" i="31"/>
  <c r="I1343" i="31" s="1"/>
  <c r="E1341" i="31"/>
  <c r="G1310" i="31"/>
  <c r="G1336" i="31"/>
  <c r="I1336" i="31" s="1"/>
  <c r="E1334" i="31"/>
  <c r="E1319" i="31"/>
  <c r="E1317" i="31"/>
  <c r="E1311" i="31"/>
  <c r="J1333" i="31"/>
  <c r="N1333" i="31" s="1"/>
  <c r="G1331" i="31"/>
  <c r="E1331" i="31"/>
  <c r="L1307" i="31"/>
  <c r="G1337" i="31"/>
  <c r="I1337" i="31" s="1"/>
  <c r="O1337" i="31" s="1"/>
  <c r="L1343" i="31"/>
  <c r="N1343" i="31" s="1"/>
  <c r="J1341" i="31"/>
  <c r="N1341" i="31" s="1"/>
  <c r="E1314" i="31"/>
  <c r="J1336" i="31"/>
  <c r="N1336" i="31" s="1"/>
  <c r="J1334" i="31"/>
  <c r="N1334" i="31" s="1"/>
  <c r="L1301" i="31"/>
  <c r="N1301" i="31" s="1"/>
  <c r="N1305" i="31"/>
  <c r="G1308" i="31"/>
  <c r="I1308" i="31" s="1"/>
  <c r="G1306" i="31"/>
  <c r="I1306" i="31" s="1"/>
  <c r="J1316" i="31"/>
  <c r="J1319" i="31"/>
  <c r="N1319" i="31" s="1"/>
  <c r="J1317" i="31"/>
  <c r="N1317" i="31" s="1"/>
  <c r="J1311" i="31"/>
  <c r="N1311" i="31" s="1"/>
  <c r="J1306" i="31"/>
  <c r="N1306" i="31" s="1"/>
  <c r="G1304" i="31"/>
  <c r="I1304" i="31" s="1"/>
  <c r="J1302" i="31"/>
  <c r="N1302" i="31" s="1"/>
  <c r="J1307" i="31"/>
  <c r="N1307" i="31" s="1"/>
  <c r="G1316" i="31"/>
  <c r="I1316" i="31" s="1"/>
  <c r="J1314" i="31"/>
  <c r="N1314" i="31" s="1"/>
  <c r="J1310" i="31"/>
  <c r="N1310" i="31" s="1"/>
  <c r="C26" i="1"/>
  <c r="C23" i="1"/>
  <c r="A1" i="12"/>
  <c r="C22" i="1"/>
  <c r="A1" i="10"/>
  <c r="C32" i="1"/>
  <c r="A1" i="18"/>
  <c r="C24" i="1"/>
  <c r="A1" i="13"/>
  <c r="C20" i="1"/>
  <c r="A1" i="7"/>
  <c r="C21" i="1"/>
  <c r="A1" i="9"/>
  <c r="C19" i="1"/>
  <c r="A1" i="8"/>
  <c r="C18" i="1"/>
  <c r="A1" i="6"/>
  <c r="J1371" i="31"/>
  <c r="L1371" i="31"/>
  <c r="E1371" i="31"/>
  <c r="I1371" i="31" s="1"/>
  <c r="E1370" i="31"/>
  <c r="I1370" i="31" s="1"/>
  <c r="J1369" i="31"/>
  <c r="L1369" i="31"/>
  <c r="E1369" i="31"/>
  <c r="I1369" i="31" s="1"/>
  <c r="I1339" i="31"/>
  <c r="O1339" i="31" s="1"/>
  <c r="L1358" i="31"/>
  <c r="L1366" i="31"/>
  <c r="L1353" i="31"/>
  <c r="N1383" i="31"/>
  <c r="N1381" i="31"/>
  <c r="I1307" i="31"/>
  <c r="J1363" i="31"/>
  <c r="L1363" i="31"/>
  <c r="E1363" i="31"/>
  <c r="I1363" i="31" s="1"/>
  <c r="J1362" i="31"/>
  <c r="E1362" i="31"/>
  <c r="I1362" i="31" s="1"/>
  <c r="J1361" i="31"/>
  <c r="L1361" i="31"/>
  <c r="E1361" i="31"/>
  <c r="I1361" i="31" s="1"/>
  <c r="J1359" i="31"/>
  <c r="L1359" i="31"/>
  <c r="E1359" i="31"/>
  <c r="I1359" i="31" s="1"/>
  <c r="I1309" i="31"/>
  <c r="O1309" i="31" s="1"/>
  <c r="J1368" i="31"/>
  <c r="L1368" i="31"/>
  <c r="E1368" i="31"/>
  <c r="I1368" i="31" s="1"/>
  <c r="I1342" i="31"/>
  <c r="J1365" i="31"/>
  <c r="L1365" i="31"/>
  <c r="E1365" i="31"/>
  <c r="I1365" i="31" s="1"/>
  <c r="J1364" i="31"/>
  <c r="L1364" i="31"/>
  <c r="E1364" i="31"/>
  <c r="I1364" i="31" s="1"/>
  <c r="J1360" i="31"/>
  <c r="L1360" i="31"/>
  <c r="E1360" i="31"/>
  <c r="I1360" i="31" s="1"/>
  <c r="J1357" i="31"/>
  <c r="L1357" i="31"/>
  <c r="E1357" i="31"/>
  <c r="I1357" i="31" s="1"/>
  <c r="I1334" i="31"/>
  <c r="O1334" i="31" s="1"/>
  <c r="J1356" i="31"/>
  <c r="E1356" i="31"/>
  <c r="I1356" i="31" s="1"/>
  <c r="E1355" i="31"/>
  <c r="I1355" i="31" s="1"/>
  <c r="L1367" i="31"/>
  <c r="I1303" i="31"/>
  <c r="J1354" i="31"/>
  <c r="I1354" i="31"/>
  <c r="N1384" i="31"/>
  <c r="O1384" i="31" s="1"/>
  <c r="N1386" i="31"/>
  <c r="N1382" i="31"/>
  <c r="F86" i="30"/>
  <c r="F74" i="30"/>
  <c r="R1299" i="31" l="1" a="1"/>
  <c r="R1299" i="31" s="1"/>
  <c r="D8" i="17" s="1"/>
  <c r="E1315" i="31"/>
  <c r="L1315" i="31"/>
  <c r="G1315" i="31"/>
  <c r="J1315" i="31"/>
  <c r="N1315" i="31" s="1"/>
  <c r="I1314" i="31"/>
  <c r="I1319" i="31"/>
  <c r="O1340" i="31"/>
  <c r="I1382" i="31"/>
  <c r="I1301" i="31"/>
  <c r="N1330" i="31"/>
  <c r="E15" i="17"/>
  <c r="D30" i="17"/>
  <c r="E22" i="17"/>
  <c r="O1382" i="31"/>
  <c r="N1387" i="31"/>
  <c r="I1352" i="31"/>
  <c r="O1386" i="31"/>
  <c r="N1313" i="31"/>
  <c r="O1313" i="31" s="1"/>
  <c r="I1305" i="31"/>
  <c r="O1305" i="31" s="1"/>
  <c r="O1387" i="31"/>
  <c r="I1332" i="31"/>
  <c r="O1332" i="31" s="1"/>
  <c r="O1385" i="31"/>
  <c r="E1367" i="31"/>
  <c r="I1367" i="31" s="1"/>
  <c r="E1353" i="31"/>
  <c r="I1353" i="31" s="1"/>
  <c r="E1358" i="31"/>
  <c r="I1358" i="31" s="1"/>
  <c r="J1370" i="31"/>
  <c r="N1370" i="31" s="1"/>
  <c r="O1370" i="31" s="1"/>
  <c r="I1341" i="31"/>
  <c r="I1381" i="31"/>
  <c r="I1310" i="31"/>
  <c r="I1331" i="31"/>
  <c r="O1331" i="31" s="1"/>
  <c r="I1333" i="31"/>
  <c r="O1333" i="31" s="1"/>
  <c r="O1335" i="31"/>
  <c r="I1338" i="31"/>
  <c r="O1338" i="31" s="1"/>
  <c r="E12" i="17"/>
  <c r="I1318" i="31"/>
  <c r="O1318" i="31" s="1"/>
  <c r="O1381" i="31"/>
  <c r="L1354" i="31"/>
  <c r="N1354" i="31" s="1"/>
  <c r="O1354" i="31" s="1"/>
  <c r="O1303" i="31"/>
  <c r="E1366" i="31"/>
  <c r="I1366" i="31" s="1"/>
  <c r="N1316" i="31"/>
  <c r="N1312" i="31"/>
  <c r="O1312" i="31" s="1"/>
  <c r="E50" i="30"/>
  <c r="F14" i="17" s="1"/>
  <c r="F29" i="17" s="1"/>
  <c r="D14" i="17"/>
  <c r="D29" i="17" s="1"/>
  <c r="N1304" i="31"/>
  <c r="O1304" i="31" s="1"/>
  <c r="I1317" i="31"/>
  <c r="I1311" i="31"/>
  <c r="O1311" i="31" s="1"/>
  <c r="O1320" i="31"/>
  <c r="I1380" i="31"/>
  <c r="O1383" i="31"/>
  <c r="I1302" i="31"/>
  <c r="O1302" i="31" s="1"/>
  <c r="O1336" i="31"/>
  <c r="O1341" i="31"/>
  <c r="R1350" i="31" a="1"/>
  <c r="R1350" i="31" s="1"/>
  <c r="D9" i="17" s="1"/>
  <c r="J1352" i="31"/>
  <c r="N1352" i="31" s="1"/>
  <c r="O1352" i="31" s="1"/>
  <c r="O1314" i="31"/>
  <c r="O1316" i="31"/>
  <c r="O1343" i="31"/>
  <c r="O1330" i="31"/>
  <c r="O1308" i="31"/>
  <c r="O1310" i="31"/>
  <c r="O1306" i="31"/>
  <c r="O1319" i="31"/>
  <c r="O1317" i="31"/>
  <c r="O1307" i="31"/>
  <c r="O1380" i="31"/>
  <c r="N1364" i="31"/>
  <c r="O1364" i="31" s="1"/>
  <c r="N1362" i="31"/>
  <c r="O1362" i="31" s="1"/>
  <c r="N1367" i="31"/>
  <c r="O1367" i="31" s="1"/>
  <c r="N1356" i="31"/>
  <c r="O1356" i="31" s="1"/>
  <c r="N1357" i="31"/>
  <c r="O1357" i="31" s="1"/>
  <c r="N1359" i="31"/>
  <c r="O1359" i="31" s="1"/>
  <c r="N1361" i="31"/>
  <c r="O1361" i="31" s="1"/>
  <c r="N1366" i="31"/>
  <c r="N1371" i="31"/>
  <c r="O1371" i="31" s="1"/>
  <c r="N1355" i="31"/>
  <c r="O1355" i="31" s="1"/>
  <c r="N1360" i="31"/>
  <c r="O1360" i="31" s="1"/>
  <c r="N1365" i="31"/>
  <c r="O1365" i="31" s="1"/>
  <c r="N1368" i="31"/>
  <c r="O1368" i="31" s="1"/>
  <c r="N1363" i="31"/>
  <c r="O1363" i="31" s="1"/>
  <c r="N1353" i="31"/>
  <c r="N1358" i="31"/>
  <c r="O1358" i="31" s="1"/>
  <c r="N1369" i="31"/>
  <c r="O1369" i="31" s="1"/>
  <c r="O1342" i="31"/>
  <c r="O1315" i="31" l="1"/>
  <c r="I1315" i="31"/>
  <c r="D7" i="17"/>
  <c r="D28" i="17" s="1"/>
  <c r="D26" i="17" s="1" a="1"/>
  <c r="D26" i="17" s="1"/>
  <c r="O1301" i="31"/>
  <c r="O1353" i="31"/>
  <c r="O1366" i="31"/>
  <c r="E14" i="17"/>
  <c r="R1379" i="31" a="1"/>
  <c r="R1379" i="31" s="1"/>
  <c r="F11" i="17" s="1"/>
  <c r="E11" i="17" s="1"/>
  <c r="R1329" i="31" a="1"/>
  <c r="R1329" i="31" s="1"/>
  <c r="F10" i="17" s="1"/>
  <c r="E10" i="17" s="1"/>
  <c r="R1300" i="31" l="1" a="1"/>
  <c r="R1300" i="31" s="1"/>
  <c r="F8" i="17" s="1"/>
  <c r="E8" i="17" s="1"/>
  <c r="D13" i="17"/>
  <c r="R1351" i="31" a="1"/>
  <c r="R1351" i="31" s="1"/>
  <c r="F9" i="17" s="1"/>
  <c r="E9" i="17" s="1"/>
  <c r="D24" i="17"/>
  <c r="B2" i="24"/>
  <c r="D25" i="17" l="1"/>
  <c r="F7" i="17"/>
  <c r="F28" i="17" s="1"/>
  <c r="F1" i="24"/>
  <c r="F17" i="6"/>
  <c r="F16" i="6"/>
  <c r="F14" i="6"/>
  <c r="F13" i="6"/>
  <c r="F12" i="6"/>
  <c r="F11" i="6"/>
  <c r="F10" i="6"/>
  <c r="F9" i="6"/>
  <c r="F8" i="6" s="1"/>
  <c r="S60" i="5"/>
  <c r="R60" i="5"/>
  <c r="Q60" i="5"/>
  <c r="P60" i="5"/>
  <c r="O60" i="5"/>
  <c r="N60" i="5"/>
  <c r="E25" i="19" s="1"/>
  <c r="G25" i="19" s="1"/>
  <c r="M60" i="5"/>
  <c r="L60" i="5"/>
  <c r="K60" i="5"/>
  <c r="I60" i="5"/>
  <c r="H60" i="5"/>
  <c r="F60" i="5"/>
  <c r="S59" i="5"/>
  <c r="R59" i="5"/>
  <c r="Q59" i="5"/>
  <c r="P59" i="5"/>
  <c r="O59" i="5"/>
  <c r="N59" i="5"/>
  <c r="E12" i="19" s="1"/>
  <c r="G12" i="19" s="1"/>
  <c r="M59" i="5"/>
  <c r="L59" i="5"/>
  <c r="K59" i="5"/>
  <c r="I59" i="5"/>
  <c r="H59" i="5"/>
  <c r="F59" i="5"/>
  <c r="S58" i="5"/>
  <c r="R58" i="5"/>
  <c r="Q58" i="5"/>
  <c r="P58" i="5"/>
  <c r="O58" i="5"/>
  <c r="N58" i="5"/>
  <c r="E11" i="19" s="1"/>
  <c r="G11" i="19" s="1"/>
  <c r="M58" i="5"/>
  <c r="L58" i="5"/>
  <c r="K58" i="5"/>
  <c r="I58" i="5"/>
  <c r="H58" i="5"/>
  <c r="F58" i="5"/>
  <c r="S57" i="5"/>
  <c r="R57" i="5"/>
  <c r="Q57" i="5"/>
  <c r="P57" i="5"/>
  <c r="O57" i="5"/>
  <c r="N57" i="5"/>
  <c r="E10" i="19" s="1"/>
  <c r="G10" i="19" s="1"/>
  <c r="M57" i="5"/>
  <c r="L57" i="5"/>
  <c r="K57" i="5"/>
  <c r="I57" i="5"/>
  <c r="H57" i="5"/>
  <c r="F57" i="5"/>
  <c r="S55" i="5"/>
  <c r="R55" i="5"/>
  <c r="Q55" i="5"/>
  <c r="F19" i="16" s="1"/>
  <c r="P55" i="5"/>
  <c r="O55" i="5"/>
  <c r="N55" i="5"/>
  <c r="E24" i="19" s="1"/>
  <c r="G24" i="19" s="1"/>
  <c r="M55" i="5"/>
  <c r="L55" i="5"/>
  <c r="K55" i="5"/>
  <c r="I55" i="5"/>
  <c r="H55" i="5"/>
  <c r="F55" i="5"/>
  <c r="S54" i="5"/>
  <c r="R54" i="5"/>
  <c r="Q54" i="5"/>
  <c r="F21" i="16" s="1"/>
  <c r="P54" i="5"/>
  <c r="O54" i="5"/>
  <c r="N54" i="5"/>
  <c r="E23" i="19" s="1"/>
  <c r="G23" i="19" s="1"/>
  <c r="M54" i="5"/>
  <c r="L54" i="5"/>
  <c r="K54" i="5"/>
  <c r="I54" i="5"/>
  <c r="H54" i="5"/>
  <c r="F54" i="5"/>
  <c r="S53" i="5"/>
  <c r="R53" i="5"/>
  <c r="Q53" i="5"/>
  <c r="F20" i="16" s="1"/>
  <c r="P53" i="5"/>
  <c r="O53" i="5"/>
  <c r="N53" i="5"/>
  <c r="E22" i="19" s="1"/>
  <c r="G22" i="19" s="1"/>
  <c r="M53" i="5"/>
  <c r="L53" i="5"/>
  <c r="K53" i="5"/>
  <c r="I53" i="5"/>
  <c r="H53" i="5"/>
  <c r="F53" i="5"/>
  <c r="S52" i="5"/>
  <c r="R52" i="5"/>
  <c r="Q52" i="5"/>
  <c r="P52" i="5"/>
  <c r="O52" i="5"/>
  <c r="N52" i="5"/>
  <c r="E21" i="19" s="1"/>
  <c r="G21" i="19" s="1"/>
  <c r="M52" i="5"/>
  <c r="L52" i="5"/>
  <c r="K52" i="5"/>
  <c r="I52" i="5"/>
  <c r="H52" i="5"/>
  <c r="F52" i="5"/>
  <c r="S51" i="5"/>
  <c r="R51" i="5"/>
  <c r="Q51" i="5"/>
  <c r="P51" i="5"/>
  <c r="O51" i="5"/>
  <c r="N51" i="5"/>
  <c r="E20" i="19" s="1"/>
  <c r="G20" i="19" s="1"/>
  <c r="M51" i="5"/>
  <c r="L51" i="5"/>
  <c r="K51" i="5"/>
  <c r="I51" i="5"/>
  <c r="H51" i="5"/>
  <c r="F51" i="5"/>
  <c r="S50" i="5"/>
  <c r="R50" i="5"/>
  <c r="Q50" i="5"/>
  <c r="P50" i="5"/>
  <c r="O50" i="5"/>
  <c r="N50" i="5"/>
  <c r="E19" i="19" s="1"/>
  <c r="G19" i="19" s="1"/>
  <c r="M50" i="5"/>
  <c r="L50" i="5"/>
  <c r="K50" i="5"/>
  <c r="I50" i="5"/>
  <c r="H50" i="5"/>
  <c r="F50" i="5"/>
  <c r="S49" i="5"/>
  <c r="R49" i="5"/>
  <c r="Q49" i="5"/>
  <c r="P49" i="5"/>
  <c r="O49" i="5"/>
  <c r="N49" i="5"/>
  <c r="E18" i="19" s="1"/>
  <c r="G18" i="19" s="1"/>
  <c r="M49" i="5"/>
  <c r="L49" i="5"/>
  <c r="K49" i="5"/>
  <c r="I49" i="5"/>
  <c r="H49" i="5"/>
  <c r="F49" i="5"/>
  <c r="S48" i="5"/>
  <c r="R48" i="5"/>
  <c r="Q48" i="5"/>
  <c r="P48" i="5"/>
  <c r="O48" i="5"/>
  <c r="N48" i="5"/>
  <c r="E17" i="19" s="1"/>
  <c r="G17" i="19" s="1"/>
  <c r="M48" i="5"/>
  <c r="L48" i="5"/>
  <c r="K48" i="5"/>
  <c r="I48" i="5"/>
  <c r="H48" i="5"/>
  <c r="F48" i="5"/>
  <c r="S47" i="5"/>
  <c r="R47" i="5"/>
  <c r="Q47" i="5"/>
  <c r="P47" i="5"/>
  <c r="O47" i="5"/>
  <c r="N47" i="5"/>
  <c r="E16" i="19" s="1"/>
  <c r="G16" i="19" s="1"/>
  <c r="M47" i="5"/>
  <c r="L47" i="5"/>
  <c r="K47" i="5"/>
  <c r="I47" i="5"/>
  <c r="H47" i="5"/>
  <c r="F47" i="5"/>
  <c r="S46" i="5"/>
  <c r="R46" i="5"/>
  <c r="Q46" i="5"/>
  <c r="P46" i="5"/>
  <c r="O46" i="5"/>
  <c r="N46" i="5"/>
  <c r="E15" i="19" s="1"/>
  <c r="G15" i="19" s="1"/>
  <c r="M46" i="5"/>
  <c r="L46" i="5"/>
  <c r="K46" i="5"/>
  <c r="I46" i="5"/>
  <c r="H46" i="5"/>
  <c r="F46" i="5"/>
  <c r="S45" i="5"/>
  <c r="R45" i="5"/>
  <c r="Q45" i="5"/>
  <c r="P45" i="5"/>
  <c r="O45" i="5"/>
  <c r="N45" i="5"/>
  <c r="E14" i="19" s="1"/>
  <c r="G14" i="19" s="1"/>
  <c r="M45" i="5"/>
  <c r="L45" i="5"/>
  <c r="K45" i="5"/>
  <c r="I45" i="5"/>
  <c r="H45" i="5"/>
  <c r="F45" i="5"/>
  <c r="S44" i="5"/>
  <c r="R44" i="5"/>
  <c r="Q44" i="5"/>
  <c r="P44" i="5"/>
  <c r="O44" i="5"/>
  <c r="N44" i="5"/>
  <c r="E13" i="19" s="1"/>
  <c r="G13" i="19" s="1"/>
  <c r="M44" i="5"/>
  <c r="L44" i="5"/>
  <c r="I44" i="5"/>
  <c r="H44" i="5"/>
  <c r="F44" i="5"/>
  <c r="G44" i="5" s="1"/>
  <c r="J39" i="5"/>
  <c r="G39" i="5"/>
  <c r="J38" i="5"/>
  <c r="G38" i="5"/>
  <c r="J37" i="5"/>
  <c r="J35" i="5" s="1"/>
  <c r="G37" i="5"/>
  <c r="G35" i="5" s="1"/>
  <c r="N35" i="5"/>
  <c r="M35" i="5"/>
  <c r="J34" i="5"/>
  <c r="G34" i="5"/>
  <c r="J33" i="5"/>
  <c r="G33" i="5"/>
  <c r="J32" i="5"/>
  <c r="G32" i="5"/>
  <c r="J31" i="5"/>
  <c r="G31" i="5"/>
  <c r="J30" i="5"/>
  <c r="G30" i="5"/>
  <c r="J29" i="5"/>
  <c r="G29" i="5"/>
  <c r="J28" i="5"/>
  <c r="G28" i="5"/>
  <c r="J27" i="5"/>
  <c r="G27" i="5"/>
  <c r="J26" i="5"/>
  <c r="G26" i="5"/>
  <c r="J25" i="5"/>
  <c r="G25" i="5"/>
  <c r="J24" i="5"/>
  <c r="J22" i="5" s="1"/>
  <c r="G24" i="5"/>
  <c r="G22" i="5" s="1"/>
  <c r="J21" i="5"/>
  <c r="G21" i="5"/>
  <c r="J20" i="5"/>
  <c r="G20" i="5"/>
  <c r="J19" i="5"/>
  <c r="G19" i="5"/>
  <c r="J18" i="5"/>
  <c r="G18" i="5"/>
  <c r="J17" i="5"/>
  <c r="G17" i="5"/>
  <c r="J16" i="5"/>
  <c r="G16" i="5"/>
  <c r="J15" i="5"/>
  <c r="G15" i="5"/>
  <c r="J14" i="5"/>
  <c r="G14" i="5"/>
  <c r="J13" i="5"/>
  <c r="G13" i="5"/>
  <c r="J12" i="5"/>
  <c r="G12" i="5"/>
  <c r="J11" i="5"/>
  <c r="J9" i="5" s="1"/>
  <c r="G11" i="5"/>
  <c r="G9" i="5" s="1"/>
  <c r="F24" i="17" l="1"/>
  <c r="E24" i="17" s="1"/>
  <c r="F13" i="17"/>
  <c r="E13" i="17" s="1"/>
  <c r="F26" i="17" a="1"/>
  <c r="F26" i="17" s="1"/>
  <c r="E7" i="17"/>
  <c r="F10" i="16"/>
  <c r="F12" i="16"/>
  <c r="F14" i="16"/>
  <c r="F16" i="16"/>
  <c r="F18" i="16"/>
  <c r="F46" i="15"/>
  <c r="F48" i="15"/>
  <c r="F11" i="16"/>
  <c r="F13" i="16"/>
  <c r="F15" i="16"/>
  <c r="F17" i="16"/>
  <c r="F47" i="15"/>
  <c r="F49" i="15"/>
  <c r="J44" i="5"/>
  <c r="G10" i="16" s="1"/>
  <c r="J53" i="5"/>
  <c r="G20" i="16" s="1"/>
  <c r="J54" i="5"/>
  <c r="G21" i="16" s="1"/>
  <c r="J55" i="5"/>
  <c r="G19" i="16" s="1"/>
  <c r="J60" i="5"/>
  <c r="G49" i="15" s="1"/>
  <c r="G53" i="5"/>
  <c r="D22" i="19" s="1"/>
  <c r="F22" i="19" s="1"/>
  <c r="G54" i="5"/>
  <c r="D23" i="19" s="1"/>
  <c r="F23" i="19" s="1"/>
  <c r="G55" i="5"/>
  <c r="D24" i="19" s="1"/>
  <c r="F24" i="19" s="1"/>
  <c r="G60" i="5"/>
  <c r="D25" i="19" s="1"/>
  <c r="F25" i="19" s="1"/>
  <c r="J45" i="5"/>
  <c r="G11" i="16" s="1"/>
  <c r="J46" i="5"/>
  <c r="G12" i="16" s="1"/>
  <c r="J47" i="5"/>
  <c r="G13" i="16" s="1"/>
  <c r="J48" i="5"/>
  <c r="G14" i="16" s="1"/>
  <c r="J49" i="5"/>
  <c r="G15" i="16" s="1"/>
  <c r="J50" i="5"/>
  <c r="G16" i="16" s="1"/>
  <c r="J51" i="5"/>
  <c r="G17" i="16" s="1"/>
  <c r="J52" i="5"/>
  <c r="G18" i="16" s="1"/>
  <c r="J58" i="5"/>
  <c r="G47" i="15" s="1"/>
  <c r="J59" i="5"/>
  <c r="G48" i="15" s="1"/>
  <c r="J57" i="5"/>
  <c r="G46" i="15" s="1"/>
  <c r="G45" i="5"/>
  <c r="G46" i="5"/>
  <c r="G47" i="5"/>
  <c r="G48" i="5"/>
  <c r="G49" i="5"/>
  <c r="G50" i="5"/>
  <c r="G51" i="5"/>
  <c r="G52" i="5"/>
  <c r="D21" i="19" s="1"/>
  <c r="F21" i="19" s="1"/>
  <c r="G57" i="5"/>
  <c r="G58" i="5"/>
  <c r="D11" i="19" s="1"/>
  <c r="F11" i="19" s="1"/>
  <c r="G59" i="5"/>
  <c r="D12" i="19" s="1"/>
  <c r="F12" i="19" s="1"/>
  <c r="F25" i="17" l="1"/>
  <c r="E25" i="17" s="1"/>
  <c r="C37" i="16"/>
  <c r="E26" i="17"/>
  <c r="D19" i="19"/>
  <c r="F19" i="19" s="1"/>
  <c r="D17" i="19"/>
  <c r="F17" i="19" s="1"/>
  <c r="D15" i="19"/>
  <c r="F15" i="19" s="1"/>
  <c r="D20" i="19"/>
  <c r="F20" i="19" s="1"/>
  <c r="D18" i="19"/>
  <c r="F18" i="19" s="1"/>
  <c r="D16" i="19"/>
  <c r="F16" i="19" s="1"/>
  <c r="D14" i="19"/>
  <c r="F14" i="19" s="1"/>
  <c r="I10" i="16"/>
  <c r="I46" i="15"/>
  <c r="I49" i="15"/>
  <c r="I21" i="16"/>
  <c r="J21" i="16" s="1"/>
  <c r="K21" i="16" s="1"/>
  <c r="I17" i="16"/>
  <c r="J17" i="16" s="1"/>
  <c r="K17" i="16" s="1"/>
  <c r="I13" i="16"/>
  <c r="J13" i="16" s="1"/>
  <c r="K13" i="16" s="1"/>
  <c r="I48" i="15"/>
  <c r="I20" i="16"/>
  <c r="I16" i="16"/>
  <c r="I12" i="16"/>
  <c r="I47" i="15"/>
  <c r="I19" i="16"/>
  <c r="J19" i="16" s="1"/>
  <c r="K19" i="16" s="1"/>
  <c r="I15" i="16"/>
  <c r="J15" i="16" s="1"/>
  <c r="K15" i="16" s="1"/>
  <c r="I11" i="16"/>
  <c r="J11" i="16" s="1"/>
  <c r="K11" i="16" s="1"/>
  <c r="I18" i="16"/>
  <c r="I14" i="16"/>
  <c r="D10" i="19"/>
  <c r="F10" i="19" s="1"/>
  <c r="D13" i="19"/>
  <c r="F13" i="19" s="1"/>
  <c r="J18" i="16" l="1"/>
  <c r="K18" i="16" s="1"/>
  <c r="J14" i="16"/>
  <c r="K14" i="16" s="1"/>
  <c r="J12" i="16"/>
  <c r="K12" i="16" s="1"/>
  <c r="J20" i="16"/>
  <c r="K20" i="16" s="1"/>
  <c r="J16" i="16"/>
  <c r="K16" i="16" s="1"/>
  <c r="J10" i="16"/>
  <c r="K10" i="16" s="1"/>
  <c r="J46" i="15"/>
  <c r="K46" i="15" s="1"/>
  <c r="J47" i="15"/>
  <c r="K47" i="15" s="1"/>
  <c r="J48" i="15"/>
  <c r="K48" i="15" s="1"/>
  <c r="J49" i="15"/>
  <c r="K49" i="15" s="1"/>
  <c r="I22" i="16"/>
  <c r="C24" i="16" s="1" a="1"/>
  <c r="C24" i="16" s="1"/>
  <c r="D7" i="19"/>
  <c r="C26" i="16" l="1"/>
  <c r="C35" i="16" s="1"/>
  <c r="C53" i="15"/>
  <c r="I60" i="15" s="1"/>
  <c r="C65" i="15" s="1"/>
  <c r="D65" i="15" l="1"/>
  <c r="D35" i="16" a="1"/>
  <c r="D36" i="16" s="1"/>
  <c r="C41" i="16"/>
  <c r="F65" i="15" l="1" a="1"/>
  <c r="E65" i="15" a="1"/>
  <c r="D37" i="16"/>
  <c r="D35" i="16"/>
  <c r="E65" i="15" l="1"/>
  <c r="E67" i="15"/>
  <c r="E66" i="15"/>
  <c r="F65" i="15"/>
  <c r="F67" i="15"/>
  <c r="F66" i="15"/>
  <c r="C42" i="16" a="1"/>
  <c r="C42" i="16" s="1"/>
  <c r="C12" i="11" s="1"/>
  <c r="D71" i="15" l="1" a="1"/>
  <c r="D71" i="15" s="1"/>
  <c r="C71" i="15" a="1"/>
  <c r="C71" i="15" s="1"/>
  <c r="D12" i="11"/>
  <c r="C40" i="16"/>
  <c r="C70" i="15" l="1"/>
  <c r="C11" i="11"/>
  <c r="D70" i="15"/>
  <c r="D11" i="11"/>
  <c r="D17" i="11" s="1" a="1"/>
  <c r="D17" i="11" s="1"/>
  <c r="D19" i="18" l="1"/>
  <c r="D20" i="18" s="1"/>
  <c r="D22" i="18" s="1"/>
  <c r="C19" i="11" s="1"/>
  <c r="C27" i="11" s="1"/>
  <c r="C17" i="11" a="1"/>
  <c r="C17" i="11" s="1"/>
  <c r="C13" i="11" a="1"/>
  <c r="D40" i="9" l="1"/>
  <c r="G38" i="9" s="1"/>
  <c r="H38" i="9" s="1"/>
  <c r="D38" i="9" s="1"/>
  <c r="D42" i="9" s="1"/>
  <c r="D42" i="19"/>
  <c r="D13" i="11"/>
  <c r="C13" i="11"/>
  <c r="D41" i="19"/>
  <c r="D43" i="19" l="1"/>
  <c r="D47" i="19" s="1"/>
  <c r="D41" i="9" s="1"/>
  <c r="G39" i="9" s="1"/>
  <c r="D39" i="9" s="1"/>
  <c r="D43" i="9" s="1"/>
</calcChain>
</file>

<file path=xl/comments1.xml><?xml version="1.0" encoding="utf-8"?>
<comments xmlns="http://schemas.openxmlformats.org/spreadsheetml/2006/main">
  <authors>
    <author>mpmuñoz</author>
    <author>AUBRY Mireille</author>
  </authors>
  <commentList>
    <comment ref="C6" authorId="0">
      <text>
        <r>
          <rPr>
            <sz val="8"/>
            <color indexed="81"/>
            <rFont val="Tahoma"/>
            <family val="2"/>
            <charset val="238"/>
          </rPr>
          <t>Łączna suma ubezpieczenia od ryzyka huraganu w ramach linii biznesowej 7 w odniesieniu do umów ubezpieczenia, dla których ryzyko zlokalizowane jest w strefie</t>
        </r>
        <r>
          <rPr>
            <i/>
            <sz val="8"/>
            <color indexed="81"/>
            <rFont val="Tahoma"/>
            <family val="2"/>
            <charset val="238"/>
          </rPr>
          <t xml:space="preserve"> i</t>
        </r>
        <r>
          <rPr>
            <sz val="8"/>
            <color indexed="81"/>
            <rFont val="Tahoma"/>
            <family val="2"/>
            <charset val="238"/>
          </rPr>
          <t xml:space="preserve"> regionu</t>
        </r>
        <r>
          <rPr>
            <i/>
            <sz val="8"/>
            <color indexed="81"/>
            <rFont val="Tahoma"/>
            <family val="2"/>
            <charset val="238"/>
          </rPr>
          <t xml:space="preserve"> r.</t>
        </r>
        <r>
          <rPr>
            <sz val="8"/>
            <color indexed="81"/>
            <rFont val="Tahoma"/>
            <family val="2"/>
            <charset val="238"/>
          </rPr>
          <t xml:space="preserve">
</t>
        </r>
      </text>
    </comment>
    <comment ref="D6" authorId="1">
      <text>
        <r>
          <rPr>
            <sz val="8"/>
            <color indexed="81"/>
            <rFont val="Tahoma"/>
            <family val="2"/>
            <charset val="238"/>
          </rPr>
          <t xml:space="preserve">Łączna suma ubezpieczenia od ryzyka huraganu w ramach linii biznesowej 19 w odniesieniu do umów ubezpieczenia, dla których ryzyko zlokalizowane jest w strefie </t>
        </r>
        <r>
          <rPr>
            <i/>
            <sz val="8"/>
            <color indexed="81"/>
            <rFont val="Tahoma"/>
            <family val="2"/>
            <charset val="238"/>
          </rPr>
          <t>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E6" authorId="0">
      <text>
        <r>
          <rPr>
            <sz val="8"/>
            <color indexed="81"/>
            <rFont val="Tahoma"/>
            <family val="2"/>
            <charset val="238"/>
          </rPr>
          <t>Łączna suma ubezpieczenia od ryzyka huraganu w ramach linii biznesowej 6 w odniesieniu do umów ubezpieczenia, które obejmują szkody rzeczowe na lądzie spowodowane przez huragan w strefie</t>
        </r>
        <r>
          <rPr>
            <i/>
            <sz val="8"/>
            <color indexed="81"/>
            <rFont val="Tahoma"/>
            <family val="2"/>
            <charset val="238"/>
          </rPr>
          <t xml:space="preserve"> 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F6" authorId="1">
      <text>
        <r>
          <rPr>
            <sz val="8"/>
            <color indexed="81"/>
            <rFont val="Tahoma"/>
            <family val="2"/>
            <charset val="238"/>
          </rPr>
          <t xml:space="preserve">Łączna suma ubezpieczenia od ryzyka huraganu w ramach linii biznesowej 18 w odniesieniu do umów ubezpieczenia, które obejmują szkody rzeczowe na lądzie spowodowane przez huragan w strefie </t>
        </r>
        <r>
          <rPr>
            <i/>
            <sz val="8"/>
            <color indexed="81"/>
            <rFont val="Tahoma"/>
            <family val="2"/>
            <charset val="238"/>
          </rPr>
          <t>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H6" authorId="0">
      <text>
        <r>
          <rPr>
            <sz val="8"/>
            <color indexed="81"/>
            <rFont val="Tahoma"/>
            <family val="2"/>
            <charset val="238"/>
          </rPr>
          <t>Łączna suma ubezpieczenia od ryzyka powodzi w ramach linii biznesowej 7 w odniesieniu do umów ubezpieczenia, dla których ryzyko zlokalizowane jest w strefie</t>
        </r>
        <r>
          <rPr>
            <i/>
            <sz val="8"/>
            <color indexed="81"/>
            <rFont val="Tahoma"/>
            <family val="2"/>
            <charset val="238"/>
          </rPr>
          <t xml:space="preserve"> i</t>
        </r>
        <r>
          <rPr>
            <sz val="8"/>
            <color indexed="81"/>
            <rFont val="Tahoma"/>
            <family val="2"/>
            <charset val="238"/>
          </rPr>
          <t xml:space="preserve"> regionu</t>
        </r>
        <r>
          <rPr>
            <i/>
            <sz val="8"/>
            <color indexed="81"/>
            <rFont val="Tahoma"/>
            <family val="2"/>
            <charset val="238"/>
          </rPr>
          <t xml:space="preserve"> r.</t>
        </r>
        <r>
          <rPr>
            <sz val="8"/>
            <color indexed="81"/>
            <rFont val="Tahoma"/>
            <family val="2"/>
            <charset val="238"/>
          </rPr>
          <t xml:space="preserve">
</t>
        </r>
      </text>
    </comment>
    <comment ref="I6" authorId="1">
      <text>
        <r>
          <rPr>
            <sz val="8"/>
            <color indexed="81"/>
            <rFont val="Tahoma"/>
            <family val="2"/>
            <charset val="238"/>
          </rPr>
          <t xml:space="preserve">Łączna suma ubezpieczenia od ryzyka powodzi w ramach linii biznesowej 19 w odniesieniu do umów ubezpieczenia, dla których ryzyko zlokalizowane jest w strefie </t>
        </r>
        <r>
          <rPr>
            <i/>
            <sz val="8"/>
            <color indexed="81"/>
            <rFont val="Tahoma"/>
            <family val="2"/>
            <charset val="238"/>
          </rPr>
          <t>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J6" authorId="0">
      <text>
        <r>
          <rPr>
            <sz val="8"/>
            <color indexed="81"/>
            <rFont val="Tahoma"/>
            <family val="2"/>
            <charset val="238"/>
          </rPr>
          <t>Łączna suma ubezpieczenia od ryzyka powodzi w ramach linii biznesowej 6 w odniesieniu do umów ubezpieczenia, które obejmują szkody rzeczowe na lądzie spowodowane przez powódź w strefie</t>
        </r>
        <r>
          <rPr>
            <i/>
            <sz val="8"/>
            <color indexed="81"/>
            <rFont val="Tahoma"/>
            <family val="2"/>
            <charset val="238"/>
          </rPr>
          <t xml:space="preserve"> 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K6" authorId="1">
      <text>
        <r>
          <rPr>
            <sz val="8"/>
            <color indexed="81"/>
            <rFont val="Tahoma"/>
            <family val="2"/>
            <charset val="238"/>
          </rPr>
          <t xml:space="preserve">Łączna suma ubezpieczenia od ryzyka powodzi w ramach linii biznesowej 18 w odniesieniu do umów ubezpieczenia, które obejmują szkody rzeczowe na lądzie spowodowane przez powódź w strefie </t>
        </r>
        <r>
          <rPr>
            <i/>
            <sz val="8"/>
            <color indexed="81"/>
            <rFont val="Tahoma"/>
            <family val="2"/>
            <charset val="238"/>
          </rPr>
          <t>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L6" authorId="0">
      <text>
        <r>
          <rPr>
            <sz val="8"/>
            <color indexed="81"/>
            <rFont val="Tahoma"/>
            <family val="2"/>
            <charset val="238"/>
          </rPr>
          <t>Łączna suma ubezpieczenia od ryzyka powodzi w ramach linii biznesowej 5 w odniesieniu do umów ubezpieczenia, dla których ryzyko zlokalizowane jest w strefie</t>
        </r>
        <r>
          <rPr>
            <i/>
            <sz val="8"/>
            <color indexed="81"/>
            <rFont val="Tahoma"/>
            <family val="2"/>
            <charset val="238"/>
          </rPr>
          <t xml:space="preserve"> 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M6" authorId="1">
      <text>
        <r>
          <rPr>
            <sz val="8"/>
            <color indexed="81"/>
            <rFont val="Tahoma"/>
            <family val="2"/>
            <charset val="238"/>
          </rPr>
          <t>Łączna suma ubezpieczenia od ryzyka powodzi w ramach linii biznesowej 17 w odniesieniu do umów ubezpieczenia, dla których ryzyko zlokalizowane jest w strefie</t>
        </r>
        <r>
          <rPr>
            <i/>
            <sz val="8"/>
            <color indexed="81"/>
            <rFont val="Tahoma"/>
            <family val="2"/>
            <charset val="238"/>
          </rPr>
          <t xml:space="preserve"> i</t>
        </r>
        <r>
          <rPr>
            <sz val="8"/>
            <color indexed="81"/>
            <rFont val="Tahoma"/>
            <family val="2"/>
            <charset val="238"/>
          </rPr>
          <t xml:space="preserve"> regionu</t>
        </r>
        <r>
          <rPr>
            <i/>
            <sz val="8"/>
            <color indexed="81"/>
            <rFont val="Tahoma"/>
            <family val="2"/>
            <charset val="238"/>
          </rPr>
          <t xml:space="preserve"> r</t>
        </r>
        <r>
          <rPr>
            <sz val="8"/>
            <color indexed="81"/>
            <rFont val="Tahoma"/>
            <family val="2"/>
            <charset val="238"/>
          </rPr>
          <t>.</t>
        </r>
      </text>
    </comment>
    <comment ref="O6" authorId="0">
      <text>
        <r>
          <rPr>
            <sz val="8"/>
            <color indexed="81"/>
            <rFont val="Tahoma"/>
            <family val="2"/>
            <charset val="238"/>
          </rPr>
          <t>Łączna suma ubezpieczenia od ryzyka wystąpienia trzęsienia ziemi w ramach linii biznesowej 7 w odniesieniu do umów ubezpieczenia, dla których ryzyko zlokalizowane jest w strefie</t>
        </r>
        <r>
          <rPr>
            <i/>
            <sz val="8"/>
            <color indexed="81"/>
            <rFont val="Tahoma"/>
            <family val="2"/>
            <charset val="238"/>
          </rPr>
          <t xml:space="preserve"> i</t>
        </r>
        <r>
          <rPr>
            <sz val="8"/>
            <color indexed="81"/>
            <rFont val="Tahoma"/>
            <family val="2"/>
            <charset val="238"/>
          </rPr>
          <t xml:space="preserve"> regionu</t>
        </r>
        <r>
          <rPr>
            <i/>
            <sz val="8"/>
            <color indexed="81"/>
            <rFont val="Tahoma"/>
            <family val="2"/>
            <charset val="238"/>
          </rPr>
          <t xml:space="preserve"> r.</t>
        </r>
        <r>
          <rPr>
            <sz val="8"/>
            <color indexed="81"/>
            <rFont val="Tahoma"/>
            <family val="2"/>
            <charset val="238"/>
          </rPr>
          <t xml:space="preserve">
</t>
        </r>
      </text>
    </comment>
    <comment ref="P6" authorId="1">
      <text>
        <r>
          <rPr>
            <sz val="8"/>
            <color indexed="81"/>
            <rFont val="Tahoma"/>
            <family val="2"/>
            <charset val="238"/>
          </rPr>
          <t xml:space="preserve">Łączna suma ubezpieczenia od ryzyka wystąpienia trzęsienia ziemi w ramach linii biznesowej 19 w odniesieniu do umów ubezpieczenia, dla których ryzyko zlokalizowane jest w strefie </t>
        </r>
        <r>
          <rPr>
            <i/>
            <sz val="8"/>
            <color indexed="81"/>
            <rFont val="Tahoma"/>
            <family val="2"/>
            <charset val="238"/>
          </rPr>
          <t>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Q6" authorId="0">
      <text>
        <r>
          <rPr>
            <sz val="8"/>
            <color indexed="81"/>
            <rFont val="Tahoma"/>
            <family val="2"/>
            <charset val="238"/>
          </rPr>
          <t>Łączna suma ubezpieczenia od ryzyka wystąpienia trzęsienia ziemi w ramach linii biznesowej 6 w odniesieniu do umów ubezpieczenia, które obejmują szkody rzeczowe na lądzie spowodowane przez trzęsienia ziemi w strefie</t>
        </r>
        <r>
          <rPr>
            <i/>
            <sz val="8"/>
            <color indexed="81"/>
            <rFont val="Tahoma"/>
            <family val="2"/>
            <charset val="238"/>
          </rPr>
          <t xml:space="preserve"> 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R6" authorId="1">
      <text>
        <r>
          <rPr>
            <sz val="8"/>
            <color indexed="81"/>
            <rFont val="Tahoma"/>
            <family val="2"/>
            <charset val="238"/>
          </rPr>
          <t xml:space="preserve">Łączna suma ubezpieczenia od ryzyka wystąpienia trzęsienia ziemi w ramach linii biznesowej 18 w odniesieniu do umów ubezpieczenia, które obejmują szkody rzeczowe na lądzie spowodowane przez trzęsienia ziemi w strefie </t>
        </r>
        <r>
          <rPr>
            <i/>
            <sz val="8"/>
            <color indexed="81"/>
            <rFont val="Tahoma"/>
            <family val="2"/>
            <charset val="238"/>
          </rPr>
          <t>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T6" authorId="0">
      <text>
        <r>
          <rPr>
            <sz val="8"/>
            <color indexed="81"/>
            <rFont val="Tahoma"/>
            <family val="2"/>
            <charset val="238"/>
          </rPr>
          <t>Łączna suma ubezpieczenia od ryzyka gradobicia w ramach linii biznesowej 7 w odniesieniu do umów ubezpieczenia, dla których ryzyko zlokalizowane jest w strefie</t>
        </r>
        <r>
          <rPr>
            <i/>
            <sz val="8"/>
            <color indexed="81"/>
            <rFont val="Tahoma"/>
            <family val="2"/>
            <charset val="238"/>
          </rPr>
          <t xml:space="preserve"> i</t>
        </r>
        <r>
          <rPr>
            <sz val="8"/>
            <color indexed="81"/>
            <rFont val="Tahoma"/>
            <family val="2"/>
            <charset val="238"/>
          </rPr>
          <t xml:space="preserve"> regionu</t>
        </r>
        <r>
          <rPr>
            <i/>
            <sz val="8"/>
            <color indexed="81"/>
            <rFont val="Tahoma"/>
            <family val="2"/>
            <charset val="238"/>
          </rPr>
          <t xml:space="preserve"> r.</t>
        </r>
        <r>
          <rPr>
            <sz val="8"/>
            <color indexed="81"/>
            <rFont val="Tahoma"/>
            <family val="2"/>
            <charset val="238"/>
          </rPr>
          <t xml:space="preserve">
</t>
        </r>
      </text>
    </comment>
    <comment ref="U6" authorId="1">
      <text>
        <r>
          <rPr>
            <sz val="8"/>
            <color indexed="81"/>
            <rFont val="Tahoma"/>
            <family val="2"/>
            <charset val="238"/>
          </rPr>
          <t xml:space="preserve">Łączna suma ubezpieczenia od ryzyka gradobicia w ramach linii biznesowej 19 w odniesieniu do umów ubezpieczenia, dla których ryzyko zlokalizowane jest w strefie </t>
        </r>
        <r>
          <rPr>
            <i/>
            <sz val="8"/>
            <color indexed="81"/>
            <rFont val="Tahoma"/>
            <family val="2"/>
            <charset val="238"/>
          </rPr>
          <t>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V6" authorId="0">
      <text>
        <r>
          <rPr>
            <sz val="8"/>
            <color indexed="81"/>
            <rFont val="Tahoma"/>
            <family val="2"/>
            <charset val="238"/>
          </rPr>
          <t>Łączna suma ubezpieczenia od ryzyka gradobicia w ramach linii biznesowej 6 w odniesieniu do umów ubezpieczenia, które obejmują szkody rzeczowe na lądzie spowodowane przez gradobicie w strefie</t>
        </r>
        <r>
          <rPr>
            <i/>
            <sz val="8"/>
            <color indexed="81"/>
            <rFont val="Tahoma"/>
            <family val="2"/>
            <charset val="238"/>
          </rPr>
          <t xml:space="preserve"> 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W6" authorId="1">
      <text>
        <r>
          <rPr>
            <sz val="8"/>
            <color indexed="81"/>
            <rFont val="Tahoma"/>
            <family val="2"/>
            <charset val="238"/>
          </rPr>
          <t xml:space="preserve">Łączna suma ubezpieczenia od ryzyka gradobicia w ramach linii biznesowej 18 w odniesieniu do umów ubezpieczenia, które obejmują szkody rzeczowe na lądzie spowodowane przez gradobicie w strefie </t>
        </r>
        <r>
          <rPr>
            <i/>
            <sz val="8"/>
            <color indexed="81"/>
            <rFont val="Tahoma"/>
            <family val="2"/>
            <charset val="238"/>
          </rPr>
          <t>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X6" authorId="0">
      <text>
        <r>
          <rPr>
            <sz val="8"/>
            <color indexed="81"/>
            <rFont val="Tahoma"/>
            <family val="2"/>
            <charset val="238"/>
          </rPr>
          <t>Łączna suma ubezpieczenia od ryzyka gradobicia w ramach linii biznesowej 5 w odniesieniu do umów ubezpieczenia, dla których ryzyko zlokalizowane jest w strefie</t>
        </r>
        <r>
          <rPr>
            <i/>
            <sz val="8"/>
            <color indexed="81"/>
            <rFont val="Tahoma"/>
            <family val="2"/>
            <charset val="238"/>
          </rPr>
          <t xml:space="preserve"> i</t>
        </r>
        <r>
          <rPr>
            <sz val="8"/>
            <color indexed="81"/>
            <rFont val="Tahoma"/>
            <family val="2"/>
            <charset val="238"/>
          </rPr>
          <t xml:space="preserve"> regionu </t>
        </r>
        <r>
          <rPr>
            <i/>
            <sz val="8"/>
            <color indexed="81"/>
            <rFont val="Tahoma"/>
            <family val="2"/>
            <charset val="238"/>
          </rPr>
          <t>r</t>
        </r>
        <r>
          <rPr>
            <sz val="8"/>
            <color indexed="81"/>
            <rFont val="Tahoma"/>
            <family val="2"/>
            <charset val="238"/>
          </rPr>
          <t>.</t>
        </r>
      </text>
    </comment>
    <comment ref="Y6" authorId="1">
      <text>
        <r>
          <rPr>
            <sz val="8"/>
            <color indexed="81"/>
            <rFont val="Tahoma"/>
            <family val="2"/>
            <charset val="238"/>
          </rPr>
          <t>Łączna suma ubezpieczenia od ryzyka gradobicia w ramach linii biznesowej 17 w odniesieniu do umów ubezpieczenia, dla których ryzyko zlokalizowane jest w strefie</t>
        </r>
        <r>
          <rPr>
            <i/>
            <sz val="8"/>
            <color indexed="81"/>
            <rFont val="Tahoma"/>
            <family val="2"/>
            <charset val="238"/>
          </rPr>
          <t xml:space="preserve"> i</t>
        </r>
        <r>
          <rPr>
            <sz val="8"/>
            <color indexed="81"/>
            <rFont val="Tahoma"/>
            <family val="2"/>
            <charset val="238"/>
          </rPr>
          <t xml:space="preserve"> regionu</t>
        </r>
        <r>
          <rPr>
            <i/>
            <sz val="8"/>
            <color indexed="81"/>
            <rFont val="Tahoma"/>
            <family val="2"/>
            <charset val="238"/>
          </rPr>
          <t xml:space="preserve"> r</t>
        </r>
        <r>
          <rPr>
            <sz val="8"/>
            <color indexed="81"/>
            <rFont val="Tahoma"/>
            <family val="2"/>
            <charset val="238"/>
          </rPr>
          <t>.</t>
        </r>
      </text>
    </comment>
    <comment ref="AA6" authorId="0">
      <text>
        <r>
          <rPr>
            <sz val="8"/>
            <color indexed="81"/>
            <rFont val="Tahoma"/>
            <family val="2"/>
            <charset val="238"/>
          </rPr>
          <t xml:space="preserve">Łączna suma ubezpieczenia (suma sum ubezpieczeń) od ryzyka osunięcia się ziemi w ramach linii biznesowej 7 w odniesieniu do umów ubezpieczenia, dla których ryzyko osunięcia się ziemi zagraża budynkom mieszkalnym w regionie Francji.
</t>
        </r>
      </text>
    </comment>
    <comment ref="AB6" authorId="1">
      <text>
        <r>
          <rPr>
            <sz val="8"/>
            <color indexed="81"/>
            <rFont val="Tahoma"/>
            <family val="2"/>
            <charset val="238"/>
          </rPr>
          <t>Łączna suma ubezpieczenia (suma sum ubezpieczeń) od ryzyka osunięcia się ziemi w ramach linii biznesowej 19 w odniesieniu do umów ubezpieczenia, dla których ryzyko osunięcia się ziemi zagraża budynkom mieszkalnym w regionie Francji.</t>
        </r>
      </text>
    </comment>
    <comment ref="D1270" authorId="1">
      <text>
        <r>
          <rPr>
            <sz val="8"/>
            <color indexed="81"/>
            <rFont val="Tahoma"/>
            <family val="2"/>
            <charset val="238"/>
          </rPr>
          <t>Dla linii biznesowej 6, 7, 18 i 19.</t>
        </r>
      </text>
    </comment>
    <comment ref="I1270" authorId="1">
      <text>
        <r>
          <rPr>
            <sz val="8"/>
            <color indexed="81"/>
            <rFont val="Tahoma"/>
            <family val="2"/>
            <charset val="238"/>
          </rPr>
          <t>Dla linii biznesowej 5, 6, 7, 17, 18 i 19.</t>
        </r>
      </text>
    </comment>
    <comment ref="P1270" authorId="1">
      <text>
        <r>
          <rPr>
            <sz val="8"/>
            <color indexed="81"/>
            <rFont val="Tahoma"/>
            <family val="2"/>
            <charset val="238"/>
          </rPr>
          <t>Dla linii biznesowej 6, 7, 18 i 19.</t>
        </r>
      </text>
    </comment>
    <comment ref="U1270" authorId="1">
      <text>
        <r>
          <rPr>
            <sz val="8"/>
            <color indexed="81"/>
            <rFont val="Tahoma"/>
            <family val="2"/>
            <charset val="238"/>
          </rPr>
          <t>Dla linii biznesowej 5, 6, 7, 17, 18 i 19.</t>
        </r>
      </text>
    </comment>
    <comment ref="E1291" authorId="1">
      <text>
        <r>
          <rPr>
            <sz val="8"/>
            <color indexed="81"/>
            <rFont val="Tahoma"/>
            <family val="2"/>
            <charset val="238"/>
          </rPr>
          <t>Zastosowana technika ograniczania ryzyka.</t>
        </r>
      </text>
    </comment>
    <comment ref="J1291" authorId="1">
      <text>
        <r>
          <rPr>
            <sz val="8"/>
            <color indexed="81"/>
            <rFont val="Tahoma"/>
            <family val="2"/>
            <charset val="238"/>
          </rPr>
          <t>Zastosowana technika ograniczania ryzyka.</t>
        </r>
      </text>
    </comment>
    <comment ref="Q1291" authorId="1">
      <text>
        <r>
          <rPr>
            <sz val="8"/>
            <color indexed="81"/>
            <rFont val="Tahoma"/>
            <family val="2"/>
            <charset val="238"/>
          </rPr>
          <t>Zastosowana technika ograniczania ryzyka.</t>
        </r>
      </text>
    </comment>
    <comment ref="V1291" authorId="1">
      <text>
        <r>
          <rPr>
            <sz val="8"/>
            <color indexed="81"/>
            <rFont val="Tahoma"/>
            <family val="2"/>
            <charset val="238"/>
          </rPr>
          <t>Zastosowana technika ograniczania ryzyka.</t>
        </r>
      </text>
    </comment>
    <comment ref="F1300" authorId="1">
      <text>
        <r>
          <rPr>
            <sz val="8"/>
            <color indexed="81"/>
            <rFont val="Tahoma"/>
            <family val="2"/>
            <charset val="238"/>
          </rPr>
          <t>Zastosowana technika ograniczania ryzyka dla zdarzenia 1.</t>
        </r>
      </text>
    </comment>
    <comment ref="H1300" authorId="1">
      <text>
        <r>
          <rPr>
            <sz val="8"/>
            <color indexed="81"/>
            <rFont val="Tahoma"/>
            <family val="2"/>
            <charset val="238"/>
          </rPr>
          <t>Zastosowana technika ograniczania ryzyka dla zdarzenia 2.</t>
        </r>
      </text>
    </comment>
    <comment ref="K1300" authorId="1">
      <text>
        <r>
          <rPr>
            <sz val="8"/>
            <color indexed="81"/>
            <rFont val="Tahoma"/>
            <family val="2"/>
            <charset val="238"/>
          </rPr>
          <t>Zastosowana technika ograniczania ryzyka dla zdarzenia 1.</t>
        </r>
      </text>
    </comment>
    <comment ref="M1300" authorId="1">
      <text>
        <r>
          <rPr>
            <sz val="8"/>
            <color indexed="81"/>
            <rFont val="Tahoma"/>
            <family val="2"/>
            <charset val="238"/>
          </rPr>
          <t>Zastosowana technika ograniczania ryzyka dla zdarzenia 2.</t>
        </r>
      </text>
    </comment>
    <comment ref="F1329" authorId="1">
      <text>
        <r>
          <rPr>
            <sz val="8"/>
            <color indexed="81"/>
            <rFont val="Tahoma"/>
            <family val="2"/>
            <charset val="238"/>
          </rPr>
          <t>Zastosowana technika ograniczania ryzyka dla zdarzenia 1.</t>
        </r>
      </text>
    </comment>
    <comment ref="H1329" authorId="1">
      <text>
        <r>
          <rPr>
            <sz val="8"/>
            <color indexed="81"/>
            <rFont val="Tahoma"/>
            <family val="2"/>
            <charset val="238"/>
          </rPr>
          <t>Zastosowana technika ograniczania ryzyka dla zdarzenia 2.</t>
        </r>
      </text>
    </comment>
    <comment ref="K1329" authorId="1">
      <text>
        <r>
          <rPr>
            <sz val="8"/>
            <color indexed="81"/>
            <rFont val="Tahoma"/>
            <family val="2"/>
            <charset val="238"/>
          </rPr>
          <t>Zastosowana technika ograniczania ryzyka dla zdarzenia 1.</t>
        </r>
      </text>
    </comment>
    <comment ref="M1329" authorId="1">
      <text>
        <r>
          <rPr>
            <sz val="8"/>
            <color indexed="81"/>
            <rFont val="Tahoma"/>
            <family val="2"/>
            <charset val="238"/>
          </rPr>
          <t>Zastosowana technika ograniczania ryzyka dla zdarzenia 2.</t>
        </r>
      </text>
    </comment>
    <comment ref="F1351" authorId="1">
      <text>
        <r>
          <rPr>
            <sz val="8"/>
            <color indexed="81"/>
            <rFont val="Tahoma"/>
            <family val="2"/>
            <charset val="238"/>
          </rPr>
          <t>Zastosowana technika ograniczania ryzyka dla zdarzenia 1.</t>
        </r>
      </text>
    </comment>
    <comment ref="H1351" authorId="1">
      <text>
        <r>
          <rPr>
            <sz val="8"/>
            <color indexed="81"/>
            <rFont val="Tahoma"/>
            <family val="2"/>
            <charset val="238"/>
          </rPr>
          <t>Zastosowana technika ograniczania ryzyka dla zdarzenia 2.</t>
        </r>
      </text>
    </comment>
    <comment ref="K1351" authorId="1">
      <text>
        <r>
          <rPr>
            <sz val="8"/>
            <color indexed="81"/>
            <rFont val="Tahoma"/>
            <family val="2"/>
            <charset val="238"/>
          </rPr>
          <t>Zastosowana technika ograniczania ryzyka dla zdarzenia 1.</t>
        </r>
      </text>
    </comment>
    <comment ref="M1351" authorId="1">
      <text>
        <r>
          <rPr>
            <sz val="8"/>
            <color indexed="81"/>
            <rFont val="Tahoma"/>
            <family val="2"/>
            <charset val="238"/>
          </rPr>
          <t>Zastosowana technika ograniczania ryzyka dla zdarzenia 2.</t>
        </r>
      </text>
    </comment>
    <comment ref="F1379" authorId="1">
      <text>
        <r>
          <rPr>
            <sz val="8"/>
            <color indexed="81"/>
            <rFont val="Tahoma"/>
            <family val="2"/>
            <charset val="238"/>
          </rPr>
          <t>Zastosowana technika ograniczania ryzyka dla zdarzenia 1.</t>
        </r>
      </text>
    </comment>
    <comment ref="H1379" authorId="1">
      <text>
        <r>
          <rPr>
            <sz val="8"/>
            <color indexed="81"/>
            <rFont val="Tahoma"/>
            <family val="2"/>
            <charset val="238"/>
          </rPr>
          <t>Zastosowana technika ograniczania ryzyka dla zdarzenia 2.</t>
        </r>
      </text>
    </comment>
    <comment ref="K1379" authorId="1">
      <text>
        <r>
          <rPr>
            <sz val="8"/>
            <color indexed="81"/>
            <rFont val="Tahoma"/>
            <family val="2"/>
            <charset val="238"/>
          </rPr>
          <t>Zastosowana technika ograniczania ryzyka dla zdarzenia 1.</t>
        </r>
      </text>
    </comment>
    <comment ref="M1379" authorId="1">
      <text>
        <r>
          <rPr>
            <sz val="8"/>
            <color indexed="81"/>
            <rFont val="Tahoma"/>
            <family val="2"/>
            <charset val="238"/>
          </rPr>
          <t>Zastosowana technika ograniczania ryzyka dla zdarzenia 2.</t>
        </r>
      </text>
    </comment>
    <comment ref="E1392" authorId="1">
      <text>
        <r>
          <rPr>
            <sz val="8"/>
            <color indexed="81"/>
            <rFont val="Tahoma"/>
            <family val="2"/>
            <charset val="238"/>
          </rPr>
          <t>Zastosowana technika ograniczania ryzyka dla zdarzenia 1.</t>
        </r>
      </text>
    </comment>
  </commentList>
</comments>
</file>

<file path=xl/comments2.xml><?xml version="1.0" encoding="utf-8"?>
<comments xmlns="http://schemas.openxmlformats.org/spreadsheetml/2006/main">
  <authors>
    <author>AUBRY Mireille</author>
  </authors>
  <commentList>
    <comment ref="E28" authorId="0">
      <text>
        <r>
          <rPr>
            <sz val="8"/>
            <color indexed="81"/>
            <rFont val="Tahoma"/>
            <family val="2"/>
            <charset val="238"/>
          </rPr>
          <t>Zobowiązania dla linii biznesowej 28 inne niż zobowiązania w ramach linii biznesowej 9</t>
        </r>
      </text>
    </comment>
    <comment ref="F49" authorId="0">
      <text>
        <r>
          <rPr>
            <sz val="8"/>
            <color indexed="81"/>
            <rFont val="Tahoma"/>
            <family val="2"/>
            <charset val="238"/>
          </rPr>
          <t>Zastosowana technika ograniczania ryzyka.</t>
        </r>
      </text>
    </comment>
    <comment ref="G55" authorId="0">
      <text>
        <r>
          <rPr>
            <sz val="8"/>
            <color indexed="81"/>
            <rFont val="Tahoma"/>
            <family val="2"/>
            <charset val="238"/>
          </rPr>
          <t>Zastosowana technika ograniczania ryzyka.</t>
        </r>
      </text>
    </comment>
    <comment ref="D58" authorId="0">
      <text>
        <r>
          <rPr>
            <sz val="8"/>
            <color indexed="81"/>
            <rFont val="Tahoma"/>
            <family val="2"/>
            <charset val="238"/>
          </rPr>
          <t>Zastosowana technika ograniczania ryzyka.</t>
        </r>
      </text>
    </comment>
    <comment ref="G58" authorId="0">
      <text>
        <r>
          <rPr>
            <sz val="8"/>
            <color indexed="81"/>
            <rFont val="Tahoma"/>
            <family val="2"/>
            <charset val="238"/>
          </rPr>
          <t>Zastosowana technika ograniczania ryzyka.</t>
        </r>
      </text>
    </comment>
    <comment ref="D60" authorId="0">
      <text>
        <r>
          <rPr>
            <sz val="8"/>
            <color indexed="81"/>
            <rFont val="Tahoma"/>
            <family val="2"/>
            <charset val="238"/>
          </rPr>
          <t>Zastosowana technika ograniczania ryzyka.</t>
        </r>
      </text>
    </comment>
    <comment ref="D62" authorId="0">
      <text>
        <r>
          <rPr>
            <sz val="8"/>
            <color indexed="81"/>
            <rFont val="Tahoma"/>
            <family val="2"/>
            <charset val="238"/>
          </rPr>
          <t>Zastosowana technika ograniczania ryzyka.</t>
        </r>
      </text>
    </comment>
    <comment ref="F65" authorId="0">
      <text>
        <r>
          <rPr>
            <sz val="8"/>
            <color indexed="81"/>
            <rFont val="Tahoma"/>
            <family val="2"/>
            <charset val="238"/>
          </rPr>
          <t>Zastosowana technika ograniczania ryzyka.</t>
        </r>
      </text>
    </comment>
    <comment ref="E68" authorId="0">
      <text>
        <r>
          <rPr>
            <sz val="8"/>
            <color indexed="81"/>
            <rFont val="Tahoma"/>
            <family val="2"/>
            <charset val="238"/>
          </rPr>
          <t>Zastosowana technika ograniczania ryzyka.</t>
        </r>
      </text>
    </comment>
    <comment ref="E80" authorId="0">
      <text>
        <r>
          <rPr>
            <sz val="8"/>
            <color indexed="81"/>
            <rFont val="Tahoma"/>
            <family val="2"/>
            <charset val="238"/>
          </rPr>
          <t>Zastosowana technika ograniczania ryzyka.</t>
        </r>
      </text>
    </comment>
  </commentList>
</comments>
</file>

<file path=xl/comments3.xml><?xml version="1.0" encoding="utf-8"?>
<comments xmlns="http://schemas.openxmlformats.org/spreadsheetml/2006/main">
  <authors>
    <author>Ringwelska Daria</author>
  </authors>
  <commentList>
    <comment ref="C67" authorId="0">
      <text>
        <r>
          <rPr>
            <sz val="9"/>
            <color indexed="81"/>
            <rFont val="Tahoma"/>
            <family val="2"/>
            <charset val="238"/>
          </rPr>
          <t>Prosimy Państwa o nadpisanie wyniku z komórki 'SCR-B3F'!F34, jeżeli świadczenia uznaniowe nie obniżają wymogu SCR.</t>
        </r>
      </text>
    </comment>
  </commentList>
</comments>
</file>

<file path=xl/sharedStrings.xml><?xml version="1.0" encoding="utf-8"?>
<sst xmlns="http://schemas.openxmlformats.org/spreadsheetml/2006/main" count="4327" uniqueCount="1995">
  <si>
    <t>UKNF Badanie ilościowe 2013</t>
  </si>
  <si>
    <t>Nazwa zakładu ubezpieczeń/reasekuracji:</t>
  </si>
  <si>
    <t>Dział:</t>
  </si>
  <si>
    <t>Dane do kontaktu:</t>
  </si>
  <si>
    <t>Imię i nazwisko</t>
  </si>
  <si>
    <t>nr tel.</t>
  </si>
  <si>
    <t>adres e-mail</t>
  </si>
  <si>
    <t>Arkusze</t>
  </si>
  <si>
    <t>Lp.</t>
  </si>
  <si>
    <t xml:space="preserve">Nazwa </t>
  </si>
  <si>
    <t>Łącze do arkusza</t>
  </si>
  <si>
    <t>1.</t>
  </si>
  <si>
    <t>2.</t>
  </si>
  <si>
    <t>3.</t>
  </si>
  <si>
    <t>4.</t>
  </si>
  <si>
    <t>5.</t>
  </si>
  <si>
    <t>6.</t>
  </si>
  <si>
    <t>7.</t>
  </si>
  <si>
    <t>8.</t>
  </si>
  <si>
    <t>9.</t>
  </si>
  <si>
    <t>10.</t>
  </si>
  <si>
    <t>11.</t>
  </si>
  <si>
    <t>12.</t>
  </si>
  <si>
    <t>13.</t>
  </si>
  <si>
    <t>14.</t>
  </si>
  <si>
    <t>15.</t>
  </si>
  <si>
    <t>16.</t>
  </si>
  <si>
    <t>17.</t>
  </si>
  <si>
    <t>18.</t>
  </si>
  <si>
    <t>19.</t>
  </si>
  <si>
    <t>20.</t>
  </si>
  <si>
    <t>21.</t>
  </si>
  <si>
    <t>Instrukcje</t>
  </si>
  <si>
    <t>Tłumaczenie</t>
  </si>
  <si>
    <t>Instrukcje wypełniania arkusza</t>
  </si>
  <si>
    <t>Dane wejściowe</t>
  </si>
  <si>
    <t>Łącza</t>
  </si>
  <si>
    <t>Dane pobierane z innych arkuszy. Komórki nie należy zmieniać ani nadpisywać.</t>
  </si>
  <si>
    <t>Formuły</t>
  </si>
  <si>
    <t>Komórka zawierająca formułę. Komórki nie należy zmieniać ani nadpisywać.</t>
  </si>
  <si>
    <t>Wynik</t>
  </si>
  <si>
    <t xml:space="preserve">Wyniki badania ilościowego należy przedstawić w tys. zł. </t>
  </si>
  <si>
    <t>Badanie ilościowe należy przeprowadzić wg stanu na 31 grudnia 2012 r.</t>
  </si>
  <si>
    <t>Assets</t>
  </si>
  <si>
    <t>Solvency II value</t>
  </si>
  <si>
    <t>Goodwill</t>
  </si>
  <si>
    <t>Deferred acquisition costs</t>
  </si>
  <si>
    <t>Intangible assets</t>
  </si>
  <si>
    <t>Deferred tax assets</t>
  </si>
  <si>
    <t>Pension benefit surplus</t>
  </si>
  <si>
    <t>Property, plant &amp; equipement held for own use</t>
  </si>
  <si>
    <t xml:space="preserve">Investments (other than assets held for index-linked and unit-linked funds) </t>
  </si>
  <si>
    <t>Property (other than for own use)</t>
  </si>
  <si>
    <t>Participations</t>
  </si>
  <si>
    <t>Equities</t>
  </si>
  <si>
    <t>Equities - listed</t>
  </si>
  <si>
    <t>Equities - unlisted</t>
  </si>
  <si>
    <t>Bonds</t>
  </si>
  <si>
    <t>Government Bonds</t>
  </si>
  <si>
    <t>Corporate Bonds</t>
  </si>
  <si>
    <t>Structured notes</t>
  </si>
  <si>
    <t>Collateralised securities</t>
  </si>
  <si>
    <t>Investment funds</t>
  </si>
  <si>
    <t>Derivatives</t>
  </si>
  <si>
    <t>Deposits other than cash equivalents</t>
  </si>
  <si>
    <t>Other investments</t>
  </si>
  <si>
    <t>Assets held for index-linked and unit-linked funds</t>
  </si>
  <si>
    <t>Loans &amp; mortgages</t>
  </si>
  <si>
    <t>Loans on policies</t>
  </si>
  <si>
    <t>Reinsurance recoverables from:</t>
  </si>
  <si>
    <t>Non-life and health similinar to non-life</t>
  </si>
  <si>
    <t>Non-life excluding health</t>
  </si>
  <si>
    <t>Health similar to non-life</t>
  </si>
  <si>
    <t>Health similar to life</t>
  </si>
  <si>
    <t>Life excluding health and index-linked and unit-linked</t>
  </si>
  <si>
    <t>Life index-linked and unit-linked</t>
  </si>
  <si>
    <t>Deposits to cedants</t>
  </si>
  <si>
    <t>Insurance &amp; intermediaries receivables</t>
  </si>
  <si>
    <t>Reinsurance receivables</t>
  </si>
  <si>
    <t>Receivables (trade, not insurance)</t>
  </si>
  <si>
    <t>Own shares</t>
  </si>
  <si>
    <t>Amounts due in respect of own fund items or initial fund called up but not yet paid in</t>
  </si>
  <si>
    <t>Cash and cash equivalents</t>
  </si>
  <si>
    <t>Any other assets, not elsewhere shown</t>
  </si>
  <si>
    <t>Total assets</t>
  </si>
  <si>
    <t>Liabilities</t>
  </si>
  <si>
    <t>Technical provisions – non-life</t>
  </si>
  <si>
    <t>Technical provisions – non-life (excluding health)</t>
  </si>
  <si>
    <t>TP calculated as a whole</t>
  </si>
  <si>
    <t>Best Estimate</t>
  </si>
  <si>
    <t>Risk margin</t>
  </si>
  <si>
    <t>Technical provisions - health (similar to non-life)</t>
  </si>
  <si>
    <t>Technical provisions - life (excluding index-linked and unit-linked)</t>
  </si>
  <si>
    <t>Technical provisions - health (similar to life)</t>
  </si>
  <si>
    <t>Technical provisions – life (excluding health and index-linked and unit-linked)</t>
  </si>
  <si>
    <t>Technical provisions – index-linked and unit-linked</t>
  </si>
  <si>
    <t>Other technical provisions</t>
  </si>
  <si>
    <t>Contingent liabilities</t>
  </si>
  <si>
    <t>Provisions other than technical provisions</t>
  </si>
  <si>
    <t>Pension benefit obligations</t>
  </si>
  <si>
    <t>Deposits from reinsurers</t>
  </si>
  <si>
    <t>Deferred tax liabilities</t>
  </si>
  <si>
    <t>Debts owed to credit institutions</t>
  </si>
  <si>
    <t>Financial liabilities other than debts owed to credit institutions</t>
  </si>
  <si>
    <t>Insurance &amp; intermediaries payables</t>
  </si>
  <si>
    <t>Reinsurance payables</t>
  </si>
  <si>
    <t>Payables (trade, not insurance)</t>
  </si>
  <si>
    <t>Subordinated liabilities</t>
  </si>
  <si>
    <t>Subordinated liabilities not in BOF</t>
  </si>
  <si>
    <t>Subordinated liabilities in BOF</t>
  </si>
  <si>
    <t>Any other liabilities, not elsewhere shown</t>
  </si>
  <si>
    <t>Total liabilities</t>
  </si>
  <si>
    <t>Excess of assets over liabilities</t>
  </si>
  <si>
    <t xml:space="preserve"> </t>
  </si>
  <si>
    <t>Indeks</t>
  </si>
  <si>
    <t>Grupa aktywów</t>
  </si>
  <si>
    <t>Wycena wg PSR</t>
  </si>
  <si>
    <t>Wartość</t>
  </si>
  <si>
    <t>Metoda</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</si>
  <si>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</si>
  <si>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</si>
  <si>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</si>
  <si>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</si>
  <si>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</si>
  <si>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</si>
  <si>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</si>
  <si>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</si>
  <si>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</si>
  <si>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</si>
  <si>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</si>
  <si>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</si>
  <si>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Non-proportional health reinsurance</t>
  </si>
  <si>
    <t>Non-proportional casualty reinsurance</t>
  </si>
  <si>
    <t xml:space="preserve">Non-proportional marine, aviation and transport reinsurance </t>
  </si>
  <si>
    <t>Non-proportional property reinsurance</t>
  </si>
  <si>
    <t>4+16</t>
  </si>
  <si>
    <t>5+17</t>
  </si>
  <si>
    <t>6+18</t>
  </si>
  <si>
    <t>7+19</t>
  </si>
  <si>
    <t>8+20</t>
  </si>
  <si>
    <t>9+21</t>
  </si>
  <si>
    <t>10+22</t>
  </si>
  <si>
    <t>11+23</t>
  </si>
  <si>
    <t>12+24</t>
  </si>
  <si>
    <t>Health insurance</t>
  </si>
  <si>
    <t>1+13</t>
  </si>
  <si>
    <t>2+14</t>
  </si>
  <si>
    <t>3+15</t>
  </si>
  <si>
    <t>Najlepsze oszacowanie netto dla świadczeń gwarantowanych</t>
  </si>
  <si>
    <t>Suma na ryzyku</t>
  </si>
  <si>
    <t>Ubezpieczenia na życie - działalność bezpośrednia</t>
  </si>
  <si>
    <t xml:space="preserve">Insurance with profit participation </t>
  </si>
  <si>
    <t xml:space="preserve">Index-linked and unit-linked insurance </t>
  </si>
  <si>
    <t xml:space="preserve">Other life insurance </t>
  </si>
  <si>
    <t>Annuities stemming from non-life insurance contracts and relating to health insurance obligations</t>
  </si>
  <si>
    <t xml:space="preserve">Annuities stemming from non-life insurance contracts and relating to insurance obligations other than health insurance obligations </t>
  </si>
  <si>
    <t>Ubezpieczenia na życie - reasekuracja czynna</t>
  </si>
  <si>
    <t>Health reinsurance</t>
  </si>
  <si>
    <t>Life reinsurance</t>
  </si>
  <si>
    <t>Accepted reinsurance</t>
  </si>
  <si>
    <t>Gross</t>
  </si>
  <si>
    <t>Cash out-flows</t>
  </si>
  <si>
    <t>Cash in-flows</t>
  </si>
  <si>
    <t>Future premiums</t>
  </si>
  <si>
    <t>Future expenses and other cash-out flows</t>
  </si>
  <si>
    <t>Other cash-in flows</t>
  </si>
  <si>
    <t>Basic own funds</t>
  </si>
  <si>
    <t>Total</t>
  </si>
  <si>
    <t xml:space="preserve">Tier 1 - unrestricted </t>
  </si>
  <si>
    <t xml:space="preserve">Tier 1 - restricted </t>
  </si>
  <si>
    <t>Tier 2</t>
  </si>
  <si>
    <t>Tier 3</t>
  </si>
  <si>
    <t>Share premium account related to ordinary share capital</t>
  </si>
  <si>
    <t>Subordinated mutual member accounts</t>
  </si>
  <si>
    <t>Surplus funds</t>
  </si>
  <si>
    <t>Preference shares</t>
  </si>
  <si>
    <t>Share premium account related to preference shares</t>
  </si>
  <si>
    <t>An amount equal to the value of net deferred tax assets</t>
  </si>
  <si>
    <t xml:space="preserve">Other items approved by supervisory authority as basic own funds not specified above  </t>
  </si>
  <si>
    <t>Ancillary own funds</t>
  </si>
  <si>
    <t>Unpaid and uncalled ordinary share capital callable on demand</t>
  </si>
  <si>
    <t>Unpaid and uncalled initial funds, members' contributions or the equivalent basic own fund item for mutual and mutual - type undertakings, callable on demand</t>
  </si>
  <si>
    <t>Unpaid and uncalled preference shares callable on demand</t>
  </si>
  <si>
    <t xml:space="preserve">A legally binding commitment to subscribe and pay for subordinated liabilities on demand </t>
  </si>
  <si>
    <t>Letters of credit and guarantees under Article 96(2) of the Framework Directive</t>
  </si>
  <si>
    <t>Letters of credit and guarantees other than under Article 96(2) of the Framework Directive</t>
  </si>
  <si>
    <t>Supplementary members calls under Article 96(3) of the Framework Directive</t>
  </si>
  <si>
    <t>Supplementary members calls - other than under Article 96(3) of the Framework Directive</t>
  </si>
  <si>
    <t>Other ancillary own funds</t>
  </si>
  <si>
    <t>Reconciliation reserve</t>
  </si>
  <si>
    <t>Own shares (included as assets on the balance sheet)</t>
  </si>
  <si>
    <t>Forseeable dividends and distributions</t>
  </si>
  <si>
    <t xml:space="preserve">Other basic own fund items </t>
  </si>
  <si>
    <t xml:space="preserve">Adjustment for restricted own fund items in respect of ring fenced funds </t>
  </si>
  <si>
    <t>Expected profits included in future premiums (EPIFP) - Life business</t>
  </si>
  <si>
    <t>Expected profits included in future premiums (EPIFP) - Non- life business</t>
  </si>
  <si>
    <t>Total EPIFP</t>
  </si>
  <si>
    <t>Net solvency capital requirement (including the loss-absorbing capacity of technical provisions)</t>
  </si>
  <si>
    <t>Gross solvency capital requirement (excluding the loss-absorbing capacity of technical provisions)</t>
  </si>
  <si>
    <r>
      <t>Counterparty default risk</t>
    </r>
    <r>
      <rPr>
        <strike/>
        <sz val="10"/>
        <rFont val="Arial"/>
        <family val="2"/>
      </rPr>
      <t/>
    </r>
  </si>
  <si>
    <r>
      <t>Life underwriting risk</t>
    </r>
    <r>
      <rPr>
        <strike/>
        <sz val="10"/>
        <rFont val="Arial"/>
        <family val="2"/>
      </rPr>
      <t/>
    </r>
  </si>
  <si>
    <t>Health underwriting risk</t>
  </si>
  <si>
    <t>Non-life underwriting risk</t>
  </si>
  <si>
    <t xml:space="preserve">Diversification </t>
  </si>
  <si>
    <t>Intangible asset risk</t>
  </si>
  <si>
    <t xml:space="preserve">Operational risk </t>
  </si>
  <si>
    <t xml:space="preserve">Assets </t>
  </si>
  <si>
    <t xml:space="preserve">Liabilities </t>
  </si>
  <si>
    <t>Interest rate risk</t>
  </si>
  <si>
    <t>Equity risk</t>
  </si>
  <si>
    <t>Property risk</t>
  </si>
  <si>
    <t>Spread risk</t>
  </si>
  <si>
    <t>Currency risk</t>
  </si>
  <si>
    <t>Total capital requirement for market risk</t>
  </si>
  <si>
    <t>Name of single name exposure</t>
  </si>
  <si>
    <t>Loss Given Default</t>
  </si>
  <si>
    <t>Probability of Default</t>
  </si>
  <si>
    <t>Type 1 exposures</t>
  </si>
  <si>
    <t>Single name exposure 1</t>
  </si>
  <si>
    <t>Single name exposure 2</t>
  </si>
  <si>
    <t>Single name exposure 3</t>
  </si>
  <si>
    <t>Single name exposure 4</t>
  </si>
  <si>
    <t>Single name exposure 5</t>
  </si>
  <si>
    <t>Single name exposure 6</t>
  </si>
  <si>
    <t>Single name exposure 7</t>
  </si>
  <si>
    <t>Single name exposure 8</t>
  </si>
  <si>
    <t>Single name exposure 9</t>
  </si>
  <si>
    <t>Single name exposure 10</t>
  </si>
  <si>
    <t>Type 2 exposures</t>
  </si>
  <si>
    <t>Total capital requirement for counterparty default risk</t>
  </si>
  <si>
    <t>Mortality risk</t>
  </si>
  <si>
    <t>Longevity risk</t>
  </si>
  <si>
    <t>Disability-morbidity risk</t>
  </si>
  <si>
    <t>Lapse risk</t>
  </si>
  <si>
    <t>Life expense risk</t>
  </si>
  <si>
    <t>Revision risk</t>
  </si>
  <si>
    <t>Life catastrophe risk</t>
  </si>
  <si>
    <t>Total capital requirement for life underwriting risk</t>
  </si>
  <si>
    <t>Simplifications -health mortality risk ? (Y/N)</t>
  </si>
  <si>
    <t>Simplifications- health longevity risk? (Y/N)</t>
  </si>
  <si>
    <t>Simplifications - health disability-morbidity risk? (Y/N)</t>
  </si>
  <si>
    <t>Simplifications -SLT  lapse risk? (Y/N)</t>
  </si>
  <si>
    <t>Simplifications -health expense risk ? (Y/N)</t>
  </si>
  <si>
    <t>Standard deviation for premium risk</t>
  </si>
  <si>
    <t>Standard deviation for reserve risk</t>
  </si>
  <si>
    <t>Volume measure for premium and reserve risk</t>
  </si>
  <si>
    <t xml:space="preserve">Geographical Diversification </t>
  </si>
  <si>
    <t xml:space="preserve">Medical expenses insurance and proportional reinsurance </t>
  </si>
  <si>
    <t xml:space="preserve">Income protection insurance and proportional reinsurance </t>
  </si>
  <si>
    <t xml:space="preserve">Worker's compensation insurance and proportional reinsurance </t>
  </si>
  <si>
    <t>Combined standard deviation</t>
  </si>
  <si>
    <t>Total NSLT health premium and reserve risk</t>
  </si>
  <si>
    <t>Total NSLT health underwriting risk</t>
  </si>
  <si>
    <t>Mass accident risk</t>
  </si>
  <si>
    <t>Accident concentration risk</t>
  </si>
  <si>
    <t>Pandemic risk</t>
  </si>
  <si>
    <t>Total capital requirement for health catastrophe risk</t>
  </si>
  <si>
    <t>Total capital requirement for health underwriting risk</t>
  </si>
  <si>
    <t>Premium and reserve Risk - Basic information</t>
  </si>
  <si>
    <t>Non-proportional reinsurance - property</t>
  </si>
  <si>
    <t>Non-proportional reinsurance - casualty</t>
  </si>
  <si>
    <t>Non-proportional reinsurance - MAT</t>
  </si>
  <si>
    <t>Total  capital requirement for non-life premium and reserve risk</t>
  </si>
  <si>
    <t>Non-Life lapse risk</t>
  </si>
  <si>
    <t>Capital requirement for non-life catastrophe risk</t>
  </si>
  <si>
    <t>Total capital requirement for non-life underwriting risk</t>
  </si>
  <si>
    <t>Non-life catastrophe risk - Summary</t>
  </si>
  <si>
    <t>Gross SCR</t>
  </si>
  <si>
    <t>Total risk mitigation</t>
  </si>
  <si>
    <t>Net SCR</t>
  </si>
  <si>
    <t>Natural catastrophe risk</t>
  </si>
  <si>
    <t>Windstorm</t>
  </si>
  <si>
    <t>Earthquake</t>
  </si>
  <si>
    <t>Flood</t>
  </si>
  <si>
    <t>Hail</t>
  </si>
  <si>
    <t>Subsidence</t>
  </si>
  <si>
    <t>Diversification between perils</t>
  </si>
  <si>
    <t>Catastrophe risk non-proportional property reinsurance</t>
  </si>
  <si>
    <t>Man-made catastrophe risk</t>
  </si>
  <si>
    <t>Marine</t>
  </si>
  <si>
    <t>Aviation</t>
  </si>
  <si>
    <t>Fire</t>
  </si>
  <si>
    <t>Liability</t>
  </si>
  <si>
    <t>Other non-life catastrophe risk</t>
  </si>
  <si>
    <t>Total Non-life catastrophe risk before diversification</t>
  </si>
  <si>
    <t>Total Non-life catastrophe risk after diversification</t>
  </si>
  <si>
    <t>Health catastrophe risk - Summary</t>
  </si>
  <si>
    <t>Health catastrophe risk</t>
  </si>
  <si>
    <t>Mass accident</t>
  </si>
  <si>
    <t>Accident concentration</t>
  </si>
  <si>
    <t>Pandemic</t>
  </si>
  <si>
    <t>Gross Catastrophe Risk Charge</t>
  </si>
  <si>
    <t>Estimated Reinstatement Premiums</t>
  </si>
  <si>
    <t>Net Catastrophe Risk Charge</t>
  </si>
  <si>
    <t>Health Catastrophe risk - Mass accident</t>
  </si>
  <si>
    <t>Accidental death</t>
  </si>
  <si>
    <t>Permanent disability</t>
  </si>
  <si>
    <t>Disability 10 years</t>
  </si>
  <si>
    <t>Disability 12 months</t>
  </si>
  <si>
    <t>Medical treatment</t>
  </si>
  <si>
    <t># Policyholders</t>
  </si>
  <si>
    <t>Total value of benefits payable</t>
  </si>
  <si>
    <t>Total Mass accident all countries before diversification</t>
  </si>
  <si>
    <t>Total Mass accident all countries after diversification</t>
  </si>
  <si>
    <t>Largest known accident risk concentration</t>
  </si>
  <si>
    <t>Average sum insured</t>
  </si>
  <si>
    <t>Total Concentration accident all countries before diversification</t>
  </si>
  <si>
    <t>Total Concentration accident all countries after diversification</t>
  </si>
  <si>
    <t>Health Catastrophe risk - Pandemic</t>
  </si>
  <si>
    <t>Total pandemic exposure</t>
  </si>
  <si>
    <t>Unit claim cost hospitalisation</t>
  </si>
  <si>
    <t>Expected number of uses hospitalisation</t>
  </si>
  <si>
    <t>Unit claim cost medical practitioner</t>
  </si>
  <si>
    <t>Expected number of uses medical practitioner</t>
  </si>
  <si>
    <t>Unit claim cost no formal medical care</t>
  </si>
  <si>
    <t>Expected number of uses no formal medical care</t>
  </si>
  <si>
    <t>Total Pandemic all countries</t>
  </si>
  <si>
    <t>Earned life gross premiums unit-linked  (previous 12 months)</t>
  </si>
  <si>
    <t>Earned non-life gross premiums  (previous 12 months)</t>
  </si>
  <si>
    <t>Capital requirement for operational risk based on earned premiums</t>
  </si>
  <si>
    <t xml:space="preserve">Percentage of Basic Solvency Capital Requirement </t>
  </si>
  <si>
    <t>Capital requirement for operational risk charge after capping</t>
  </si>
  <si>
    <t>Expenses incurred in respect of unit linked business (previous 12 months)</t>
  </si>
  <si>
    <t>Total capital requirement for operational risk</t>
  </si>
  <si>
    <t>Linear formula component for non-life insurance and reinsurance obligations</t>
  </si>
  <si>
    <t>Net (of reinsurance) written premiums in the last 12 months</t>
  </si>
  <si>
    <t>Linear formula component for life insurance and reinsurance obligations</t>
  </si>
  <si>
    <t>Obligations with profit participation - guaranteed benefits</t>
  </si>
  <si>
    <t>Obligations with profit participation - future discretionary benefits</t>
  </si>
  <si>
    <t xml:space="preserve">Index-linked and unit-linked insurance  obligations </t>
  </si>
  <si>
    <t>Other life (re)insurance and health obligations</t>
  </si>
  <si>
    <t>Capital at risk for all life (re)insurance obligations</t>
  </si>
  <si>
    <t>Linear MCR</t>
  </si>
  <si>
    <t>MCR cap</t>
  </si>
  <si>
    <t>MCR floor</t>
  </si>
  <si>
    <t>Combined MCR</t>
  </si>
  <si>
    <t>Absolute floor of the MCR</t>
  </si>
  <si>
    <t>Minimum Capital Requirement</t>
  </si>
  <si>
    <t>Market Factor</t>
  </si>
  <si>
    <t>Cresta Zone</t>
  </si>
  <si>
    <t>Cresta Relativity</t>
  </si>
  <si>
    <t>Aggregation Matrix</t>
  </si>
  <si>
    <t>00</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</si>
  <si>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</si>
  <si>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</si>
  <si>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</si>
  <si>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</si>
  <si>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</si>
  <si>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</si>
  <si>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</si>
  <si>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</si>
  <si>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</si>
  <si>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</si>
  <si>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</si>
  <si>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</si>
  <si>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</si>
  <si>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</si>
  <si>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</si>
  <si>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</si>
  <si>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</si>
  <si>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</si>
  <si>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</si>
  <si>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</si>
  <si>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</si>
  <si>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</si>
  <si>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</si>
  <si>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</si>
  <si>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</si>
  <si>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</si>
  <si>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</si>
  <si>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</si>
  <si>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</si>
  <si>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</si>
  <si>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</si>
  <si>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</si>
  <si>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</si>
  <si>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</si>
  <si>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</si>
  <si>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</si>
  <si>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</si>
  <si>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</si>
  <si>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</si>
  <si>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</si>
  <si>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</si>
  <si>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</si>
  <si>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</si>
  <si>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</si>
  <si>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</si>
  <si>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</si>
  <si>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</si>
  <si>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</si>
  <si>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</si>
  <si>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</si>
  <si>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</si>
  <si>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</si>
  <si>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</si>
  <si>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</si>
  <si>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</si>
  <si>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</si>
  <si>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</si>
  <si>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</si>
  <si>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</si>
  <si>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</si>
  <si>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</si>
  <si>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</si>
  <si>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</si>
  <si>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</si>
  <si>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</si>
  <si>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</si>
  <si>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</si>
  <si>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</si>
  <si>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</si>
  <si>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</si>
  <si>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</si>
  <si>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</si>
  <si>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</si>
  <si>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</si>
  <si>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</si>
  <si>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</si>
  <si>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</si>
  <si>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</si>
  <si>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80</t>
  </si>
  <si>
    <t>81</t>
  </si>
  <si>
    <t>82</t>
  </si>
  <si>
    <t>83</t>
  </si>
  <si>
    <t>84</t>
  </si>
  <si>
    <t>85</t>
  </si>
  <si>
    <t>86</t>
  </si>
  <si>
    <t>87</t>
  </si>
  <si>
    <t>88</t>
  </si>
  <si>
    <t>89</t>
  </si>
  <si>
    <t>90</t>
  </si>
  <si>
    <t>91</t>
  </si>
  <si>
    <t>92</t>
  </si>
  <si>
    <t>93</t>
  </si>
  <si>
    <t>94</t>
  </si>
  <si>
    <t>95</t>
  </si>
  <si>
    <t>96</t>
  </si>
  <si>
    <t>97</t>
  </si>
  <si>
    <t>98</t>
  </si>
  <si>
    <t>99</t>
  </si>
  <si>
    <t>POL-00</t>
  </si>
  <si>
    <t>POL-01</t>
  </si>
  <si>
    <t>POL-02</t>
  </si>
  <si>
    <t>POL-03</t>
  </si>
  <si>
    <t>POL-04</t>
  </si>
  <si>
    <t>POL-05</t>
  </si>
  <si>
    <t>POL-06</t>
  </si>
  <si>
    <t>POL-07</t>
  </si>
  <si>
    <t>POL-08</t>
  </si>
  <si>
    <t>POL-09</t>
  </si>
  <si>
    <t>POL-10</t>
  </si>
  <si>
    <t>POL-11</t>
  </si>
  <si>
    <t>POL-12</t>
  </si>
  <si>
    <t>POL-13</t>
  </si>
  <si>
    <t>POL-14</t>
  </si>
  <si>
    <t>POL-15</t>
  </si>
  <si>
    <t>POL-16</t>
  </si>
  <si>
    <t>POL-17</t>
  </si>
  <si>
    <t>POL-18</t>
  </si>
  <si>
    <t>POL-19</t>
  </si>
  <si>
    <t>POL-20</t>
  </si>
  <si>
    <t>POL-21</t>
  </si>
  <si>
    <t>POL-22</t>
  </si>
  <si>
    <t>POL-23</t>
  </si>
  <si>
    <t>POL-24</t>
  </si>
  <si>
    <t>POL-25</t>
  </si>
  <si>
    <t>POL-26</t>
  </si>
  <si>
    <t>POL-27</t>
  </si>
  <si>
    <t>POL-28</t>
  </si>
  <si>
    <t>POL-29</t>
  </si>
  <si>
    <t>POL-30</t>
  </si>
  <si>
    <t>POL-31</t>
  </si>
  <si>
    <t>POL-32</t>
  </si>
  <si>
    <t>POL-33</t>
  </si>
  <si>
    <t>POL-34</t>
  </si>
  <si>
    <t>POL-35</t>
  </si>
  <si>
    <t>POL-36</t>
  </si>
  <si>
    <t>POL-37</t>
  </si>
  <si>
    <t>POL-38</t>
  </si>
  <si>
    <t>POL-39</t>
  </si>
  <si>
    <t>POL-40</t>
  </si>
  <si>
    <t>POL-41</t>
  </si>
  <si>
    <t>POL-42</t>
  </si>
  <si>
    <t>POL-43</t>
  </si>
  <si>
    <t>POL-44</t>
  </si>
  <si>
    <t>POL-45</t>
  </si>
  <si>
    <t>POL-46</t>
  </si>
  <si>
    <t>POL-47</t>
  </si>
  <si>
    <t>POL-48</t>
  </si>
  <si>
    <t>POL-49</t>
  </si>
  <si>
    <t>POL-50</t>
  </si>
  <si>
    <t>POL-51</t>
  </si>
  <si>
    <t>POL-52</t>
  </si>
  <si>
    <t>POL-53</t>
  </si>
  <si>
    <t>POL-54</t>
  </si>
  <si>
    <t>POL-55</t>
  </si>
  <si>
    <t>POL-56</t>
  </si>
  <si>
    <t>POL-57</t>
  </si>
  <si>
    <t>POL-58</t>
  </si>
  <si>
    <t>POL-59</t>
  </si>
  <si>
    <t>POL-60</t>
  </si>
  <si>
    <t>POL-61</t>
  </si>
  <si>
    <t>POL-62</t>
  </si>
  <si>
    <t>POL-63</t>
  </si>
  <si>
    <t>POL-64</t>
  </si>
  <si>
    <t>POL-65</t>
  </si>
  <si>
    <t>POL-66</t>
  </si>
  <si>
    <t>POL-67</t>
  </si>
  <si>
    <t>POL-68</t>
  </si>
  <si>
    <t>POL-69</t>
  </si>
  <si>
    <t>POL-70</t>
  </si>
  <si>
    <t>POL-71</t>
  </si>
  <si>
    <t>POL-72</t>
  </si>
  <si>
    <t>POL-73</t>
  </si>
  <si>
    <t>POL-74</t>
  </si>
  <si>
    <t>POL-75</t>
  </si>
  <si>
    <t>POL-76</t>
  </si>
  <si>
    <t>POL-77</t>
  </si>
  <si>
    <t>POL-78</t>
  </si>
  <si>
    <t>POL-80</t>
  </si>
  <si>
    <t>POL-81</t>
  </si>
  <si>
    <t>POL-82</t>
  </si>
  <si>
    <t>POL-83</t>
  </si>
  <si>
    <t>POL-84</t>
  </si>
  <si>
    <t>POL-85</t>
  </si>
  <si>
    <t>POL-86</t>
  </si>
  <si>
    <t>POL-87</t>
  </si>
  <si>
    <t>POL-88</t>
  </si>
  <si>
    <t>POL-89</t>
  </si>
  <si>
    <t>POL-90</t>
  </si>
  <si>
    <t>POL-91</t>
  </si>
  <si>
    <t>POL-92</t>
  </si>
  <si>
    <t>POL-93</t>
  </si>
  <si>
    <t>POL-94</t>
  </si>
  <si>
    <t>POL-95</t>
  </si>
  <si>
    <t>POL-96</t>
  </si>
  <si>
    <t>POL-97</t>
  </si>
  <si>
    <t>POL-98</t>
  </si>
  <si>
    <t>POL-99</t>
  </si>
  <si>
    <t>Bilans zakładu ubezpieczeń/reasekuracji</t>
  </si>
  <si>
    <t>Balance sheet</t>
  </si>
  <si>
    <t>Środki własne zakładów ubezpieczeń/reasekuracji</t>
  </si>
  <si>
    <t>Own funds</t>
  </si>
  <si>
    <t>Parametry wykorzystywane w badaniu</t>
  </si>
  <si>
    <t>Parameters</t>
  </si>
  <si>
    <t>Struktura terminowa stopy procentowej</t>
  </si>
  <si>
    <t>Parametry dla ryzyka powodzi w Polsce</t>
  </si>
  <si>
    <t>Dział I</t>
  </si>
  <si>
    <t>Dział II</t>
  </si>
  <si>
    <t>Język</t>
  </si>
  <si>
    <t>Bilans</t>
  </si>
  <si>
    <t>BS-C1</t>
  </si>
  <si>
    <t>Aktywa</t>
  </si>
  <si>
    <t>Wartość firmy</t>
  </si>
  <si>
    <t>Aktywowane koszty akwizycji</t>
  </si>
  <si>
    <t>Wartości niematerialne i prawne</t>
  </si>
  <si>
    <t>Aktywa z tytułu odroczonego podatku dochodowego</t>
  </si>
  <si>
    <t>Nieruchomości, maszyny i urządzenia wykorzystywane na własne potrzeby</t>
  </si>
  <si>
    <t>Pożyczki pod zastaw polisy</t>
  </si>
  <si>
    <t>Kwoty należne z umów reasekuracji (biernej) i od spółek celowych dla zobowiązań wynikających z ubezpieczeń:</t>
  </si>
  <si>
    <t>Należności depozytowe od cedentów</t>
  </si>
  <si>
    <t>Należności z tytułu ubezpieczeń (w tym od ubezpieczających i pośredników ubezpieczeniowych)</t>
  </si>
  <si>
    <t>Należności z tytułu reasekuracji</t>
  </si>
  <si>
    <t>Pozostałe należności (handlowe, inne niż z tytułu ubezpieczeń i reasekuracji)</t>
  </si>
  <si>
    <t>Akcje własne</t>
  </si>
  <si>
    <t>Aktywa razem</t>
  </si>
  <si>
    <t>Wartość wg Wypłacalność II</t>
  </si>
  <si>
    <t>Zobowiązania</t>
  </si>
  <si>
    <t>Pozostałe rezerwy techniczno-ubezpieczeniowe</t>
  </si>
  <si>
    <t>Zobowiązania warunkowe</t>
  </si>
  <si>
    <t>Pozostałe rezerwy (inne niż techniczno-ubezpieczeniowe)</t>
  </si>
  <si>
    <t>Zobowiązania wynikające ze świadczeń emerytalnych dla pracowników (na podstawie krajowego systemu emerytalnego)</t>
  </si>
  <si>
    <t>Rezerwa z tytułu odroczonego podatku dochodowego</t>
  </si>
  <si>
    <t>Instrumenty pochodne</t>
  </si>
  <si>
    <t>Zobowiązania wobec instytucji kredytowych</t>
  </si>
  <si>
    <t>Zobowiązania finansowe inne niż zobowiązania wobec instytucji kredytowych</t>
  </si>
  <si>
    <t>Zobowiązania z tytułu ubezpieczeń (w tym wobec ubezpieczających i pośredników ubezpieczeniowych)</t>
  </si>
  <si>
    <t>Zobowiązania z tytułu reasekuracji</t>
  </si>
  <si>
    <t>Pozostałe zobowiązania (handlowe, inne niż z tytułu ubezpieczeń i reasekuracji)</t>
  </si>
  <si>
    <t>Zobowiązania podporządkowane nieuwzględnione w podstawowych środkach własnych</t>
  </si>
  <si>
    <t>Zobowiązania podporządkowane uwzględnione w podstawowych środkach własnych</t>
  </si>
  <si>
    <t>Zobowiązania razem</t>
  </si>
  <si>
    <t>Nadwyżka aktywów nad zobowiązaniami</t>
  </si>
  <si>
    <t>Ratio of Eligible own funds to MCR</t>
  </si>
  <si>
    <t>Kategoria 2</t>
  </si>
  <si>
    <t>Kategoria 3</t>
  </si>
  <si>
    <t>SCR-B2A</t>
  </si>
  <si>
    <t>Ryzyko wartości niematerialnych i prawnych</t>
  </si>
  <si>
    <t>Podstawowy kapitałowy wymóg wypłacalności (BSCR)</t>
  </si>
  <si>
    <t>Ryzyko operacyjne</t>
  </si>
  <si>
    <t>Ryzyko rynkowe</t>
  </si>
  <si>
    <r>
      <t>Market risk</t>
    </r>
    <r>
      <rPr>
        <b/>
        <strike/>
        <sz val="11"/>
        <rFont val="Calibri"/>
        <family val="2"/>
        <charset val="238"/>
        <scheme val="minor"/>
      </rPr>
      <t xml:space="preserve"> </t>
    </r>
  </si>
  <si>
    <t>Ryzyko stopy procentowej</t>
  </si>
  <si>
    <t>Ryzyko cen akcji</t>
  </si>
  <si>
    <t>Ryzyko cen nieruchomości</t>
  </si>
  <si>
    <t>Ryzyko spreadu kredytowego</t>
  </si>
  <si>
    <t>Ryzyko koncentracji aktywów</t>
  </si>
  <si>
    <t xml:space="preserve">Market risk concentrations </t>
  </si>
  <si>
    <t>Ryzyko walutowe</t>
  </si>
  <si>
    <t>Ryzyko niewykonania zobowiązania przez kontrahenta</t>
  </si>
  <si>
    <t>Ryzyko w ubezpieczeniach na życie</t>
  </si>
  <si>
    <t>Ryzyko w ubezpieczeniach majątkowo-osobowych</t>
  </si>
  <si>
    <t>Ryzyko w ubezpieczeniach zdrowotnych</t>
  </si>
  <si>
    <t>NSLT health underwriting risk</t>
  </si>
  <si>
    <t>SLT health underwriting risk</t>
  </si>
  <si>
    <t>MCR-B4A</t>
  </si>
  <si>
    <t>AEGON TU na ŻYCIE S.A.</t>
  </si>
  <si>
    <t>AMPLICO LIFE S.A.</t>
  </si>
  <si>
    <t>AVIVA TUnŻ  S.A.</t>
  </si>
  <si>
    <t>AVIVA TU OGÓLNYCH S.A.</t>
  </si>
  <si>
    <t>AXA TUiR S.A.</t>
  </si>
  <si>
    <t>AXA ŻYCIE TU S.A.</t>
  </si>
  <si>
    <t>BENEFIA TU S.A. Vienna Insurance Group</t>
  </si>
  <si>
    <t>BENEFIA TU na ŻYCIE S.A. Vienna Insurance Group</t>
  </si>
  <si>
    <t>BRE UBEZPIECZENIA TUiR S.A.</t>
  </si>
  <si>
    <t>BZ WBK-AVIVA TU OGÓLNYCH S.A.</t>
  </si>
  <si>
    <t>BZ WBK-AVIVA TUnŻ S.A.</t>
  </si>
  <si>
    <t>COMPENSA TU S.A. Vienna Insurance Group</t>
  </si>
  <si>
    <t>COMPENSA TU na ŻYCIE S.A. Vienna Insurance Group</t>
  </si>
  <si>
    <t>CONCORDIA CAPITAL SA</t>
  </si>
  <si>
    <t>CONCORDIA POLSKA TUW</t>
  </si>
  <si>
    <t>D.A.S.TU OCHRONY PRAWNEJ S.A.</t>
  </si>
  <si>
    <t>GENERALI T.U. S.A.</t>
  </si>
  <si>
    <t>GENERALI ŻYCIE T.U. S.A.</t>
  </si>
  <si>
    <t xml:space="preserve">GOTHAER TU S.A. </t>
  </si>
  <si>
    <t>HDI-GERLING ŻYCIE TU S.A.</t>
  </si>
  <si>
    <t>ING TUnŻ S.A.</t>
  </si>
  <si>
    <t>INTERRISK TU S.A. Vienna Insurance Group</t>
  </si>
  <si>
    <t>KUKE S.A.</t>
  </si>
  <si>
    <t>LINK4 TU S.A.</t>
  </si>
  <si>
    <t>MACIF ŻYCIE TUW</t>
  </si>
  <si>
    <t>MEDICA POLSKA UBEZPIECZENIA ZDROWOTNE TU S.A.</t>
  </si>
  <si>
    <t>MTU Moje Towarzystwo Ubezpieczeń S.A.</t>
  </si>
  <si>
    <t>OPEN LIFE TU ŻYCIE S.A.</t>
  </si>
  <si>
    <t>NORDEA POLSKA TU na ŻYCIE S.A.</t>
  </si>
  <si>
    <t>PARTNER TUiR S.A.</t>
  </si>
  <si>
    <t xml:space="preserve">POLISA-ŻYCIE TU S.A. Vienna Insurance Group </t>
  </si>
  <si>
    <t>PRAMERICA ŻYCIE TUiR SA</t>
  </si>
  <si>
    <t>PTR S.A.</t>
  </si>
  <si>
    <t>PZU SA</t>
  </si>
  <si>
    <t>PZU ŻYCIE SA</t>
  </si>
  <si>
    <t>SIGNAL IDUNA POLSKA TU S.A.</t>
  </si>
  <si>
    <t>SIGNAL IDUNA ŻYCIE POLSKA TU S.A.</t>
  </si>
  <si>
    <t>SKANDIA ŻYCIE TU S.A.</t>
  </si>
  <si>
    <t>UNIQA TU S.A.</t>
  </si>
  <si>
    <t>UNIQA TU na ŻYCIE S.A.</t>
  </si>
  <si>
    <t xml:space="preserve">T.U.W.POCZTOWE </t>
  </si>
  <si>
    <t>TUiR ALLIANZ POLSKA S.A.</t>
  </si>
  <si>
    <t>TU ALLIANZ ŻYCIE POLSKA S.A.</t>
  </si>
  <si>
    <t>TUnŻ CARDIF POLSKA S.A.</t>
  </si>
  <si>
    <t>TUW CUPRUM</t>
  </si>
  <si>
    <t>STU ERGO HESTIA SA</t>
  </si>
  <si>
    <t>STUnŻ ERGO HESTIA SA</t>
  </si>
  <si>
    <t>TU EULER HERMES S.A.</t>
  </si>
  <si>
    <t>TU EUROPA S.A.</t>
  </si>
  <si>
    <t>TU na ŻYCIE EUROPA S.A.</t>
  </si>
  <si>
    <t>TU INTER POLSKA S.A.</t>
  </si>
  <si>
    <t>TU INTER-ŻYCIE POLSKA S.A.</t>
  </si>
  <si>
    <t>TUW REJENT-LIFE</t>
  </si>
  <si>
    <t>TUW SKOK</t>
  </si>
  <si>
    <t>TU SKOK ŻYCIE SA</t>
  </si>
  <si>
    <t>TUW TUW</t>
  </si>
  <si>
    <t>TUW TUZ</t>
  </si>
  <si>
    <t>TUiR WARTA S.A.</t>
  </si>
  <si>
    <t>TUnŻ WARTA S.A.</t>
  </si>
  <si>
    <t>Komórka, w którą należy wpisywać dane.</t>
  </si>
  <si>
    <t>Dane wynikowe. Komórki nie należy zmieniać ani nadpisywać.</t>
  </si>
  <si>
    <t>Przepływy pieniężne dla zobowiązań z ubezpieczeń na życie</t>
  </si>
  <si>
    <t>Schemat kapitałowego wymogu wypłacalności (SCR)</t>
  </si>
  <si>
    <t>Kapitałowy wymóg wypłacalności (SCR)</t>
  </si>
  <si>
    <t>SCR dla ryzyka rynkowego</t>
  </si>
  <si>
    <t>SCR dla ryzyka niewykonania zobowiązania przez kontrahenta</t>
  </si>
  <si>
    <t>SCR dla ryzyka operacyjnego</t>
  </si>
  <si>
    <t>Minimalny wymóg kapitałowy (MCR)</t>
  </si>
  <si>
    <t>31.12.2012</t>
  </si>
  <si>
    <t>Składki oraz rezerwy techniczno-ubezpieczeniowe - ubezpieczenia na życie</t>
  </si>
  <si>
    <t>Przepływy pieniężne dla zobowiązań z ubezpieczeń majątkowo-osobowych</t>
  </si>
  <si>
    <t>SCR dla ryzyka ubezpieczeniowego w ubezpieczeniach na życie</t>
  </si>
  <si>
    <t>SCR dla ryzyka ubezpieczeniowego w ubezpieczeniach zdrowotnych</t>
  </si>
  <si>
    <t>SCR dla ryzyka ubezpieczeniowego w ubezpieczeniach majątkowo-osobowych</t>
  </si>
  <si>
    <t>Parametry dla ryzyka huraganu w Polsce</t>
  </si>
  <si>
    <t>Struktura terminowa stóp procentowych wolnych od ryzyka</t>
  </si>
  <si>
    <t>Słownik</t>
  </si>
  <si>
    <t>Polski</t>
  </si>
  <si>
    <t>Angielski</t>
  </si>
  <si>
    <t>Arkusz</t>
  </si>
  <si>
    <t>Proszę wybrać język:</t>
  </si>
  <si>
    <t>Premiums and technical provisions - life</t>
  </si>
  <si>
    <t>Projection of future cash-flows - life</t>
  </si>
  <si>
    <t>Projection of future cash-flows - non-life</t>
  </si>
  <si>
    <t>Solvency Capital Requirement (SCR) diagram</t>
  </si>
  <si>
    <t xml:space="preserve">Solvency Capital Requirement (SCR) </t>
  </si>
  <si>
    <t>SCR Counterparty default risk</t>
  </si>
  <si>
    <t>SCR Market risk</t>
  </si>
  <si>
    <t>SCR Life risk</t>
  </si>
  <si>
    <t>SCR Health risk</t>
  </si>
  <si>
    <t>SCR Non-life risk</t>
  </si>
  <si>
    <t>SCR Operational risk</t>
  </si>
  <si>
    <t>Instructions</t>
  </si>
  <si>
    <t>Dictionary</t>
  </si>
  <si>
    <t>Risk free rates</t>
  </si>
  <si>
    <t>SCR Non-life and Health catastrophe risk</t>
  </si>
  <si>
    <t>Parametry specyficzne zakładu ubezpieczeń/reasekuracji</t>
  </si>
  <si>
    <t>Undertaking Specific Parameters</t>
  </si>
  <si>
    <t>SCR Internal model (optional)</t>
  </si>
  <si>
    <t>Zone</t>
  </si>
  <si>
    <t>All</t>
  </si>
  <si>
    <t>AT</t>
  </si>
  <si>
    <t>BE</t>
  </si>
  <si>
    <t>BG</t>
  </si>
  <si>
    <t>CH</t>
  </si>
  <si>
    <t>CR</t>
  </si>
  <si>
    <t>CY</t>
  </si>
  <si>
    <t>79</t>
  </si>
  <si>
    <t>CZ</t>
  </si>
  <si>
    <t>DE</t>
  </si>
  <si>
    <t>DK</t>
  </si>
  <si>
    <t>FR</t>
  </si>
  <si>
    <t>HU</t>
  </si>
  <si>
    <t>CE</t>
  </si>
  <si>
    <t>CK</t>
  </si>
  <si>
    <t>CN</t>
  </si>
  <si>
    <t>CW</t>
  </si>
  <si>
    <t>DL</t>
  </si>
  <si>
    <t>DN</t>
  </si>
  <si>
    <t>GY</t>
  </si>
  <si>
    <t>KE</t>
  </si>
  <si>
    <t>KK</t>
  </si>
  <si>
    <t>KY</t>
  </si>
  <si>
    <t>LD</t>
  </si>
  <si>
    <t>LH</t>
  </si>
  <si>
    <t>LK</t>
  </si>
  <si>
    <t>LM</t>
  </si>
  <si>
    <t>LS</t>
  </si>
  <si>
    <t>MH</t>
  </si>
  <si>
    <t>MN</t>
  </si>
  <si>
    <t>MO</t>
  </si>
  <si>
    <t>OY</t>
  </si>
  <si>
    <t>RN</t>
  </si>
  <si>
    <t>SO</t>
  </si>
  <si>
    <t>TY</t>
  </si>
  <si>
    <t>WD</t>
  </si>
  <si>
    <t>WH</t>
  </si>
  <si>
    <t>WW</t>
  </si>
  <si>
    <t>WX</t>
  </si>
  <si>
    <t>IE</t>
  </si>
  <si>
    <t>LU</t>
  </si>
  <si>
    <t>NL</t>
  </si>
  <si>
    <t>NO</t>
  </si>
  <si>
    <t>PL</t>
  </si>
  <si>
    <t>RO</t>
  </si>
  <si>
    <t>SE</t>
  </si>
  <si>
    <t>SI</t>
  </si>
  <si>
    <t>SVK-01</t>
  </si>
  <si>
    <t>SVK-02</t>
  </si>
  <si>
    <t>SVK-03</t>
  </si>
  <si>
    <t>SVK-04</t>
  </si>
  <si>
    <t>SVK-05</t>
  </si>
  <si>
    <t>SVK-06</t>
  </si>
  <si>
    <t>SVK-07</t>
  </si>
  <si>
    <t>SVK-08</t>
  </si>
  <si>
    <t>SVK-09</t>
  </si>
  <si>
    <t>SVK-81</t>
  </si>
  <si>
    <t>SVK-82</t>
  </si>
  <si>
    <t>SVK-83</t>
  </si>
  <si>
    <t>SVK-84</t>
  </si>
  <si>
    <t>SVK-85</t>
  </si>
  <si>
    <t>SVK-90</t>
  </si>
  <si>
    <t>SVK-91</t>
  </si>
  <si>
    <t>SVK-92</t>
  </si>
  <si>
    <t>SVK-93</t>
  </si>
  <si>
    <t>SVK-94</t>
  </si>
  <si>
    <t>SVK-95</t>
  </si>
  <si>
    <t>SVK-96</t>
  </si>
  <si>
    <t>SVK-97</t>
  </si>
  <si>
    <t>SVK-98</t>
  </si>
  <si>
    <t>SVK-99</t>
  </si>
  <si>
    <t>SK</t>
  </si>
  <si>
    <t>AB</t>
  </si>
  <si>
    <t>AL</t>
  </si>
  <si>
    <t>B</t>
  </si>
  <si>
    <t>BA</t>
  </si>
  <si>
    <t>BB</t>
  </si>
  <si>
    <t>BD</t>
  </si>
  <si>
    <t>BH</t>
  </si>
  <si>
    <t>BL</t>
  </si>
  <si>
    <t>BN</t>
  </si>
  <si>
    <t>BR</t>
  </si>
  <si>
    <t>BS</t>
  </si>
  <si>
    <t>BT</t>
  </si>
  <si>
    <t>CA</t>
  </si>
  <si>
    <t>CB</t>
  </si>
  <si>
    <t>CF</t>
  </si>
  <si>
    <t>CM</t>
  </si>
  <si>
    <t>CO</t>
  </si>
  <si>
    <t>CT</t>
  </si>
  <si>
    <t>CV</t>
  </si>
  <si>
    <t>DA</t>
  </si>
  <si>
    <t>DD</t>
  </si>
  <si>
    <t>DG</t>
  </si>
  <si>
    <t>DH</t>
  </si>
  <si>
    <t>DT</t>
  </si>
  <si>
    <t>DY</t>
  </si>
  <si>
    <t>E</t>
  </si>
  <si>
    <t>EC</t>
  </si>
  <si>
    <t>EH</t>
  </si>
  <si>
    <t>EN</t>
  </si>
  <si>
    <t>EX</t>
  </si>
  <si>
    <t>FK</t>
  </si>
  <si>
    <t>FY</t>
  </si>
  <si>
    <t>G</t>
  </si>
  <si>
    <t>GL</t>
  </si>
  <si>
    <t>GU</t>
  </si>
  <si>
    <t>HA</t>
  </si>
  <si>
    <t>HD</t>
  </si>
  <si>
    <t>HG</t>
  </si>
  <si>
    <t>HP</t>
  </si>
  <si>
    <t>HR</t>
  </si>
  <si>
    <t>HS</t>
  </si>
  <si>
    <t>HX</t>
  </si>
  <si>
    <t>IG</t>
  </si>
  <si>
    <t>IM</t>
  </si>
  <si>
    <t>IP</t>
  </si>
  <si>
    <t>IV</t>
  </si>
  <si>
    <t>JE</t>
  </si>
  <si>
    <t>KA</t>
  </si>
  <si>
    <t>KT</t>
  </si>
  <si>
    <t>KW</t>
  </si>
  <si>
    <t>L</t>
  </si>
  <si>
    <t>LA</t>
  </si>
  <si>
    <t>LE</t>
  </si>
  <si>
    <t>LL</t>
  </si>
  <si>
    <t>LN</t>
  </si>
  <si>
    <t>M</t>
  </si>
  <si>
    <t>ME</t>
  </si>
  <si>
    <t>MK</t>
  </si>
  <si>
    <t>ML</t>
  </si>
  <si>
    <t>N</t>
  </si>
  <si>
    <t>NE</t>
  </si>
  <si>
    <t>NG</t>
  </si>
  <si>
    <t>NN</t>
  </si>
  <si>
    <t>NP</t>
  </si>
  <si>
    <t>NR</t>
  </si>
  <si>
    <t>NW</t>
  </si>
  <si>
    <t>OL</t>
  </si>
  <si>
    <t>OX</t>
  </si>
  <si>
    <t>PA</t>
  </si>
  <si>
    <t>PE</t>
  </si>
  <si>
    <t>PH</t>
  </si>
  <si>
    <t>PO</t>
  </si>
  <si>
    <t>PR</t>
  </si>
  <si>
    <t>RG</t>
  </si>
  <si>
    <t>RH</t>
  </si>
  <si>
    <t>RM</t>
  </si>
  <si>
    <t>S</t>
  </si>
  <si>
    <t>SA</t>
  </si>
  <si>
    <t>SG</t>
  </si>
  <si>
    <t>SL</t>
  </si>
  <si>
    <t>SM</t>
  </si>
  <si>
    <t>SN</t>
  </si>
  <si>
    <t>SP</t>
  </si>
  <si>
    <t>SR</t>
  </si>
  <si>
    <t>SS</t>
  </si>
  <si>
    <t>ST</t>
  </si>
  <si>
    <t>SW</t>
  </si>
  <si>
    <t>SY</t>
  </si>
  <si>
    <t>TA</t>
  </si>
  <si>
    <t>TD</t>
  </si>
  <si>
    <t>TF</t>
  </si>
  <si>
    <t>TN</t>
  </si>
  <si>
    <t>TQ</t>
  </si>
  <si>
    <t>TR</t>
  </si>
  <si>
    <t>TS</t>
  </si>
  <si>
    <t>TW</t>
  </si>
  <si>
    <t>UB</t>
  </si>
  <si>
    <t>W</t>
  </si>
  <si>
    <t>WA</t>
  </si>
  <si>
    <t>WC</t>
  </si>
  <si>
    <t>WF</t>
  </si>
  <si>
    <t>WN</t>
  </si>
  <si>
    <t>WR</t>
  </si>
  <si>
    <t>WS</t>
  </si>
  <si>
    <t>WV</t>
  </si>
  <si>
    <t>YO</t>
  </si>
  <si>
    <t>ZE</t>
  </si>
  <si>
    <t>UK</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</si>
  <si>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</si>
  <si>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</si>
  <si>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</si>
  <si>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</si>
  <si>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</si>
  <si>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</si>
  <si>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</si>
  <si>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</si>
  <si>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</si>
  <si>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</si>
  <si>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</si>
  <si>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</si>
  <si>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</si>
  <si>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</si>
  <si>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</si>
  <si>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</si>
  <si>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</si>
  <si>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</si>
  <si>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</si>
  <si>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</si>
  <si>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</si>
  <si>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</si>
  <si>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</si>
  <si>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</si>
  <si>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</si>
  <si>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</si>
  <si>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</si>
  <si>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</si>
  <si>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</si>
  <si>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</si>
  <si>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</si>
  <si>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</si>
  <si>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</si>
  <si>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</si>
  <si>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</si>
  <si>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</si>
  <si>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</si>
  <si>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</si>
  <si>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</si>
  <si>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</si>
  <si>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</si>
  <si>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</si>
  <si>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</si>
  <si>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</si>
  <si>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</si>
  <si>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</si>
  <si>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</si>
  <si>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</si>
  <si>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</si>
  <si>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</si>
  <si>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</si>
  <si>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</si>
  <si>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</si>
  <si>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</si>
  <si>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</si>
  <si>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</si>
  <si>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</si>
  <si>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</si>
  <si>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</si>
  <si>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</si>
  <si>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</si>
  <si>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</si>
  <si>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</si>
  <si>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</si>
  <si>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'80'</t>
  </si>
  <si>
    <t>'81'</t>
  </si>
  <si>
    <t>'82'</t>
  </si>
  <si>
    <t>'83'</t>
  </si>
  <si>
    <t>'84'</t>
  </si>
  <si>
    <t>'85'</t>
  </si>
  <si>
    <t>HE</t>
  </si>
  <si>
    <t>IT</t>
  </si>
  <si>
    <t>Malta</t>
  </si>
  <si>
    <t>MT</t>
  </si>
  <si>
    <t>PT</t>
  </si>
  <si>
    <t>ES</t>
  </si>
  <si>
    <t>IS</t>
  </si>
  <si>
    <t>MA</t>
  </si>
  <si>
    <t>RE</t>
  </si>
  <si>
    <t>SCR Schemat</t>
  </si>
  <si>
    <t>Other countries by Regions</t>
  </si>
  <si>
    <t>Vprem</t>
  </si>
  <si>
    <t>Vres</t>
  </si>
  <si>
    <t>(Vprem+ Vres)²</t>
  </si>
  <si>
    <t xml:space="preserve">Northern Europe </t>
  </si>
  <si>
    <t>Western Europe</t>
  </si>
  <si>
    <t xml:space="preserve">Eastern Europe </t>
  </si>
  <si>
    <t>Southern Europe</t>
  </si>
  <si>
    <t>Central and Western Asia</t>
  </si>
  <si>
    <t>Eastern Asia</t>
  </si>
  <si>
    <t>South and South-Eastern Asia</t>
  </si>
  <si>
    <t>Oceania</t>
  </si>
  <si>
    <t>Northern Africa</t>
  </si>
  <si>
    <t>Southern Africa</t>
  </si>
  <si>
    <t>Northern America excluding the USA</t>
  </si>
  <si>
    <t>Caribbean and Central America</t>
  </si>
  <si>
    <t>Eastern South America</t>
  </si>
  <si>
    <t>Northern, southern and western South America</t>
  </si>
  <si>
    <t>North-east United States of America</t>
  </si>
  <si>
    <t>South-east United States of America</t>
  </si>
  <si>
    <t>Mid-west United States of America</t>
  </si>
  <si>
    <t>Western United States of America</t>
  </si>
  <si>
    <t>DIV</t>
  </si>
  <si>
    <t>Numbers of Vehicles</t>
  </si>
  <si>
    <t>Gross Loss</t>
  </si>
  <si>
    <t>Tanker</t>
  </si>
  <si>
    <t>Platform</t>
  </si>
  <si>
    <t>Credit-default</t>
  </si>
  <si>
    <t>Recession</t>
  </si>
  <si>
    <t>Liability risk group</t>
  </si>
  <si>
    <t>Net Loss</t>
  </si>
  <si>
    <t>Professional malpractice liability insurance and proportional reinsurance obligations other than professional malpractice liability insurance and reinsurance for self-employed craftspersons or artisans</t>
  </si>
  <si>
    <t>Employers liability insurance and proportional reinsurance obligations</t>
  </si>
  <si>
    <t>Directors and officers liability insurance and proportional reinsurance obligations</t>
  </si>
  <si>
    <t xml:space="preserve">Liability insurance and reinsurance obligations included in lines of business 8 and 20 as set out in Annex I, other than obligations included in liability risk groups 1 to 3 and other than personal liability insurance and proportional reinsurance and other than professional malpractice liability insurance and reinsurance for self-employed craftspersons or artisans </t>
  </si>
  <si>
    <t>Non-proportional reinsurance of obligations relating to insurance obligations included in line of business 8 as set out in Annex I</t>
  </si>
  <si>
    <t>Group of insurance and reinsurance obligations</t>
  </si>
  <si>
    <t>Insurance and reinsurance obligations included in lines of business 6 and 18 as set out in Annex I other than marine insurance and reinsurance and aviation insurance and reinsurance</t>
  </si>
  <si>
    <t>Reinsurance obligations included in line of business 27 as set out in Annex I other than marine reinsurance and aviation reinsurance</t>
  </si>
  <si>
    <t>Insurance and reinsurance obligations included in lines of business 12 and 24 as set out in Annex I, other than extended warranty insurance and reinsurance obligations provided that the portfolio of these obligations is highly diversified and these obligation do not cover the costs of product recalls</t>
  </si>
  <si>
    <t>Reinsurance obligations included in line of business 26 as set out in Annex I other than general liability reinsurance</t>
  </si>
  <si>
    <t>Non-proportional reinsurance obligations relating to insurance obligations included in lines of business 9 as set out in Annex I</t>
  </si>
  <si>
    <t>Country</t>
  </si>
  <si>
    <t>Austria</t>
  </si>
  <si>
    <t>Belgium</t>
  </si>
  <si>
    <t>Bulgaria</t>
  </si>
  <si>
    <t>Switzerland</t>
  </si>
  <si>
    <t>Croatia</t>
  </si>
  <si>
    <t>Cyprus</t>
  </si>
  <si>
    <t>Czech Republic</t>
  </si>
  <si>
    <t>Germany</t>
  </si>
  <si>
    <t>Denmark</t>
  </si>
  <si>
    <t>France</t>
  </si>
  <si>
    <t>Hungary</t>
  </si>
  <si>
    <t>Ireland</t>
  </si>
  <si>
    <t>Luxembourg</t>
  </si>
  <si>
    <t>Netherlands</t>
  </si>
  <si>
    <t>Norway</t>
  </si>
  <si>
    <t>Poland</t>
  </si>
  <si>
    <t>Romania</t>
  </si>
  <si>
    <t>Sweden</t>
  </si>
  <si>
    <t>Slovenia</t>
  </si>
  <si>
    <t>Slovaquia</t>
  </si>
  <si>
    <t>United Kingdom</t>
  </si>
  <si>
    <t>Greece</t>
  </si>
  <si>
    <t>Italy</t>
  </si>
  <si>
    <t>Portugal</t>
  </si>
  <si>
    <t>Spain</t>
  </si>
  <si>
    <t>Iceland</t>
  </si>
  <si>
    <t>Saint Martin</t>
  </si>
  <si>
    <t>Reunion</t>
  </si>
  <si>
    <t>Event 1</t>
  </si>
  <si>
    <t>Event 2</t>
  </si>
  <si>
    <t>Scenario A</t>
  </si>
  <si>
    <t>Scenario B</t>
  </si>
  <si>
    <t>Code</t>
  </si>
  <si>
    <t>Odchylenie standardowe dla ryzyka składki</t>
  </si>
  <si>
    <t>Odchylenie standardowe dla ryzyka rezerw</t>
  </si>
  <si>
    <t>Komunikat /Parametr standardowy sigma</t>
  </si>
  <si>
    <t>Współczynnik wiarogodności</t>
  </si>
  <si>
    <t>Komunikat /Parametr standardowy NPR</t>
  </si>
  <si>
    <t>Współczynnik korygujący dla reasekuracji nieproporcjonalnej</t>
  </si>
  <si>
    <t>Ostateczny parametr sigma</t>
  </si>
  <si>
    <t>Parametr obliczony metodą standardową</t>
  </si>
  <si>
    <t>&lt;5</t>
  </si>
  <si>
    <t>&gt;=15</t>
  </si>
  <si>
    <t xml:space="preserve">NSLT health Premium and Reserve Risk </t>
  </si>
  <si>
    <t xml:space="preserve">SLT health Revision Risk </t>
  </si>
  <si>
    <t>Parametr szoku w ryzyku rewizji wysokości rent</t>
  </si>
  <si>
    <t xml:space="preserve">Life Revision Risk </t>
  </si>
  <si>
    <t>Cover-NonLife</t>
  </si>
  <si>
    <t>Cover-Life</t>
  </si>
  <si>
    <t>TP-E2</t>
  </si>
  <si>
    <t>TP-F2</t>
  </si>
  <si>
    <t>OF-B1A</t>
  </si>
  <si>
    <t>SCR-B3A</t>
  </si>
  <si>
    <t>SCR-B3B</t>
  </si>
  <si>
    <t>SCR-B3C</t>
  </si>
  <si>
    <t>SCR-NatCAT Dane</t>
  </si>
  <si>
    <t>SCR-NLCAT</t>
  </si>
  <si>
    <t>SCR-B3E</t>
  </si>
  <si>
    <t>SCR-B3D</t>
  </si>
  <si>
    <t>SCR-USP</t>
  </si>
  <si>
    <t>SCR-B3G</t>
  </si>
  <si>
    <t>SCR-B3F</t>
  </si>
  <si>
    <t xml:space="preserve">SCR Final Calculation ( to level 1 aggregation) </t>
  </si>
  <si>
    <t>Name 1</t>
  </si>
  <si>
    <t>Name 2</t>
  </si>
  <si>
    <t>Name 3</t>
  </si>
  <si>
    <t>Name 4</t>
  </si>
  <si>
    <t>Name 5</t>
  </si>
  <si>
    <t>Name 6</t>
  </si>
  <si>
    <t>Name 7</t>
  </si>
  <si>
    <t>Name 8</t>
  </si>
  <si>
    <t>Name 9</t>
  </si>
  <si>
    <t>SCR Final Calculation</t>
  </si>
  <si>
    <t>SCR calculated with SF on the non-modeled scope</t>
  </si>
  <si>
    <t>overall SCR</t>
  </si>
  <si>
    <t>SCR</t>
  </si>
  <si>
    <t>risks/risk factors/business units/lines of business/other - please fill in according to the structure of the model</t>
  </si>
  <si>
    <t>Model_wewn</t>
  </si>
  <si>
    <t>FL_CRESTA_PL</t>
  </si>
  <si>
    <t>WS_CRESTA_PL</t>
  </si>
  <si>
    <t>Parametry</t>
  </si>
  <si>
    <t>Zapadalność w latach</t>
  </si>
  <si>
    <t>PLN</t>
  </si>
  <si>
    <t>Stopa_procentowa</t>
  </si>
  <si>
    <t>Other loans &amp; mortgages</t>
  </si>
  <si>
    <t>Loans &amp; mortgages to individuals</t>
  </si>
  <si>
    <r>
      <rPr>
        <sz val="9"/>
        <color theme="1" tint="0.249977111117893"/>
        <rFont val="Calibri"/>
        <family val="2"/>
        <charset val="238"/>
      </rPr>
      <t>I</t>
    </r>
    <r>
      <rPr>
        <sz val="9"/>
        <color theme="1" tint="0.249977111117893"/>
        <rFont val="Calibri"/>
        <family val="2"/>
      </rPr>
      <t>ndeks</t>
    </r>
  </si>
  <si>
    <t>(Re)insurance undertaking</t>
  </si>
  <si>
    <t>Nadwyżka wynikająca ze świadczeń emerytalnych dla pracowników zgodnie z krajowym systemem emerytalnym</t>
  </si>
  <si>
    <t>Lokaty (inne niż aktywa dla ubezpieczeń na życie opartych  o indeksy i z UFK)</t>
  </si>
  <si>
    <t>Akcje</t>
  </si>
  <si>
    <t>Lokaty w jednostkach podporządkowanych (udziały kapitałowe)</t>
  </si>
  <si>
    <t>Nieruchomości (inne niż wykorzystywane na własne potrzeby)</t>
  </si>
  <si>
    <t>Obligacje rządowe</t>
  </si>
  <si>
    <t>Obligacje korporacyjne</t>
  </si>
  <si>
    <t>Fundusze inwestycyjne</t>
  </si>
  <si>
    <t>Pozostałe lokaty</t>
  </si>
  <si>
    <t>Majątkowo-osobowych z wyłączeniem zdrowotnych</t>
  </si>
  <si>
    <t>Zdrowotnych o charakterze ubezpieczeń majątkowo-osobowych</t>
  </si>
  <si>
    <t>Zdrowotnych o charakterze ubezpieczeń na życie</t>
  </si>
  <si>
    <t>Obligacje</t>
  </si>
  <si>
    <t>Akcje - notowane na rynku regulowanym</t>
  </si>
  <si>
    <t>Akcje - nienotowane na rynku regulowanym</t>
  </si>
  <si>
    <t>Zabezpieczone papiery dłużne (ang. Collateralised securities)</t>
  </si>
  <si>
    <t>Depozyty bankowe inne niż ekwiwalenty środków pieniężnych</t>
  </si>
  <si>
    <t>Aktywa dla ubezpieczeń na życie opartych o indeksy i z UFK</t>
  </si>
  <si>
    <t>Pozostałe aktywa (niewykazane w innych pozycjach)</t>
  </si>
  <si>
    <t xml:space="preserve">Pożyczki i pożyczki zabezpieczone hipotecznie </t>
  </si>
  <si>
    <t>Pozostałe pożyczki i pożyczki zabezpieczone hipotecznie (z wyłączeniem pożyczek pod zastaw polisy)</t>
  </si>
  <si>
    <t>Majątkowo-osobowych i zdrowotnych o charakterze ubezpieczeń majątkowo-osobowych</t>
  </si>
  <si>
    <t>Środki pieniężne i ich ekwiwalenty</t>
  </si>
  <si>
    <t xml:space="preserve">Rezerwy techniczno-ubezpieczeniowe – ubezpieczenia majątkowo-osobowe </t>
  </si>
  <si>
    <t>Najlepsze oszacowanie</t>
  </si>
  <si>
    <t>Margines ryzyka</t>
  </si>
  <si>
    <t>Rezerwy techniczno-ubezpieczeniowe – ubezpieczenia zdrowotne o charakterze majątkowo-osobowych</t>
  </si>
  <si>
    <t>Rezerwy techniczno-ubezpieczeniowe – ubezpieczenia na życie (z wyłączeniem ubezpieczeń na życie opartych  o indeksy i z UFK)</t>
  </si>
  <si>
    <t>Rezerwy techniczno-ubezpieczeniowe – ubezpieczenia zdrowotne o charakterze ubezpieczeń na życie</t>
  </si>
  <si>
    <t>Rezerwy techniczno-ubezpieczeniowe – ubezpieczenia na życie (z wyłączeniem zdrowotnych oraz ubezpieczeń na życie opartych  o indeksy i z UFK)</t>
  </si>
  <si>
    <t>Rezerwy techniczno-ubezpieczeniowe – ubezpieczenia na życie oparte  o indeksy i z UFK</t>
  </si>
  <si>
    <t xml:space="preserve">Zobowiązania podporządkowane </t>
  </si>
  <si>
    <t>Proszę podać 10 największych elementów/grup aktywów, których wycena najbardziej się różni pomiędzy wyceną Wypłacalność II a PSR (31.12.2012)</t>
  </si>
  <si>
    <t>Dodatkowe wyjaśnienia</t>
  </si>
  <si>
    <t>Wycena wg Wypłacalność II</t>
  </si>
  <si>
    <t>Assets class</t>
  </si>
  <si>
    <t>Statutory accounts valuation</t>
  </si>
  <si>
    <t>Solvency II valuation</t>
  </si>
  <si>
    <t>Value</t>
  </si>
  <si>
    <t>Method</t>
  </si>
  <si>
    <t>Comments</t>
  </si>
  <si>
    <t>Składki oraz rezerwy techniczno-ubezpieczeniowe - ubezpieczenia majątkowo-osobowe</t>
  </si>
  <si>
    <t>22.</t>
  </si>
  <si>
    <t>23.</t>
  </si>
  <si>
    <t>24.</t>
  </si>
  <si>
    <t>25.</t>
  </si>
  <si>
    <t>26.</t>
  </si>
  <si>
    <t>27.</t>
  </si>
  <si>
    <t>28.</t>
  </si>
  <si>
    <t xml:space="preserve">Premiums and technical provisions - non-life </t>
  </si>
  <si>
    <t>Lines of business - non-life obligations</t>
  </si>
  <si>
    <t xml:space="preserve">Linia biznesowa (Lob) - zobowiązania z ubezpieczeń majątkowo-osobowych </t>
  </si>
  <si>
    <t>Technical provisions (31.12.2012)</t>
  </si>
  <si>
    <t>Rezerwy techniczno-ubezpieczeniowe (31.12.2012)</t>
  </si>
  <si>
    <t>Najlepsze oszacowanie - rezerwa składki</t>
  </si>
  <si>
    <t>Best Estimate - premium provision</t>
  </si>
  <si>
    <t>Najlepsze oszacowanie - rezerwa szkodowa</t>
  </si>
  <si>
    <t xml:space="preserve">Best Estimate - provisions for claims outstanding </t>
  </si>
  <si>
    <t>Brutto</t>
  </si>
  <si>
    <t>Recoverables</t>
  </si>
  <si>
    <t>Netto</t>
  </si>
  <si>
    <t>RTU liczone jako całość</t>
  </si>
  <si>
    <t>TP as a whole</t>
  </si>
  <si>
    <t>Premium (end of 2012)</t>
  </si>
  <si>
    <t>Przypisana</t>
  </si>
  <si>
    <t>Written</t>
  </si>
  <si>
    <t>Zarobiona</t>
  </si>
  <si>
    <t>Earned</t>
  </si>
  <si>
    <t>Net</t>
  </si>
  <si>
    <t>Expected present value of premiums to be earned after the following 12 months for existing contracts</t>
  </si>
  <si>
    <t>Expected present value of premiums to be earned for contracts where the initial recognition date falls in the following 12 months but excluding the premiums to be earned during the 12 months after the initial recognition date</t>
  </si>
  <si>
    <t>Gross premium earned in 2011</t>
  </si>
  <si>
    <t>Non-life insurance obligations</t>
  </si>
  <si>
    <t>Wartość obecna oszacowania składki zarobionej na udziale własnym po 2013 roku (z umów zawartych 1.1-31.12.2013)</t>
  </si>
  <si>
    <t>Składka zarobiona brutto w 2011</t>
  </si>
  <si>
    <t>Inne ubezpieczenie pojazdów</t>
  </si>
  <si>
    <t>Ubezpieczenie pokrycia kosztów świadczeń medycznych</t>
  </si>
  <si>
    <t>Ubezpieczenie na wypadek utraty dochodów</t>
  </si>
  <si>
    <t>Ubezpieczenie pracownicze</t>
  </si>
  <si>
    <t>Ubezpieczenie OC z tyt. użytkowania pojazdów mechanicznych</t>
  </si>
  <si>
    <t>Ubezpieczenie morskie, lotnicze i transportowe</t>
  </si>
  <si>
    <t>Ubezpieczenie ogniowe i pozostałych szkód rzeczowych</t>
  </si>
  <si>
    <t>Ubezpieczenie OC ogólnej</t>
  </si>
  <si>
    <t>Ubezpieczenie kredytu i gwarancji ubezpieczeniowej</t>
  </si>
  <si>
    <t>Ubezpieczenie ochrony prawnej</t>
  </si>
  <si>
    <t>Ubezpieczenie świadczenia pomocy (Assistance)</t>
  </si>
  <si>
    <t>Ubezpieczenie różnych ryzyk finansowych</t>
  </si>
  <si>
    <t>Ubezpieczenia majątkowo-osobowe - działalność bezpośrednia</t>
  </si>
  <si>
    <t>Ubezpieczenia majątkowo-osobowe - reasekuracja proporcjonalna</t>
  </si>
  <si>
    <t>Ubezpieczenia majątkowo-osobowe - reasekuracja nieproporcjonalna</t>
  </si>
  <si>
    <t>Reasekuracja nieproporcjonalna ubezpieczeń zdrowotnych</t>
  </si>
  <si>
    <t>Reasekuracja nieproporcjonalna ubezpieczeń morskich, lotniczych i transportowych</t>
  </si>
  <si>
    <t>Reasekuracja nieproporcjonalna ubezpieczeń mienia</t>
  </si>
  <si>
    <t>Ubezpieczenia zdrowotne</t>
  </si>
  <si>
    <t>Kwoty należne z umów reasekuracji i od SPV</t>
  </si>
  <si>
    <t>Proportional Non-life reinsurance obligations</t>
  </si>
  <si>
    <t>Non-proportional Non-life reinsurance obligations</t>
  </si>
  <si>
    <t>Lob</t>
  </si>
  <si>
    <t>Produkty strukturyzowane</t>
  </si>
  <si>
    <t>Kwoty dotyczące wezwanych, a nieopłaconych elementów środków własnych</t>
  </si>
  <si>
    <t>Rezerwy techniczno-ubezpieczeniowe wyceniane łącznie</t>
  </si>
  <si>
    <t>Zobowiązania z tytułu depozytów od reasekuratorów</t>
  </si>
  <si>
    <t>Pozostałe zobowiązania (niewykazane w innych pozycjach)</t>
  </si>
  <si>
    <t>Składka (za 2012)</t>
  </si>
  <si>
    <t>Reasekuracja nieproporcjonalna ubezpieczeń majątkowo-osobowych</t>
  </si>
  <si>
    <t>Segmenty - zobowiązania ubezpieczeń bezpośrednich i reasekuracji proporcjonalnej czynnej</t>
  </si>
  <si>
    <t>29.</t>
  </si>
  <si>
    <t>30.</t>
  </si>
  <si>
    <t>31.</t>
  </si>
  <si>
    <t>32.</t>
  </si>
  <si>
    <t>33.</t>
  </si>
  <si>
    <t>34.</t>
  </si>
  <si>
    <t>35.</t>
  </si>
  <si>
    <t>36.</t>
  </si>
  <si>
    <t>Premiums and technical provisions - non-life</t>
  </si>
  <si>
    <t>Flood risk parameters for Poland</t>
  </si>
  <si>
    <t>Windstorm risk parameters for Poland</t>
  </si>
  <si>
    <t>Please, indicate 10, the biggest elements/assets class for which Solvency II valuation method is different than statutory accounts method.</t>
  </si>
  <si>
    <t>Segments - non-life insurance and proportional non-life reinsurance obligations</t>
  </si>
  <si>
    <t>Linia biznesowa - zobowiązania ubezpieczeń na życie</t>
  </si>
  <si>
    <t>Lines of business - life obligations</t>
  </si>
  <si>
    <t>Liczone jako całość</t>
  </si>
  <si>
    <t>Net Best Estimate for guaranteed benefits</t>
  </si>
  <si>
    <t>Capital at risk</t>
  </si>
  <si>
    <t>Life insurance obligations</t>
  </si>
  <si>
    <t>Ubezpieczenie na życie oparte o indeksy i z UFK</t>
  </si>
  <si>
    <t>Ubezpieczenie na życie z udziałem w zyskach</t>
  </si>
  <si>
    <t>Ubezpieczenie zdrowotne</t>
  </si>
  <si>
    <t>Pozostałe ubezpieczenia na życie</t>
  </si>
  <si>
    <t>Life reinsurance obligations</t>
  </si>
  <si>
    <t>Reasekuracja w ubezpieczeniach zdrowotnych</t>
  </si>
  <si>
    <t>Reasekuracja w ubezpieczeniach na życie</t>
  </si>
  <si>
    <t>31. &amp; after</t>
  </si>
  <si>
    <t>Best Estimate Premium Provision (Gross)</t>
  </si>
  <si>
    <t>Best Estimate Claim Provision (Gross)</t>
  </si>
  <si>
    <t>Total recoverable from reinsurance (after the adjustment)</t>
  </si>
  <si>
    <t>Lata</t>
  </si>
  <si>
    <t xml:space="preserve">Year </t>
  </si>
  <si>
    <t>Najlepsze oszacowanie rezerwy składki (Brutto)</t>
  </si>
  <si>
    <t>Najlepsze oszacowanie rezerwy szkodowej (Brutto)</t>
  </si>
  <si>
    <t xml:space="preserve">CF - wypływy </t>
  </si>
  <si>
    <t>CF - wpływy</t>
  </si>
  <si>
    <t>Przyszłe koszty i pozostałe wypływy</t>
  </si>
  <si>
    <t>Przyszłe składki</t>
  </si>
  <si>
    <t>Pozostałe wpływy</t>
  </si>
  <si>
    <t>31. &amp; później</t>
  </si>
  <si>
    <t>Kwoty należne z umów reasekuracji i od SPV (po korekcie z tyt. niewykonania zobowiązania przez kontrahenta)</t>
  </si>
  <si>
    <t>Najlepsze oszacowanie netto dla przyszłych świadczeń uznaniowych</t>
  </si>
  <si>
    <t>Net Best Estimate for future dicretionary benefits</t>
  </si>
  <si>
    <t xml:space="preserve">Annuities stemming from non-life insurance contracts </t>
  </si>
  <si>
    <t>Ubezpieczenia rentowe związane z umowami ubezpieczeń majątkowo-osobowych</t>
  </si>
  <si>
    <t>Reasekuracja czynna</t>
  </si>
  <si>
    <t>51. &amp; after</t>
  </si>
  <si>
    <t>51. &amp; później</t>
  </si>
  <si>
    <t>31.-40.</t>
  </si>
  <si>
    <t>41.-50.</t>
  </si>
  <si>
    <t>Percentage held in participated undertaking</t>
  </si>
  <si>
    <t>All participations</t>
  </si>
  <si>
    <t>&lt;name participation&gt;</t>
  </si>
  <si>
    <t xml:space="preserve">Initial funds, members' contributions or the equivalent basic own - fund item for mutual and mutual-type undertakings </t>
  </si>
  <si>
    <t>Razem</t>
  </si>
  <si>
    <t>Kategoria 1 - nieograniczone</t>
  </si>
  <si>
    <t>Kategoria 1 - ograniczone</t>
  </si>
  <si>
    <t xml:space="preserve">Ordinary share capital </t>
  </si>
  <si>
    <t>Kapitał zakładowy</t>
  </si>
  <si>
    <t>Podstawowe środki własne (BOF)</t>
  </si>
  <si>
    <t>Nadwyżki środków/funduszy</t>
  </si>
  <si>
    <t>Akcje uprzywilejowane</t>
  </si>
  <si>
    <t>Rezerwa uzgodnieniowa</t>
  </si>
  <si>
    <t xml:space="preserve">Reconciliation reserve </t>
  </si>
  <si>
    <t>Zobowiązania podporządkowane</t>
  </si>
  <si>
    <t>Kwota wartości netto aktywów z tyt. odroczonego podatku dochodowego</t>
  </si>
  <si>
    <t xml:space="preserve">Total basic own funds after adjustments </t>
  </si>
  <si>
    <t xml:space="preserve">Podstawowe środki własne razem (po korekcie)  </t>
  </si>
  <si>
    <t>Pozostałe elementy zatwierdzone przez organ nazdozu jako BOF (niewykazane w innych pozycjach)</t>
  </si>
  <si>
    <t>Kapitał zakładowy, wkłady/składki członkowskie lub inne równoważne pozycje BOF w TUW</t>
  </si>
  <si>
    <t xml:space="preserve">Uzupełniające środki własne </t>
  </si>
  <si>
    <t>Nieopłacony kapitał zakładowy, do którego opłacenia nie wezwano, płatny na żądanie</t>
  </si>
  <si>
    <t>Nieopłacone akcje uprzywilejowane, płatne na żądanie</t>
  </si>
  <si>
    <t>Prawnie wiążące zobowiązanie do subskrypcji i opłacenia na żądanie zobowiązań podporządkowanych</t>
  </si>
  <si>
    <t>Akredytywy i gwarancje wymienione w art. 96(2) dyrektywy Wypłacalność II</t>
  </si>
  <si>
    <t>Akredytywy i gwarancje inne niż wymienione w art. 96(2) dyrektywy Wypłacalność II</t>
  </si>
  <si>
    <t>Dodatkowe wkłady od członków TUW zgodnie z art. 96(3) dyrektywy Wypłacalność II</t>
  </si>
  <si>
    <t>Dodatkowe wkłady od członków TUW inne niż w art. 96(3) dyrektywy Wypłacalność II</t>
  </si>
  <si>
    <t>Pozostałe uzupełniające środki własne</t>
  </si>
  <si>
    <t>Uzupełniające środki własne razem</t>
  </si>
  <si>
    <t xml:space="preserve">Total ancillary own funds </t>
  </si>
  <si>
    <t xml:space="preserve">Available and eligible own funds </t>
  </si>
  <si>
    <t>Dopuszczalne i dopuszczone środki własne</t>
  </si>
  <si>
    <t xml:space="preserve">Total available own funds to meet the SCR </t>
  </si>
  <si>
    <t xml:space="preserve">Total available own funds to meet the MCR </t>
  </si>
  <si>
    <t>Dopuszczalne środki własne na pokrycie wymogu SCR - razem</t>
  </si>
  <si>
    <t>Dopuszczalne środki własne na pokrycie wymogu MCR - razem</t>
  </si>
  <si>
    <t xml:space="preserve">Total eligible own funds to meet the SCR </t>
  </si>
  <si>
    <t xml:space="preserve">Total eligible own funds to meet the MCR </t>
  </si>
  <si>
    <t xml:space="preserve">SCR </t>
  </si>
  <si>
    <t xml:space="preserve">MCR </t>
  </si>
  <si>
    <t xml:space="preserve">Ratio of Eligible own funds to SCR </t>
  </si>
  <si>
    <t>MCR</t>
  </si>
  <si>
    <t>Współczynnik EOF(SCR)/SCR</t>
  </si>
  <si>
    <t>Współczynnik EOF(MCR)/MCR</t>
  </si>
  <si>
    <t>Other information</t>
  </si>
  <si>
    <t>&lt;nazwa podmiotu&gt;</t>
  </si>
  <si>
    <t>Udział (%)</t>
  </si>
  <si>
    <t>Udziały kapitałowe razem</t>
  </si>
  <si>
    <t>Pozostałe informacje</t>
  </si>
  <si>
    <t>Akcje własne (uwzględnione jako aktywa w bilansie)</t>
  </si>
  <si>
    <t>Pozostałe elementy BOF</t>
  </si>
  <si>
    <t>Korekta ograniczonych elementów środków własnych ze względu na fundusze wyodrębnione</t>
  </si>
  <si>
    <t>Oczekiwane zyski z przyszłych składek (EPIFP) - ubezpieczenia na życie</t>
  </si>
  <si>
    <t>Oczekiwane zyski z przyszłych składek (EPIFP) - ubezpieczenia majątkowo-osobowe</t>
  </si>
  <si>
    <t>Dopuszczone środki własne (EOF) na pokrycie wymogu SCR - razem</t>
  </si>
  <si>
    <t>Dopuszczone  środki własne (EOF) na pokrycie wymogu MCR - razem</t>
  </si>
  <si>
    <t>Rezerwa uzgodnieniowa (razem)</t>
  </si>
  <si>
    <t>Reconciliation reserve total</t>
  </si>
  <si>
    <t>Oczekiwane zyski z przyszłych składek razem</t>
  </si>
  <si>
    <t>Oczekiwane dywidendy i  inne wypłaty</t>
  </si>
  <si>
    <t>Podmioty, w których zakład ubezpieczeń/reasekuracji posiada udziały kapitałowe - odliczenia od środków własnych</t>
  </si>
  <si>
    <t>Description of participations - adjustments</t>
  </si>
  <si>
    <t>Input data</t>
  </si>
  <si>
    <t>Links</t>
  </si>
  <si>
    <t>Formulas</t>
  </si>
  <si>
    <t>Output</t>
  </si>
  <si>
    <t>Solvency Capital Requirement (SCR)</t>
  </si>
  <si>
    <t>Basic Solvency Capital Requirement (BSCR)</t>
  </si>
  <si>
    <t>Ryzyko o charakterze ubezpieczeń majątkowo-osobowych</t>
  </si>
  <si>
    <t>Ryzyko o charakterze ubezpieczeń na życie</t>
  </si>
  <si>
    <t xml:space="preserve">Ryzyko składki i rezerw </t>
  </si>
  <si>
    <t>Premium and reserve risk</t>
  </si>
  <si>
    <t xml:space="preserve">Ryzyko katastroficzne </t>
  </si>
  <si>
    <t>Catastrophe risk</t>
  </si>
  <si>
    <t xml:space="preserve">Ryzyko śmiertelności </t>
  </si>
  <si>
    <t xml:space="preserve">Ryzyko długowieczności </t>
  </si>
  <si>
    <t xml:space="preserve">Ryzyko niepełnosprawności - zachorowalności </t>
  </si>
  <si>
    <t xml:space="preserve">Ryzyko związane z wysokością ponoszonych kosztów </t>
  </si>
  <si>
    <t>Expense risk</t>
  </si>
  <si>
    <t xml:space="preserve">Ryzyko rewizji wysokości rent </t>
  </si>
  <si>
    <t xml:space="preserve">Ryzyko rezygnacji z umów </t>
  </si>
  <si>
    <t>Czy zastosowano uproszczenie dla ryzyka spreadu kredytowego (podmoduł: Obligacje i pożyczki)</t>
  </si>
  <si>
    <t>Wartości przed zastosowaniem szoku</t>
  </si>
  <si>
    <t>Values before shock</t>
  </si>
  <si>
    <t>Values after shock</t>
  </si>
  <si>
    <t>Wartości po zastosowaniu szoku</t>
  </si>
  <si>
    <t>Liabilities (including the loss absorbing capacity of TP)</t>
  </si>
  <si>
    <t>Net capital requirement (including the loss-absorbing capacity of TP)</t>
  </si>
  <si>
    <t>Liabilities (excluding the loss-absorbing capacity of TP)</t>
  </si>
  <si>
    <t>Gross capital requirement (excluding the loss-absorbing capacity of TP)</t>
  </si>
  <si>
    <t>Ryzyko stopy procentowej - dolny szok</t>
  </si>
  <si>
    <t>Ryzyko stopy procentowej - górny szok</t>
  </si>
  <si>
    <t>Typ 1</t>
  </si>
  <si>
    <t>Typ 2</t>
  </si>
  <si>
    <t>Interest rate down shock</t>
  </si>
  <si>
    <t>Interest rate up shock</t>
  </si>
  <si>
    <t>Type 1</t>
  </si>
  <si>
    <t xml:space="preserve">Type 1 </t>
  </si>
  <si>
    <t>Strategic participations (type 1)</t>
  </si>
  <si>
    <t>Udziały strategiczne (typ 1)</t>
  </si>
  <si>
    <t>Type 2</t>
  </si>
  <si>
    <t>Udziały strategiczne (typ 2)</t>
  </si>
  <si>
    <t>Strategic participations (type 2)</t>
  </si>
  <si>
    <t>Bonds and loans</t>
  </si>
  <si>
    <t>Obligacje i pożyczki</t>
  </si>
  <si>
    <t>Credit derivatives</t>
  </si>
  <si>
    <t>Kredytowe instrumenty pochodne</t>
  </si>
  <si>
    <t>Downward shock on credit derivatives</t>
  </si>
  <si>
    <t>Kredytowe instrumenty pochodne - dolny szok</t>
  </si>
  <si>
    <t>Kredytowe instrumenty pochodne - górny szok</t>
  </si>
  <si>
    <t>Zbywalne papiery wartościowe lub inne instrumenty finansowe oparte na sekurytyzacji</t>
  </si>
  <si>
    <t>Upward shock on credit derivatives</t>
  </si>
  <si>
    <t>Tradable securities or other financial instruments based on repackaged loans</t>
  </si>
  <si>
    <t>Efekt dywersyfikacji</t>
  </si>
  <si>
    <t>Wymóg kapitałowy dla ryzyka rynkowego</t>
  </si>
  <si>
    <t>Tak</t>
  </si>
  <si>
    <t>Ryzyko rynkowe - górny szok</t>
  </si>
  <si>
    <t>Ryzyko rynkowe - dolny szok</t>
  </si>
  <si>
    <t>Aktywa netto</t>
  </si>
  <si>
    <t>Wykorzystany szok</t>
  </si>
  <si>
    <t>Net asset value (including the loss-absorbing capacity of TP)</t>
  </si>
  <si>
    <t xml:space="preserve">Net asset value </t>
  </si>
  <si>
    <t>Net asset value (excluding the loss-absorbing capacity of TP)</t>
  </si>
  <si>
    <t>Used shock</t>
  </si>
  <si>
    <t>Ryzyko walutowe - dolny szok</t>
  </si>
  <si>
    <t>Currency risk down shock</t>
  </si>
  <si>
    <t>Currency risk up shock</t>
  </si>
  <si>
    <t>Ryzyko walutowe - górny szok</t>
  </si>
  <si>
    <t>Suma wymogów kapitałowych dla ryzyka rynkowego</t>
  </si>
  <si>
    <t>Sum of the capital requirements for market risk</t>
  </si>
  <si>
    <t>Wagi</t>
  </si>
  <si>
    <t>Weighting</t>
  </si>
  <si>
    <t>Schemat SCR</t>
  </si>
  <si>
    <t>SCR diagram</t>
  </si>
  <si>
    <t>Czy zastosowano uproszczenie dla efektu ograniczania ryzyka?</t>
  </si>
  <si>
    <t>Czy zastosowano uproszczenie dla efektu ograniczania ryzyka dla umów reasekuracji lub sekurytyzacji?</t>
  </si>
  <si>
    <t xml:space="preserve">Use of simplification for the risk mitigating effect? </t>
  </si>
  <si>
    <t>Czy zastosowano uproszczenie dla efektu ograniczania ryzyka dla umów reasekuracji proporcjonalnej?</t>
  </si>
  <si>
    <t>Use of simplification for the risk mitigating effect for reinsurance arrangements or securitisation?</t>
  </si>
  <si>
    <t>Use of simplification for the risk mitigating effect for proportional reinsurance arrangements?</t>
  </si>
  <si>
    <t>Czy zastosowano uproszczenie dla skorygowanej o ryzyko wartości zabezpieczenia?</t>
  </si>
  <si>
    <t>Use of simplification for the risk adjusted value of collateral?</t>
  </si>
  <si>
    <t>Nazwa pojedynczego kontrahenta</t>
  </si>
  <si>
    <t>Pojedynczy kontrahent 1</t>
  </si>
  <si>
    <t>Pojedynczy kontrahent 2</t>
  </si>
  <si>
    <t>Pojedynczy kontrahent 3</t>
  </si>
  <si>
    <t>Pojedynczy kontrahent 4</t>
  </si>
  <si>
    <t>Pojedynczy kontrahent 5</t>
  </si>
  <si>
    <t>Pojedynczy kontrahent 6</t>
  </si>
  <si>
    <t>Pojedynczy kontrahent 7</t>
  </si>
  <si>
    <t>Pojedynczy kontrahent 8</t>
  </si>
  <si>
    <t>Pojedynczy kontrahent 9</t>
  </si>
  <si>
    <t>Pojedynczy kontrahent 10</t>
  </si>
  <si>
    <t>Ekspozycje typu 1</t>
  </si>
  <si>
    <t>Ekspozycje typu 2</t>
  </si>
  <si>
    <t>Receivables from intermediaries due for more than 3 months</t>
  </si>
  <si>
    <t>Wymóg kapitałowy dla ryzyka niewykonania zobowiązania przez kontrahenta</t>
  </si>
  <si>
    <t>Strata z tytułu niewykonania zobowiązania (LGD)</t>
  </si>
  <si>
    <t>Prawdopodobieństwo niewykonania zobowiązania (PD)</t>
  </si>
  <si>
    <t>Loss absorbing capacity of TP</t>
  </si>
  <si>
    <t>Korekta z tytułu zdolności RTU do pokrywania strat</t>
  </si>
  <si>
    <t>Wymóg kapitałowy brutto (nieuwzględniający zdolności pokrywania strat przez RTU)</t>
  </si>
  <si>
    <t>Wymóg kapitałowy netto (uwzględniający zdolność pokrywania strat przez RTU)</t>
  </si>
  <si>
    <t>Aktywa netto (nieuwzględniające zdolności pokrywania strat przez RTU)</t>
  </si>
  <si>
    <t>Aktywa netto (uwzględniające zdolność pokrywania strat przez RTU)</t>
  </si>
  <si>
    <t>Zobowiązania (nieuwzględniające zdolności pokrywania strat przez RTU)</t>
  </si>
  <si>
    <t>Zobowiązania (uwzględniające zdolność pokrywania strat przez RTU)</t>
  </si>
  <si>
    <t>All type 2 exposures other than receivables from intermediaries due for more than 3 months</t>
  </si>
  <si>
    <t>Czy zastosowano uproszczenie dla ryzyka śmiertelności</t>
  </si>
  <si>
    <t xml:space="preserve">Use of simplification - spread risk - bonds and loans? </t>
  </si>
  <si>
    <t xml:space="preserve">Use of simplification - mortality risk </t>
  </si>
  <si>
    <t>Czy zastosowano uproszczenie dla ryzyka długowieczności</t>
  </si>
  <si>
    <t>Use of simplification - longevity risk</t>
  </si>
  <si>
    <t>Czy zastosowano uproszczenie dla ryzyka niepełnosprawności - zachorowalności</t>
  </si>
  <si>
    <t>Use of simplification - disability-morbidity risk</t>
  </si>
  <si>
    <t>Czy zastosowano uproszczenie dla ryzyka związanego z rezygnacjami z umów</t>
  </si>
  <si>
    <t>Czy zastosowano uproszczenie dla ryzyka związanego z wysokością ponoszonych kosztów</t>
  </si>
  <si>
    <t>Czy zastosowano uproszczenie dla ryzyka katastroficznego</t>
  </si>
  <si>
    <t>Use of simplification - life catastrophe risk</t>
  </si>
  <si>
    <t>Use of simplification - lapse risk</t>
  </si>
  <si>
    <t xml:space="preserve">Use of simplification - life expense risk </t>
  </si>
  <si>
    <t>Ryzyko długowieczności</t>
  </si>
  <si>
    <t>Ryzyko związane z rezygnacjami z umów</t>
  </si>
  <si>
    <t xml:space="preserve">Risk of increase in lapse rates </t>
  </si>
  <si>
    <t>Ryzyko trwałego wzrostu wskaźnika rezygnacji z umów</t>
  </si>
  <si>
    <t>Ryzyko trwałego spadku wskaźnika rezygnacji z umów</t>
  </si>
  <si>
    <t>Ryzyko masowej rezygnacji z umów</t>
  </si>
  <si>
    <t>Risk of decrease in lapse rates</t>
  </si>
  <si>
    <t>Mass lapse risk</t>
  </si>
  <si>
    <t>Wymóg kapitałowy dla ryzyka ubezpieczeniowego w ubezpieczeniach na życie</t>
  </si>
  <si>
    <t>Ryzyko ubezpieczeniowe w ubezpieczeniach na życie</t>
  </si>
  <si>
    <t>Mortality</t>
  </si>
  <si>
    <t>Longevity</t>
  </si>
  <si>
    <t>Disability</t>
  </si>
  <si>
    <t>Life expense</t>
  </si>
  <si>
    <t>Revision</t>
  </si>
  <si>
    <t>Lapse</t>
  </si>
  <si>
    <t>Life catastrophe</t>
  </si>
  <si>
    <t>Śmiertelność</t>
  </si>
  <si>
    <t>Długowieczność</t>
  </si>
  <si>
    <t>Niepełnosprawność</t>
  </si>
  <si>
    <t>Koszty</t>
  </si>
  <si>
    <t>Rewizja</t>
  </si>
  <si>
    <t>Rezygnacja</t>
  </si>
  <si>
    <t>Katastroficzne</t>
  </si>
  <si>
    <t>Element</t>
  </si>
  <si>
    <t>Item</t>
  </si>
  <si>
    <t xml:space="preserve">Earned life gross premiums (12 months prior to the previous 12 months) </t>
  </si>
  <si>
    <t>Rezerwy</t>
  </si>
  <si>
    <t>Składki</t>
  </si>
  <si>
    <t>TP</t>
  </si>
  <si>
    <t>Premium</t>
  </si>
  <si>
    <t xml:space="preserve">Capital requirement for operational risk charge before capping </t>
  </si>
  <si>
    <t>Koszty 2012*</t>
  </si>
  <si>
    <t>Expenses (2012)*</t>
  </si>
  <si>
    <t>*W kosztach nie uwzględnia się kosztów akwizycji.</t>
  </si>
  <si>
    <t>*Expenses should not inlude acquisition costs</t>
  </si>
  <si>
    <t>Life gross technical provisions (excluding risk margin)</t>
  </si>
  <si>
    <t>Life gross technical provisions unit-linked (excluding risk margin)</t>
  </si>
  <si>
    <t xml:space="preserve">Non-life gross technical provisions (excluding risk margin) </t>
  </si>
  <si>
    <t>Capital requirement for operational risk based on technical provisions</t>
  </si>
  <si>
    <t>Wymóg liczony na bazie rezerw techniczno-ubezpieczeniowych</t>
  </si>
  <si>
    <t>Earned life gross premiums (previous 12 months)</t>
  </si>
  <si>
    <t xml:space="preserve">Earned life gross premiums unit-linked (12 months prior to the previous 12 months) </t>
  </si>
  <si>
    <t xml:space="preserve">Earned non-life gross premiums  (12 months prior to the previous 12 months) </t>
  </si>
  <si>
    <t>Składka zarobiona brutto z zobowiązań ubezpieczeniowych i reasekuracyjnych z tytułu ubezpieczeń na życie (2012 r.)</t>
  </si>
  <si>
    <t>RTU brutto dla zobowiązań ubezpieczeniowych i reasekuracyjnych z tytułu ubezpieczeń na życie (bez marginesu ryzyka)</t>
  </si>
  <si>
    <t>RTU brutto dla zobowiązań ubezpieczeniowych i reasekuracyjnych z tytułu ubezpieczeń na życie, gdzie ryzyko lokaty ponosi ubezpieczający (bez marginesu ryzyka)</t>
  </si>
  <si>
    <t>RTU brutto dla zobowiązań ubezpieczeniowych i reasekuracyjnych z tytułu ubezpieczeń majątkowo-osobowych (bez marginesu ryzyka)</t>
  </si>
  <si>
    <t>Składka zarobiona brutto z zobowiązań ubezpieczeniowych i reasekuracyjnych z tytułu ubezpieczeń na życie, gdzie ryzyko lokaty ponosi ubezpieczający (2012 r.)</t>
  </si>
  <si>
    <t>Składka zarobiona brutto z zobowiązań ubezpieczeniowych i reasekuracyjnych z tytułu ubezpieczeń majątkowo-osobowych (2012 r.)</t>
  </si>
  <si>
    <t>Składka zarobiona brutto z zobowiązań ubezpieczeniowych i reasekuracyjnych z tytułu ubezpieczeń na życie (2011 r.)</t>
  </si>
  <si>
    <t>Składka zarobiona brutto z zobowiązań ubezpieczeniowych i reasekuracyjnych z tytułu ubezpieczeń na życie, gdzie ryzyko lokaty ponosi ubezpieczający (2011 r.)</t>
  </si>
  <si>
    <t>Składka zarobiona brutto z zobowiązań ubezpieczeniowych i reasekuracyjnych z tytułu ubezpieczeń majątkowo-osobowych (2011 r.)</t>
  </si>
  <si>
    <t>Wymóg liczony na bazie składki zarobionej</t>
  </si>
  <si>
    <t>Bazowy wymóg kapitałowy</t>
  </si>
  <si>
    <t>Procent BSCR</t>
  </si>
  <si>
    <t>Wymóg kapitałowy po zastosowaniu górnego ograniczenia</t>
  </si>
  <si>
    <t>Koszty z tytułu umów ubezpieczeń na życie, gdzie ryzyko lokaty ponosi ubezpieczający (bez kosztów akwizycji)</t>
  </si>
  <si>
    <t>Wymóg kapitałowy dla ryzyka operacyjnego</t>
  </si>
  <si>
    <t>Huragan</t>
  </si>
  <si>
    <t>Powódź</t>
  </si>
  <si>
    <t>Trzęsienie ziemi</t>
  </si>
  <si>
    <t>Gradobicie</t>
  </si>
  <si>
    <t>Osunięcie się ziemi</t>
  </si>
  <si>
    <t>SI_LoB7</t>
  </si>
  <si>
    <t>SI_LoB19</t>
  </si>
  <si>
    <t>SI_LoB6</t>
  </si>
  <si>
    <t>SI_LoB18</t>
  </si>
  <si>
    <t>SI_LoB5</t>
  </si>
  <si>
    <t>SI_LoB17</t>
  </si>
  <si>
    <t>Kraj</t>
  </si>
  <si>
    <t>Strefa</t>
  </si>
  <si>
    <t>Wszystko</t>
  </si>
  <si>
    <t>Belgia</t>
  </si>
  <si>
    <t>Bułgaria</t>
  </si>
  <si>
    <t>Szwajcaria</t>
  </si>
  <si>
    <t>Chorwacja</t>
  </si>
  <si>
    <t>Cypr</t>
  </si>
  <si>
    <t>Czechy</t>
  </si>
  <si>
    <t>Niemcy</t>
  </si>
  <si>
    <t>Dania</t>
  </si>
  <si>
    <t>Francja</t>
  </si>
  <si>
    <t>Węgry</t>
  </si>
  <si>
    <t>Irlandia</t>
  </si>
  <si>
    <t>Luksemburg</t>
  </si>
  <si>
    <t>Holandia</t>
  </si>
  <si>
    <t>Norwegia</t>
  </si>
  <si>
    <t>Polska</t>
  </si>
  <si>
    <t>Rumunia</t>
  </si>
  <si>
    <t>Szwecja</t>
  </si>
  <si>
    <t>Słowenia</t>
  </si>
  <si>
    <t>Słowacja</t>
  </si>
  <si>
    <t>Wielka Brytania</t>
  </si>
  <si>
    <t>Grecja</t>
  </si>
  <si>
    <t>Włochy</t>
  </si>
  <si>
    <t>Portugalia</t>
  </si>
  <si>
    <t>Hiszpania</t>
  </si>
  <si>
    <t>Islandia</t>
  </si>
  <si>
    <t>Gwadelupa</t>
  </si>
  <si>
    <t>Martynika</t>
  </si>
  <si>
    <t>SCR(Windstorm)</t>
  </si>
  <si>
    <t>SCR(huragan)</t>
  </si>
  <si>
    <t>Zdarzenie 1</t>
  </si>
  <si>
    <t>Zdarzenie 2</t>
  </si>
  <si>
    <t>Scenariusz A</t>
  </si>
  <si>
    <t>Scenariusz B</t>
  </si>
  <si>
    <t>Kod</t>
  </si>
  <si>
    <t>Sum insured (SI)</t>
  </si>
  <si>
    <t>Łączna suma ubezpieczenia (SI)</t>
  </si>
  <si>
    <t>Szkoda brutto (L brutto)</t>
  </si>
  <si>
    <t>Windstorm loss (gross)</t>
  </si>
  <si>
    <t>EE</t>
  </si>
  <si>
    <t>FI</t>
  </si>
  <si>
    <t>LV</t>
  </si>
  <si>
    <t>LT</t>
  </si>
  <si>
    <t>RMT1</t>
  </si>
  <si>
    <t>RMT2</t>
  </si>
  <si>
    <t>Szkoda netto A (L netto A)</t>
  </si>
  <si>
    <t>Szkoda netto B (L netto B)</t>
  </si>
  <si>
    <t>Szkoda netto (L net)</t>
  </si>
  <si>
    <t>Windstorm loss (net)</t>
  </si>
  <si>
    <t>Windstorm loss A (net)</t>
  </si>
  <si>
    <t>Windstorm loss B (net)</t>
  </si>
  <si>
    <t>SCR (brutto)</t>
  </si>
  <si>
    <t>SCR (netto)</t>
  </si>
  <si>
    <t>SCR (gross)</t>
  </si>
  <si>
    <t>SCR (net)</t>
  </si>
  <si>
    <t>SCR (other)</t>
  </si>
  <si>
    <t>SCR (inne)</t>
  </si>
  <si>
    <t>Pozostałe kraje podzielone regionami</t>
  </si>
  <si>
    <t>Europa Północna</t>
  </si>
  <si>
    <t>Europa Zachodnia</t>
  </si>
  <si>
    <t>Europa Wschodnia</t>
  </si>
  <si>
    <t>Europa Południowa</t>
  </si>
  <si>
    <t>Azja Środkowa i Zachodnia</t>
  </si>
  <si>
    <t>Azja Wschodnia</t>
  </si>
  <si>
    <t>Azja Południowa i Południowo-Wschodnia</t>
  </si>
  <si>
    <t>Afryka Północna</t>
  </si>
  <si>
    <t>Afryka Południowa</t>
  </si>
  <si>
    <t>Ameryka Północna za wyjątkiem USA</t>
  </si>
  <si>
    <t>Karaiby i Ameryka Środkowa</t>
  </si>
  <si>
    <t>Wschodnia Ameryka Południowa</t>
  </si>
  <si>
    <t>Północna, Południowa i Zachodnia Ameryka Południowa</t>
  </si>
  <si>
    <t>Południowo-wschodnie USA</t>
  </si>
  <si>
    <t>Północno-wschodnie USA</t>
  </si>
  <si>
    <t>Środkowo-zachodnie USA</t>
  </si>
  <si>
    <t>Zachodnie USA</t>
  </si>
  <si>
    <t>Składka zarobiona brutto</t>
  </si>
  <si>
    <t>Gross earned premium</t>
  </si>
  <si>
    <t>Vskładka</t>
  </si>
  <si>
    <t>Vrezerwa</t>
  </si>
  <si>
    <t>(Vskładka+ Vrezerwa)²</t>
  </si>
  <si>
    <t>RMT</t>
  </si>
  <si>
    <t>SCR brutto (inne)</t>
  </si>
  <si>
    <t>SCR gross (other)</t>
  </si>
  <si>
    <t>SCR netto (inne)</t>
  </si>
  <si>
    <t>SCR net (other)</t>
  </si>
  <si>
    <t>SCR(powódź)</t>
  </si>
  <si>
    <t>Program reasekuracji</t>
  </si>
  <si>
    <t>Reinsurance program</t>
  </si>
  <si>
    <t>SCR(trzęsienie ziemi)</t>
  </si>
  <si>
    <t>SCR(gradobicie)</t>
  </si>
  <si>
    <t>SCR(Flood)</t>
  </si>
  <si>
    <t>SCR(Earthquake)</t>
  </si>
  <si>
    <t>SCR(Hail)</t>
  </si>
  <si>
    <t>SCR(osunięcie się ziemi)</t>
  </si>
  <si>
    <t>SCR(Subsidence)</t>
  </si>
  <si>
    <t>Ryzyko katastroficzne z ubezp. majątkowo-osobowych</t>
  </si>
  <si>
    <t>Non-life CAT</t>
  </si>
  <si>
    <t>Katastrofy naturalne</t>
  </si>
  <si>
    <t xml:space="preserve">Natural catastrophe </t>
  </si>
  <si>
    <t>Reasekuracja nieproporcjonalna ubezpieczenia mienia</t>
  </si>
  <si>
    <t>Katastrofy antropogeniczne</t>
  </si>
  <si>
    <t xml:space="preserve">Man-made catastrophe </t>
  </si>
  <si>
    <t>Pozostałe</t>
  </si>
  <si>
    <t>Other</t>
  </si>
  <si>
    <t>OC komunikacyjne</t>
  </si>
  <si>
    <t>Morskie</t>
  </si>
  <si>
    <t>Lotnicze</t>
  </si>
  <si>
    <t>Pożar</t>
  </si>
  <si>
    <t>OC</t>
  </si>
  <si>
    <t>Kredyty i gwarancje</t>
  </si>
  <si>
    <t>MAT</t>
  </si>
  <si>
    <t xml:space="preserve">Credit and suretyship </t>
  </si>
  <si>
    <t>Grupa 1</t>
  </si>
  <si>
    <t>Grupa 2</t>
  </si>
  <si>
    <t>Grupa 3</t>
  </si>
  <si>
    <t>Grupa 4</t>
  </si>
  <si>
    <t>Grupa 5</t>
  </si>
  <si>
    <t>Group 1</t>
  </si>
  <si>
    <t>Group 2</t>
  </si>
  <si>
    <t>Group 3</t>
  </si>
  <si>
    <t>Group 4</t>
  </si>
  <si>
    <t>Group 5</t>
  </si>
  <si>
    <t>SCR brutto (RNP)</t>
  </si>
  <si>
    <t>SCR gross (RNP)</t>
  </si>
  <si>
    <t>SCR netto (RNP)</t>
  </si>
  <si>
    <t>SCR net (RNP)</t>
  </si>
  <si>
    <t>SCR (Katastrofy antropogeniczne)</t>
  </si>
  <si>
    <t>SCR (Man-made)</t>
  </si>
  <si>
    <t>with SI&gt;24mln EUR
Na</t>
  </si>
  <si>
    <t>with SI&lt;24mln EUR
Nb</t>
  </si>
  <si>
    <t>Liczba pojazdów</t>
  </si>
  <si>
    <t>z SU&gt;24 mln EUR (Na)</t>
  </si>
  <si>
    <t>z SU&lt;24 mln EUR (Nb)</t>
  </si>
  <si>
    <t>Strata brutto</t>
  </si>
  <si>
    <t>kurs PLN/EUR</t>
  </si>
  <si>
    <t>Tankowiec</t>
  </si>
  <si>
    <t>Platforma</t>
  </si>
  <si>
    <t>Max z SU</t>
  </si>
  <si>
    <t>MAX of SI</t>
  </si>
  <si>
    <t>SCR (Tankowiec)</t>
  </si>
  <si>
    <t>SCR (Tanker)</t>
  </si>
  <si>
    <t>SCR (Platforma)</t>
  </si>
  <si>
    <t>SCR (Platform)</t>
  </si>
  <si>
    <t>SCR (Marine) gross</t>
  </si>
  <si>
    <t>SCR (Morskie) brutto</t>
  </si>
  <si>
    <t>SCR (Morskie) netto</t>
  </si>
  <si>
    <t>SCR (Marine) net</t>
  </si>
  <si>
    <t>SCR (OC komunikacyjne) brutto</t>
  </si>
  <si>
    <t>SCR (Motor) gross</t>
  </si>
  <si>
    <t>SCR (OC komunikacyjne) netto</t>
  </si>
  <si>
    <t>SCR (Motor) net</t>
  </si>
  <si>
    <t>SCR (Lotnicze) brutto</t>
  </si>
  <si>
    <t>SCR (Aviation) gross</t>
  </si>
  <si>
    <t>SCR (Lotnicze) netto</t>
  </si>
  <si>
    <t>SCR (Aviation) net</t>
  </si>
  <si>
    <t>Najwyższa SU</t>
  </si>
  <si>
    <t>The largest SI</t>
  </si>
  <si>
    <t>SCR (Pożar) brutto</t>
  </si>
  <si>
    <t>SCR (Pożar) netto</t>
  </si>
  <si>
    <t>SCR (Fire) gross</t>
  </si>
  <si>
    <t>SCR (Fire) net</t>
  </si>
  <si>
    <t>Niewypłacalność kontrahenta</t>
  </si>
  <si>
    <t>Recesja</t>
  </si>
  <si>
    <t>Najwyższa SU (ekspozycja 1)</t>
  </si>
  <si>
    <t>The largest SI (exposure 1)</t>
  </si>
  <si>
    <t>Najwyższa SU (ekspozycja 2)</t>
  </si>
  <si>
    <t>The largest SI (exposure 2)</t>
  </si>
  <si>
    <t>SCR (Niewypłacalność kontrahenta)</t>
  </si>
  <si>
    <t>SCR (Credit-default)</t>
  </si>
  <si>
    <t>SCR (Recesja)</t>
  </si>
  <si>
    <t>SCR (Kredyty i gwarancje) brutto</t>
  </si>
  <si>
    <t>SCR (Kredyty i gwarancje) netto</t>
  </si>
  <si>
    <t>SCR (Credit and suretyship) gross</t>
  </si>
  <si>
    <t>SCR (Credit and suretyship) net</t>
  </si>
  <si>
    <t xml:space="preserve">Grupa ryzyka odpowiedzialności cywilnej </t>
  </si>
  <si>
    <t>Strata netto</t>
  </si>
  <si>
    <t>Ubezpieczenie i reasekuracja proporcjonalna odpowiedzialności cywilnej w przypadku postępowania niezgodnego z etyką zawodową inne niż ubezpieczenie odpowiedzialności cywilnej w przypadku postępowania niezgodnego z etyką zawodową dla rzemieślników i twórców prowadzących działalność na własny rachunek.</t>
  </si>
  <si>
    <t>Ubezpieczenie odpowiedzialności cywilnej pracodawcy i zobowiązania reasekuracji proporcjonalnej.</t>
  </si>
  <si>
    <t>Ubezpieczenie odpowiedzialności cywilnej dyrektorów i członków zarządu oraz zobowiązania reasekuracji proporcjonalnej.</t>
  </si>
  <si>
    <t>Zobowiązania ubezpieczeniowe i reasekuracyjne w zakresie odpowiedzialności cywilnej zawarte w liniach biznesowych 8 i 20, inne niż zobowiązania zaliczone do grup ryzyka odpowiedzialności cywilnej od 1 do 3 i inne niż ubezpieczenia i reasekuracja proporcjonalna odpowiedzialności cywilnej indywidualnej i odpowiedzialności cywilnej w przypadku postępowania niezgodnego z etyką zawodową dla rzemieślników i twórców prowadzących działalność na własny rachunek.</t>
  </si>
  <si>
    <t xml:space="preserve">Zobowiązania reasekuracji nieproporcjonalnej, które odnoszą się do zobowiązań ubezpieczeniowych zawartych w linii biznesowej 8. </t>
  </si>
  <si>
    <t>Risk factor</t>
  </si>
  <si>
    <t>Czynniki ryzyka OC</t>
  </si>
  <si>
    <t>Grupa ryzyka OC</t>
  </si>
  <si>
    <t>Czynnik ryzyka</t>
  </si>
  <si>
    <t>Macierz korelacji OC</t>
  </si>
  <si>
    <t>SCR (OC) brutto</t>
  </si>
  <si>
    <t>SCR (OC) netto</t>
  </si>
  <si>
    <t>SCR (Liability) gross</t>
  </si>
  <si>
    <t>SCR (Liability) net</t>
  </si>
  <si>
    <t xml:space="preserve">Grupa zobowiązań ubezpieczeniowych i reasekuracyjnych </t>
  </si>
  <si>
    <t>Zobowiązania ubezpieczeniowe i reasekuracyjne zawarte w liniach biznesowych 6 i 18  inne niż ubezpieczenie i reasekuracja w ubezpieczeniach morskich oraz ubezpieczenie i reasekuracja w ubezpieczeniach lotniczych.</t>
  </si>
  <si>
    <t>Zobowiązania reasekuracji zawarte w linii biznesowej 27 inne niż reasekuracja w ubezpieczeniach morskich i reasekuracja w ubezpieczeniach lotniczych.</t>
  </si>
  <si>
    <t>Zobowiązania ubezpieczeniowe i reasekuracyjne zawarte w liniach biznesowych 12 i 24 inne niż rozszerzone gwarancje dla zobowiązań ubezpieczeniowych i reasekuracyjnych, o ile portfel takich zobowiązań jest w wysokim stopniu zdywersyfikowany i takie zobowiązania nie obejmują kosztów wycofania produktu.</t>
  </si>
  <si>
    <t>Zobowiązania reasekuracji zawarte w linii biznesowej 26 inne niż reasekuracja w ubezpieczeniach ogólnej odpowiedzialności cywilnej.</t>
  </si>
  <si>
    <t>Nieproporcjonalne zobowiązania reasekuracyjne, które odnoszą się do zobowiązań ubezpieczeniowych zawartych w linii biznesowej 9.</t>
  </si>
  <si>
    <t>Macierz korelacji Pozostałe</t>
  </si>
  <si>
    <t>SCR (Pozostałe) brutto</t>
  </si>
  <si>
    <t>SCR (Pozostałe) netto</t>
  </si>
  <si>
    <t>SCR (Other) gross</t>
  </si>
  <si>
    <t>SCR (Other) net</t>
  </si>
  <si>
    <t>Zobowiązania z tytułu świadczeń rentowych z umów ubezpieczeń majątkowo-osobowych i powiązane ze zobowiązaniami z ubezpieczeń zdrowotnych</t>
  </si>
  <si>
    <t>Zobowiązania z tytułu świadczeń rentowych z umów ubezpieczeń majątkowo-osobowych i powiązane ze zobowiązaniami z ubezpieczeń innych niż zdrowotne</t>
  </si>
  <si>
    <t>SCR brutto</t>
  </si>
  <si>
    <t>Techniki ograniczania ryzyka</t>
  </si>
  <si>
    <t>SCR netto</t>
  </si>
  <si>
    <t>Ryzyko katastrof naturalnych</t>
  </si>
  <si>
    <t>Efekt dywersyfikacji pomiędzy zdarzeniami</t>
  </si>
  <si>
    <t>Ryzyko katastrof dla reasekuracji nieproporcjonalnej</t>
  </si>
  <si>
    <t>Ryzyko katastrof antropogenicznych</t>
  </si>
  <si>
    <t>Pozostałe ryzyko katastroficzne</t>
  </si>
  <si>
    <t>Wymóg kapitałowy dla ryzyka katastroficznego przed dywersyfikacją</t>
  </si>
  <si>
    <t>Wymóg kapitałowy dla ryzyka katastroficznego po dywersyfikacji</t>
  </si>
  <si>
    <t>Ryzyko katastroficzne z ubezp. majątkowo-osobowych (podsumowanie)</t>
  </si>
  <si>
    <t>Ryzyko katastroficzne z ubezp. zdrowotnych (podsumowanie)</t>
  </si>
  <si>
    <t>Ryzyko katastroficzne z ubezp. zdrowotnych</t>
  </si>
  <si>
    <t>Wypadki masowe</t>
  </si>
  <si>
    <t>Koncentracja wypadków</t>
  </si>
  <si>
    <t>Pandemia</t>
  </si>
  <si>
    <t>Ryzyko katastroficzne z ubezp. zdrowotnych - Wypadki masowe</t>
  </si>
  <si>
    <t>Estonia</t>
  </si>
  <si>
    <t>Finlandia</t>
  </si>
  <si>
    <t>Finland</t>
  </si>
  <si>
    <t>Łotwa</t>
  </si>
  <si>
    <t>Litwa</t>
  </si>
  <si>
    <t>Latvia</t>
  </si>
  <si>
    <t>Lithuania</t>
  </si>
  <si>
    <t>Śmierć w wypadku</t>
  </si>
  <si>
    <t>Liczba osób ubezpieczonych</t>
  </si>
  <si>
    <t>Łączna wartość świadczeń wypłaconych</t>
  </si>
  <si>
    <t>Trwała niepełnosprawność spowodowana przez wypadek</t>
  </si>
  <si>
    <t>Niepełnosprawność, która trwa co najmniej 10 lat, spowodowana przez wypadek</t>
  </si>
  <si>
    <t>Niepełnosprawność, która trwa co najmniej 12 miesięcy, spowodowana przez wypadek</t>
  </si>
  <si>
    <t>Leczenie w związku z wypadkiem</t>
  </si>
  <si>
    <t>Składka odnowieniowa</t>
  </si>
  <si>
    <t xml:space="preserve">Obciążenie kapitałowe brutto </t>
  </si>
  <si>
    <t>Obciążenie kapitałowe netto</t>
  </si>
  <si>
    <t>Wymóg dla wypadków masowych po dywersyfikacji</t>
  </si>
  <si>
    <t>Ryzyko katastroficzne (majątkowo-osobowe)</t>
  </si>
  <si>
    <t>Ryzyko katastroficzne (zdrowotne)</t>
  </si>
  <si>
    <t>Współczynnik</t>
  </si>
  <si>
    <t>Coefficient</t>
  </si>
  <si>
    <t>Zdarzenie</t>
  </si>
  <si>
    <t>Event</t>
  </si>
  <si>
    <t>Wymóg dla wypadków masowych przed dywersyfikacją</t>
  </si>
  <si>
    <t>Ryzyko katastroficzne z ubezp. zdrowotnych - Koncentracja wypadków</t>
  </si>
  <si>
    <t>Health Catastrophe risk - Accident concentration</t>
  </si>
  <si>
    <t>Największa koncentracja ryzyka wypadków</t>
  </si>
  <si>
    <t>Średnia wartość świadczeń wypłacanych</t>
  </si>
  <si>
    <t>Wymóg dla koncentracji wypadków po dywersyfikacji</t>
  </si>
  <si>
    <t>Wymóg dla koncentracji wypadków przed dywersyfikacją</t>
  </si>
  <si>
    <t>Ryzyko katastroficzne z ubezp. zdrowotnych - Pandemia</t>
  </si>
  <si>
    <t>Całkowita ekspozycja</t>
  </si>
  <si>
    <t>Jednostkowe koszty hospitalizacji</t>
  </si>
  <si>
    <t>Oczekiwana liczba osób hospitalizowanych</t>
  </si>
  <si>
    <t>Jednostkowe koszty leczenia ambulatoryjnego</t>
  </si>
  <si>
    <t>Oczekiwana liczba osób korzystających z leczenia ambulatoryjnego</t>
  </si>
  <si>
    <t>Jednostkowe koszty, gdy nie skorzystano z formalnej opieki medycznej</t>
  </si>
  <si>
    <t>Oczekiwana liczba osób, które nie skorzystały z formalnej opieki medycznej</t>
  </si>
  <si>
    <t>Hospitalizacja</t>
  </si>
  <si>
    <t>Leczenie ambulatoryjne</t>
  </si>
  <si>
    <t>Nie skorzystano z formalnej opieki medycznej</t>
  </si>
  <si>
    <t>Healthcare</t>
  </si>
  <si>
    <t>Opieka zdrowotna</t>
  </si>
  <si>
    <t>Suma wymogów kapitałowych dla ryzyka ubezpieczeniowego w ubezpieczeniach na życie</t>
  </si>
  <si>
    <t>Sum of the capital requirements for life underwriting risk</t>
  </si>
  <si>
    <t>Wymóg kapitałowy dla ryzyka ubezpieczeniowego w ubezpieczeniach zdrowotnych</t>
  </si>
  <si>
    <t>Miara wielkości ryzyka składki i rezerw</t>
  </si>
  <si>
    <t>Miara wielkości ryzyka składki (Vprem)</t>
  </si>
  <si>
    <t>Miara wielkości ryzyka rezerw (Vres)</t>
  </si>
  <si>
    <t>Dywersyfikacja geograficzna</t>
  </si>
  <si>
    <t>Miara wielkości ryzyka składki i rezerw (V)</t>
  </si>
  <si>
    <t>Volume measure for premium risk (Vprem)</t>
  </si>
  <si>
    <t>Volume measure for reserve risk (Vres)</t>
  </si>
  <si>
    <t>Volume measure for premium and reserve risk (V)</t>
  </si>
  <si>
    <t>NSLT Health premium and reserve risk</t>
  </si>
  <si>
    <t>Ubezpieczenie pokrycia kosztów świadczeń medycznych i reasekuracja proporcjonalna</t>
  </si>
  <si>
    <t>Ubezpieczenie na wypadek utraty dochodów i reasekuracja proporcjonalna</t>
  </si>
  <si>
    <t>Ubezpieczenie pracownicze i reasekuracja proporcjonalna</t>
  </si>
  <si>
    <t>Łączne odchylenie standardowe</t>
  </si>
  <si>
    <t>Wymóg kapitałowy dla ryzyka składki i rezerw z ubezpieczeń zdrowotnych</t>
  </si>
  <si>
    <t>NSLT health lapse risk</t>
  </si>
  <si>
    <t>Wymóg kapitałowy dla ryzyka związanego z rezygnacjami z umów</t>
  </si>
  <si>
    <t>Ryzyko wypadków masowych</t>
  </si>
  <si>
    <t>Ryzyko koncentracji wypadków</t>
  </si>
  <si>
    <t>Ryzyko pandemii</t>
  </si>
  <si>
    <t xml:space="preserve">Health catastrophe risk </t>
  </si>
  <si>
    <t>Ryzyko katastroficzne z ubezpieczeń zdrowotnych</t>
  </si>
  <si>
    <t>Wymóg kapitałowy dla ryzyka katastroficznego z ubezpieczeń zdrowotnych</t>
  </si>
  <si>
    <t>Wymóg kapitałowy dla ryzyka składki i rezerw z ubezpieczeń majątkowo-osobowych</t>
  </si>
  <si>
    <t>Wymóg kapitałowy dla ryzyka związanego z rezygnacjami z umów z ubezpieczeń majątkowo-osobowych</t>
  </si>
  <si>
    <t>Wymóg kapitałowy dla ryzyka katastroficznego z ubezpieczeń majątkowo-osobowych</t>
  </si>
  <si>
    <t>Wymóg kapitałowy dla ryzyka ubezpieczeniowego w ubezpieczeniach majątkowo-osobowych</t>
  </si>
  <si>
    <t>Capital requirement</t>
  </si>
  <si>
    <t>Wymóg kapitałowy</t>
  </si>
  <si>
    <r>
      <rPr>
        <b/>
        <sz val="10"/>
        <rFont val="Arial"/>
        <family val="2"/>
        <charset val="238"/>
      </rPr>
      <t>Uwaga: D</t>
    </r>
    <r>
      <rPr>
        <sz val="10"/>
        <rFont val="Arial"/>
        <family val="2"/>
        <charset val="238"/>
      </rPr>
      <t xml:space="preserve">la ryzyka składki możliwe są trzy opcje obliczania parametrów specyficznych (wybór w pierwszej kolumnie): </t>
    </r>
  </si>
  <si>
    <t>Opcja 1) odchylenie standardowe obliczane na bazie składek netto</t>
  </si>
  <si>
    <t>Opcja 3) zastosowanie parametrów specyficznych dla NPR, wówczas odchylenie standardowe nie może być parametrem specyficznym.</t>
  </si>
  <si>
    <t>Opcja 2) odchylenie standardowe obliczane na bazie składek brutto, wówczas współczynnik korygujący (NPR) dla reasekuracji nieproporcjonalnej nie może być parametrem specyficznym</t>
  </si>
  <si>
    <t>Wypełnianie arkusza należy rozpocząć od wyboru jednej z trzech powyższych opcji dla każdej linii biznesu; wybór zaznacza się w pierwszej kolumnie.</t>
  </si>
  <si>
    <t>Dla opcji 1 i 2 wymagane jest wypełnienie kolumny 3 i 4, dla opcji 3 wymagane jest wypełnienie kolumny 8.</t>
  </si>
  <si>
    <t>Wybór opcji</t>
  </si>
  <si>
    <t>Option</t>
  </si>
  <si>
    <t>Message/Standard parameter sigma</t>
  </si>
  <si>
    <t>USP sigma (netto/brutto) obliczony obliczony na podstawie standardowej metody</t>
  </si>
  <si>
    <t>USP sigma (gross/net) based on standard method</t>
  </si>
  <si>
    <t>Time series (in years)</t>
  </si>
  <si>
    <t>Długość szeregu czasowego dla danych (w latach)</t>
  </si>
  <si>
    <t>Credibility factor</t>
  </si>
  <si>
    <t xml:space="preserve">USP sigma including credibility factor </t>
  </si>
  <si>
    <t xml:space="preserve">USP sigma z uwzgl. współczynnika wiarogodności </t>
  </si>
  <si>
    <t>Message/Standard parameter NPR</t>
  </si>
  <si>
    <t xml:space="preserve">Adjustment factor for non-proportional reinsurance </t>
  </si>
  <si>
    <t>Final parameter sigma</t>
  </si>
  <si>
    <t>Parameter based on standard method</t>
  </si>
  <si>
    <t>Parametry dla ryzyka składki i rezerw (non-life)</t>
  </si>
  <si>
    <t>σ dla składki</t>
  </si>
  <si>
    <t>σ dla rezerw</t>
  </si>
  <si>
    <t>σ premium</t>
  </si>
  <si>
    <t>σ reserve</t>
  </si>
  <si>
    <t>NPR</t>
  </si>
  <si>
    <t>Długość szeregu w latach</t>
  </si>
  <si>
    <t>Ryzyko składki i rezerw z ubezpieczeń zdrowotnych</t>
  </si>
  <si>
    <t>Parametry dla ryzyka składki i rezerw (health)</t>
  </si>
  <si>
    <t>&gt;=10</t>
  </si>
  <si>
    <t>Ryzyko rewizji wysokości rent z ubezpieczeń zdrowotnych</t>
  </si>
  <si>
    <t xml:space="preserve">Shock in health Revision Risk </t>
  </si>
  <si>
    <t>Ryzyko rewizji wysokości rent z ubezpieczeń na życie</t>
  </si>
  <si>
    <t>Use of USP</t>
  </si>
  <si>
    <t>Wykorzystanie parametrów specyficznych</t>
  </si>
  <si>
    <t>Standard deviation for premium risk &amp; Adjustment factor for non-proportional reinsurance</t>
  </si>
  <si>
    <t>Odchylenie standardowe dla ryzyka składki &amp; Współczynnik korygujący dla reasekuracji nieproporcjonalnej</t>
  </si>
  <si>
    <t>Macierz agregacji segmentów dla ryzyka składki i rezerw (non-life)</t>
  </si>
  <si>
    <t>Odchylenie standardowe dla ryzyka składki i rezerw</t>
  </si>
  <si>
    <t xml:space="preserve">Standard deviation for premium and reserve risk </t>
  </si>
  <si>
    <t xml:space="preserve">Adjustment for loss-absorbing capacity of TP </t>
  </si>
  <si>
    <t>Korekta z tytułu zdolności podatków odroczonych do pokrywania strat</t>
  </si>
  <si>
    <t>Adjustment for loss-absorbing capacity of deferred taxes</t>
  </si>
  <si>
    <t>Macierz dla BSCR</t>
  </si>
  <si>
    <t xml:space="preserve">Przyszłe świadczenia uznaniowe </t>
  </si>
  <si>
    <t xml:space="preserve">Future discretionary benefits </t>
  </si>
  <si>
    <t xml:space="preserve">Solvency Capital Requirements </t>
  </si>
  <si>
    <t>Liniowy MCR dla zobowiązań ubezpieczeniowych i reasekuracyjnych z tyt. ubezpieczeń majątkowo-osobowych</t>
  </si>
  <si>
    <t>MCR NL Wynik</t>
  </si>
  <si>
    <t>Składki przypisane netto w okresie ostatnich 12 miesięcy</t>
  </si>
  <si>
    <t>Alfa</t>
  </si>
  <si>
    <t>Beta</t>
  </si>
  <si>
    <t>Parametry dla MCR</t>
  </si>
  <si>
    <t>Liniowy MCR dla zobowiązań ubezpieczeniowych i reasekuracyjnych z tyt. ubezpieczeń na życie</t>
  </si>
  <si>
    <t>Zobowiązania ubezpieczeniowe i reasekuracyjne</t>
  </si>
  <si>
    <t>Insurance and reinsurance obligations</t>
  </si>
  <si>
    <t>Zobowiązania z udziałem w zyskach - świadczenia gwarantowane</t>
  </si>
  <si>
    <t>Zobowiązania z udziałem w zyskach - przyszłe świadczenia uznaniowe</t>
  </si>
  <si>
    <t>Zobowiązania dla świadczeń w ramach ubezpieczeń opartych o indeksy i z UFK</t>
  </si>
  <si>
    <t xml:space="preserve">Zobowiązania dla pozostałych świadczeń </t>
  </si>
  <si>
    <t>Całkowita suma na ryzyku</t>
  </si>
  <si>
    <t>MCR L Wynik</t>
  </si>
  <si>
    <t>MCR NL Result</t>
  </si>
  <si>
    <t>MCR L Result</t>
  </si>
  <si>
    <t>Liniowy MCR</t>
  </si>
  <si>
    <t>Ograniczenie górne MCR</t>
  </si>
  <si>
    <t>Ograniczenie dolne MCR</t>
  </si>
  <si>
    <t>Łączny MCR</t>
  </si>
  <si>
    <t>Absolutny MCR</t>
  </si>
  <si>
    <t xml:space="preserve">SCR Final Calculation ( to level 2 aggregation) </t>
  </si>
  <si>
    <t xml:space="preserve">This is a sheet  which allows insurance undertakings to present their own structure of the model. In this sheet insurance undertakings should provide information about their internal model results for every risks/risks factors/lines of business/other covered by the internal model. </t>
  </si>
  <si>
    <t>Please add the table if needed</t>
  </si>
  <si>
    <t>Pytania jakościowe</t>
  </si>
  <si>
    <t>Pytanie</t>
  </si>
  <si>
    <t>Odpowiedź zakładu ubezpieczeń/reasekuracji</t>
  </si>
  <si>
    <t xml:space="preserve">Dla celów wyznaczenia granicy umowy proszę opisać gwarancję finansowe w ubezpieczeniach na życie z UFK </t>
  </si>
  <si>
    <t>W przypadku, gdy zakład sam dokonał oceny zauważalności proszę podać uzasadnienie, dlaczego dane świadczenie zostało zakwalifikowane jako zauważalne lub nie.</t>
  </si>
  <si>
    <t>Answer</t>
  </si>
  <si>
    <t>Comment</t>
  </si>
  <si>
    <t>Question 1</t>
  </si>
  <si>
    <t>Has the undertaking considered the use of Undertaking Specific Parameters to date?</t>
  </si>
  <si>
    <t>Question 2</t>
  </si>
  <si>
    <t>Does the undertaking intend to apply for approval of Undertaking Specific Parameters?</t>
  </si>
  <si>
    <t>Please fill the following part if the response to question 2 is positive.</t>
  </si>
  <si>
    <t>Question 3</t>
  </si>
  <si>
    <t>Has this been agreed by the Board of the undertaking?</t>
  </si>
  <si>
    <t>Question 4</t>
  </si>
  <si>
    <t>How would you categorise your degree of preparedness towards the application stage?
Very prepared, reasonably prepared or still at the investigation stage.</t>
  </si>
  <si>
    <t>Question 5</t>
  </si>
  <si>
    <t>1. For what Line(s) of Business would you consider the use of Undertaking Specific Parameters?
2. Is it a Major risk/Minor risk for your business?
3. Is it at Group or solo level? If it is at group level, how many solos are applying as well?</t>
  </si>
  <si>
    <t>Question 6</t>
  </si>
  <si>
    <t>It is possible, in given circumstances, to use external data for the calculation of USPs.
How much reliance are you planning to make on the use of external data? Why would it be the case?</t>
  </si>
  <si>
    <t>Question 7</t>
  </si>
  <si>
    <t>If the response to question 2 is positive, are you as well in the process of preparing for other applications?
In particular, if you are in pre-application or intending to use a partial internal model (please detail),
for the line of business you may apply for using USPs, are you preparing for USPs application as a contingency plan or as a transitional plan?</t>
  </si>
  <si>
    <t>Question 8</t>
  </si>
  <si>
    <t>If you took part to QIS5, did you use USP for your QIS5 submission?</t>
  </si>
  <si>
    <t>Ankieta EIOPA dot. parametrów specyficznych (fakultatywnie)</t>
  </si>
  <si>
    <t>USP Ankieta EIOPA</t>
  </si>
  <si>
    <t>SCR wyznaczany modelem wewnętrznym (fakultatywnie)</t>
  </si>
  <si>
    <t>Macierz dla ryzyka w ubezpieczeniach majątkowo-osobowych</t>
  </si>
  <si>
    <t>Macierz agregacji segmentów dla ryzyka składki i rezerw (health)</t>
  </si>
  <si>
    <t>Name</t>
  </si>
  <si>
    <t>Arkusz "Model_wewn" wypełniają fakultatywnie zakłady ubezpieczeń/reasekuracji, które planują wyznaczać SCR pełnym(częściowym) modelem wewnętrznym.</t>
  </si>
  <si>
    <t>W arkuszu "Tłumaczenie" można wybrać wersję językową kwestionariusza ilościowego: polską albo angielską.</t>
  </si>
  <si>
    <t>Qualitative questionnaire</t>
  </si>
  <si>
    <t xml:space="preserve">USP - EIOPA questionnaire </t>
  </si>
  <si>
    <t>Zakłady ubezpieczeń/reasekuracji planujące wykorzystywać w przyszłym systemie Wypłacalność II parametry specyficzne (USP) proszone są o wypełnienie ankiety przygotowanej przez EIOPA (arkusz "USP Ankieta EIOPA"). Ankieta zawiera pytania jakościowe dot. planów zakładów w zakresie stosowania USP.</t>
  </si>
  <si>
    <t xml:space="preserve">Na życie i zdrowotnych o charakterze ubezpieczeń na życie, z wyłączeniem ubezpieczeń na życie opartych  o indeksy i z UFK </t>
  </si>
  <si>
    <t>Na życie z wyłączeniem ubezpieczeń na życie opartych  o indeksy i z UFK oraz zdrowotnych</t>
  </si>
  <si>
    <t xml:space="preserve">Na życie opartych  o indeksy i z UFK </t>
  </si>
  <si>
    <t>Life and health similar to life, excluding index-linked and unit-linked</t>
  </si>
  <si>
    <t>Rezerwy techniczno-ubezpieczeniowe – ubezpieczenia majątkowo-osobowe (z wyłączeniem zdrowotnych)</t>
  </si>
  <si>
    <t>w tys. zł</t>
  </si>
  <si>
    <t>Reasekuracja nieproporcjonalna ubezpieczeń osobowych</t>
  </si>
  <si>
    <t>w tys. zł.</t>
  </si>
  <si>
    <t>Nadwyżka ceny emisyjnej powyżej wartości nominalnej udziałów/akcji (agio) powiązana z kapitałem zakładowym</t>
  </si>
  <si>
    <t>Podporządkowany fundusz udziałowy w TUW</t>
  </si>
  <si>
    <t>Nadwyżka ceny emisyjnej powyżej wartości nominalnej udziałów/akcji (agio) powiązana z akcjami uprzywilejowanymi</t>
  </si>
  <si>
    <t>Nieopłacony kapitał zakładowy, wkłady/składki członkowskie lub inne równoważne pozycje BOF w TUW, do których opłacenia nie wezwano, płatny na żądanie</t>
  </si>
  <si>
    <t>Other non available own funds</t>
  </si>
  <si>
    <t>Pozostałe niedopuszczalne środki własne</t>
  </si>
  <si>
    <t>Dla ułatwienia nawigacji każdy moduł/podmoduł/(pod)podmoduł itp. na schemacie formuły standardowej SCR wyposażony jest w linki odsyłające użytkownika do odpowiedniego rodzaju ryzyka.</t>
  </si>
  <si>
    <t>Further details on revision risk</t>
  </si>
  <si>
    <t>Dodatkowe informacje dot. ryzyka rewizji wysokości rent</t>
  </si>
  <si>
    <t>Factor applied for the revision shock</t>
  </si>
  <si>
    <t>Zastosowany parametr specyficzny (USP)</t>
  </si>
  <si>
    <t>RTU bez marginesu ryzyka (netto)</t>
  </si>
  <si>
    <t>Net of technical provisions without risk margin</t>
  </si>
  <si>
    <t>Dla ułatwienia nawigacji każdy moduł/podmoduł na schemacie SCR dla ryzyka katastroficznego z ubezpieczeń majątkowo-osobowych wyposażony jest w linki odsyłające użytkownika do odpowiedniego rodzaju ryzyka.</t>
  </si>
  <si>
    <t>1. Dla wszystkich segmentów określonych w Załączniku II Specyfikacji Technicznej (ST) domyślny współczynnik dywersyfikacji geograficznej równa się 1. Zakład może jednak obliczyć współczynnik zgodnie z Załącznikiem III ST i wpisać go w odpowiednią komórkę w obszarze H10:H21.</t>
  </si>
  <si>
    <t>1. Dla wszystkich segmentów określonych w Załączniku X Specyfikacji Technicznej (ST) domyślny współczynnik dywersyfikacji geograficznej równa się 1. Zakład może jednak obliczyć współczynnik zgodnie z Załącznikiem III ST i wpisać go w odpowiednią komórkę w obszarze H46:H49.</t>
  </si>
  <si>
    <t>2. Dla każdego segmentu: odchylenie standardowe ryzyka składki, współczynnik korygujący dla reasekuracji nieproporcjonalnej (nie może być zastąpiony jednocześnie z odchyleniem standardowym w tym samym segmencie), odchylenie standardowe ryzyka rezerw mogą zostać zastąpione przez parametry specyfikczne (USP) i wpisane w odpowiednią komórkę w obszarze C10:E21.</t>
  </si>
  <si>
    <t>2. Dla każdego segmentu: odchylenie standardowe ryzyka składki, współczynnik korygujący dla reasekuracji nieproporcjonalnej (nie może być zastąpiony jednocześnie z odchyleniem standardowym w tym samym segmencie), odchylenie standardowe ryzyka rezerw mogą zostać zastąpione przez parametry specyfikczne (USP) i wpisane w odpowiednią komórkę w obszarze C46:E49.</t>
  </si>
  <si>
    <t>V*odchylenie standardowe</t>
  </si>
  <si>
    <t>V*standard deviation</t>
  </si>
  <si>
    <t>Suma wymogów kapitałowych dla ryzyka ubezpieczeniowego w ubezpieczeniach majątkowo-osobowych</t>
  </si>
  <si>
    <t>Sum of the capital requirements for non-life underwriting risk</t>
  </si>
  <si>
    <t>Suma wymogów kapitałowych dla ryzyka ubezpieczeniowego w ubezpieczeniach zdrowotnych o charakterze ubezpieczeń na życie</t>
  </si>
  <si>
    <t>Sum of the capital requirements for health underwriting risk (SLT)</t>
  </si>
  <si>
    <t>Wymóg kapitałowy dla ryzyka ubezpieczeniowego w ubezpieczeniach zdrowotnych o charakterze ubezpieczeń na życie</t>
  </si>
  <si>
    <t>Total capital requirement for health underwriting risk (SLT)</t>
  </si>
  <si>
    <t>Wymóg kapitałowy dla ryzyka ubezpieczeń zdrowotnych o charakterze ubezpieczeń majątkowo-osobowych</t>
  </si>
  <si>
    <t>Macierz dla ryzyka w ubezpieczenich zdrowotnych</t>
  </si>
  <si>
    <t>Ryzyko NSLT</t>
  </si>
  <si>
    <t>Ryzyko SLT</t>
  </si>
  <si>
    <t>Ryzyko katastroficzne</t>
  </si>
  <si>
    <t>NSLT risk</t>
  </si>
  <si>
    <t>SLT risk</t>
  </si>
  <si>
    <t>Wymóg dla pandemii</t>
  </si>
  <si>
    <t>Oszacowanie składki zarobionej na udziale własnym w okresie kolejnych 12 miesięcy</t>
  </si>
  <si>
    <t xml:space="preserve">Estimate of the premiums to be earned during the following 12 months </t>
  </si>
  <si>
    <t>Wartość obecna oszacowania składki zarobionej na udziale własnym po okresie kolejnych 12 miesięcy (z tytułu obowiązujących umów)</t>
  </si>
  <si>
    <t>Należności od pośredników o terminie dłuższym niż 3 miesiące</t>
  </si>
  <si>
    <t>Pozostałe ekspozycje typu 2 inne niż należności od pośredników o terminie dłuższym niż 3 miesiące</t>
  </si>
  <si>
    <t>W kwestionariuszu występują 4 typy pół:</t>
  </si>
  <si>
    <t>SCR dla ryzyka katastroficznego z ubezpieczeń majątkowo-osobowych i zdrowotnych - podsumowanie</t>
  </si>
  <si>
    <t>SCR-HealthCAT</t>
  </si>
  <si>
    <t>Kwestionariusz ilościowy podzielony jest na 24 arkusze i 6 arkuszy pomocnicznych. Kwestionariusz wyposażony jest w Indeks, z linkami oraz opisem poszczególnych zakładek kwestionariusza. Dla ułatwienia nawigacji każda zakładka kwestionariusza wyposażona jest w linki odsyłające do Indeksu.</t>
  </si>
  <si>
    <t>Arkusze SCR-NatCAT Dane, SCR-NLCAT, SCR-HealthCAT są arkuszami pomocniczymi i nie muszą być przesyłane do UKNF z wynikami badania. W przypadku, gdy zdecydują się Państwo nie przesyłać arkuszy, wówczas prosimy o ręczne skopiowanie (jako wartość) wyników SCR do odpowiednich komórek arkusza SCR-B3F.</t>
  </si>
  <si>
    <t>Arkusze dodatkowe</t>
  </si>
  <si>
    <t>SCR Non-life catastrophe risk (without natural) - helper tab</t>
  </si>
  <si>
    <t>SCR dla ryzyka katastroficznego z ubezpieczeń majątkowo-osobowych (bez naturalnych) - arkusz pomocniczy</t>
  </si>
  <si>
    <t>SCR dla ryzyka katastroficznego z ubezpieczeń zdrowotnych (arkusz pomocniczy)</t>
  </si>
  <si>
    <t>Health catastrophe risk (helper tab)</t>
  </si>
  <si>
    <r>
      <t xml:space="preserve">Arkusz </t>
    </r>
    <r>
      <rPr>
        <i/>
        <sz val="9"/>
        <color indexed="8"/>
        <rFont val="Calibri"/>
        <family val="2"/>
        <charset val="238"/>
        <scheme val="minor"/>
      </rPr>
      <t>SCR-NatCAT</t>
    </r>
    <r>
      <rPr>
        <sz val="9"/>
        <color indexed="8"/>
        <rFont val="Calibri"/>
        <family val="2"/>
        <charset val="238"/>
        <scheme val="minor"/>
      </rPr>
      <t xml:space="preserve"> Dane jest arkuszem pomocniczym do wyznaczenia SCR dla ryzyka katastrof naturalnych z ubezpieczeń majątkowo-osobowych i nie musi być przesyłany do UKNF z wynikami badania. W przypadku, gdy zdecydują się Państwo nie przesyłać arkusza, wówczas prosimy o ręczne skopiowanie (jako wartość) wyników SCR do odpowiednich komórek arkusza SCR-B3F.</t>
    </r>
  </si>
  <si>
    <r>
      <t xml:space="preserve">Arkusz </t>
    </r>
    <r>
      <rPr>
        <i/>
        <sz val="9"/>
        <color indexed="8"/>
        <rFont val="Calibri"/>
        <family val="2"/>
        <charset val="238"/>
        <scheme val="minor"/>
      </rPr>
      <t>SCR-NLCAT</t>
    </r>
    <r>
      <rPr>
        <sz val="9"/>
        <color indexed="8"/>
        <rFont val="Calibri"/>
        <family val="2"/>
        <charset val="238"/>
        <scheme val="minor"/>
      </rPr>
      <t xml:space="preserve"> jest arkuszem pomocniczym do wyznaczenia SCR dla ryzyka katastroficznego z ubezpieczeń majątkowo-osobowych (bez naturalnych) i nie musi być przesyłany do UKNF z wynikami badania. W przypadku, gdy zdecydują się Państwo nie przesyłać arkusza, wówczas prosimy o ręczne skopiowanie (jako wartość) wyników SCR do odpowiednich komórek arkusza SCR-B3F.</t>
    </r>
  </si>
  <si>
    <r>
      <t xml:space="preserve">Arkusz </t>
    </r>
    <r>
      <rPr>
        <i/>
        <sz val="9"/>
        <color indexed="8"/>
        <rFont val="Calibri"/>
        <family val="2"/>
        <charset val="238"/>
        <scheme val="minor"/>
      </rPr>
      <t>SCR-HealthCAT</t>
    </r>
    <r>
      <rPr>
        <sz val="9"/>
        <color indexed="8"/>
        <rFont val="Calibri"/>
        <family val="2"/>
        <charset val="238"/>
        <scheme val="minor"/>
      </rPr>
      <t xml:space="preserve"> jest arkuszem pomocniczym do wyznaczenia SCR dla ryzyka katastroficznego z ubezpieczeń zdrowotnych i nie musi być przesyłany do UKNF z wynikami badania. W przypadku, gdy zdecydują się Państwo nie przesyłać arkusza, wówczas prosimy o ręczne skopiowanie (jako wartość) wyników SCR do odpowiednich komórek arkusza SCR-B3F.</t>
    </r>
  </si>
  <si>
    <t>W przypadku, gdy zdecydują się Państwo nie przesyłać arkuszy pomocniczych: SCR-NatCAT Dane, SCR-NLCAT, SCR-HealthCAT z wynikami badania, wówczas prosimy o ręczne skopiowanie (jako wartość) wyników SCR z ww. arkuszy do odpowiednich komórek arkusza SCR-B3F.</t>
  </si>
  <si>
    <t>Korekta z tytułu zdolności RTU i podatków odroczonych do pokrywania strat (wartość ujemna)</t>
  </si>
  <si>
    <t>Adjustment for loss-absorbing capacity of TP and deferred taxes (negative value)</t>
  </si>
  <si>
    <t>Odchylenie standardowe/USP</t>
  </si>
  <si>
    <t>Współczynnik korygujący dla reasekuracji nieproporcjonalnej/USP</t>
  </si>
  <si>
    <t>Standard/USP</t>
  </si>
  <si>
    <t>Standard Deviation/USP</t>
  </si>
  <si>
    <t>Adjustment factor for non-proportional reinsurance/USP</t>
  </si>
  <si>
    <t>SCR dla ryzyka katastrof naturalnych z ubezpieczeń majątkowo-osobowych (arkusz pomocniczy)</t>
  </si>
  <si>
    <t>SCR Natural catastrophe risk (helper tab)</t>
  </si>
  <si>
    <t>SCR-NatCAT</t>
  </si>
  <si>
    <t xml:space="preserve">Korekta z tytułu zdolności RTU i podatków odroczonych do pokrywania strat </t>
  </si>
  <si>
    <t xml:space="preserve">Adjustment for loss-absorbing capacity of TP and deferred taxes </t>
  </si>
  <si>
    <t xml:space="preserve">Przyszłe świadczenia </t>
  </si>
  <si>
    <t>Future benefits</t>
  </si>
  <si>
    <t>Reasekuracja czynna w ubezpieczeniach zdrowotnych</t>
  </si>
  <si>
    <t>Accepted health reinsurance</t>
  </si>
  <si>
    <t>PLN zaok</t>
  </si>
  <si>
    <t>EUR</t>
  </si>
  <si>
    <t>USD</t>
  </si>
  <si>
    <t>CHF</t>
  </si>
  <si>
    <t>GBP</t>
  </si>
  <si>
    <r>
      <t xml:space="preserve">Kwestionariusz ilościowy "UKNF Badanie ilościowe 2013" służy do zbierania danych od zakładów ubezpieczeń/reasekuracji  w badaniu QIS2013. Prosimy Państwa o wszelkie uwagi do kwestionariusza ilościowego, które pozwolą UKNF poprawić i udoskonalić kwestionariusz w celu poprawnego przeprowadzenia badania. Prosimy Państwa o przesyłanie uwag na adres </t>
    </r>
    <r>
      <rPr>
        <b/>
        <sz val="10"/>
        <color indexed="8"/>
        <rFont val="Calibri"/>
        <family val="2"/>
        <charset val="238"/>
      </rPr>
      <t>qis@knf.gov.pl.</t>
    </r>
  </si>
  <si>
    <t>Ryzyko ubezpieczeniowe w ubezpieczeniach zdrowotnych</t>
  </si>
  <si>
    <t>Pożyczki i pożyczki zabezpieczone hipotecznie (z wyłączeniem pożyczek pod zastaw polisy) dla osób indywidualnych</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</si>
</sst>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164" formatCode="_-* #,##0.00\ _€_-;\-* #,##0.00\ _€_-;_-* &quot;-&quot;??\ _€_-;_-@_-"/>
    <numFmt numFmtId="165" formatCode="_-* #,##0.00\ &quot;€&quot;_-;\-* #,##0.00\ &quot;€&quot;_-;_-* &quot;-&quot;??\ &quot;€&quot;_-;_-@_-"/>
    <numFmt numFmtId="166" formatCode="dd/mm/yyyy\ "/>
    <numFmt numFmtId="167" formatCode="_(* #,##0.00_);_(* \(#,##0.00\);_(* \-??_);_(@_)"/>
    <numFmt numFmtId="168" formatCode="&quot;+ &quot;#,##0.00\ ;&quot;- &quot;#,##0.00\ ;0.00\ "/>
    <numFmt numFmtId="169" formatCode="#,##0\ ;&quot;- &quot;#,##0\ ;0\ "/>
    <numFmt numFmtId="170" formatCode="&quot;+ &quot;#,##0\ ;&quot;- &quot;#,##0\ ;0\ "/>
    <numFmt numFmtId="171" formatCode="_(* #,##0.00_);_(* \(#,##0.00\);_(* &quot;-&quot;??_);_(@_)"/>
    <numFmt numFmtId="172" formatCode="_-[$€-2]\ * #,##0.00_-;_-[$€-2]\ * #,##0.00\-;_-[$€-2]\ * \-??_-"/>
    <numFmt numFmtId="173" formatCode="_-[$€-2]\ * #,##0.00_-;_-[$€-2]\ * #,##0.00\-;_-[$€-2]\ * &quot;-&quot;??_-"/>
    <numFmt numFmtId="174" formatCode="#,##0.00\ ;&quot;- &quot;#,##0.00\ ;0.00\ "/>
    <numFmt numFmtId="175" formatCode="00"/>
    <numFmt numFmtId="176" formatCode="#,##0.00%\ ;&quot;- &quot;#,##0.00%\ ;0.00%\ "/>
    <numFmt numFmtId="177" formatCode="&quot;+ &quot;#,##0.00%\ ;&quot;- &quot;#,##0.00%\ ;0.00%\ "/>
    <numFmt numFmtId="178" formatCode="#,##0%\ ;&quot;- &quot;#,##0%\ ;0%\ "/>
    <numFmt numFmtId="179" formatCode="&quot;+ &quot;#,##0%\ ;&quot;- &quot;#,##0%\ ;0%\ "/>
    <numFmt numFmtId="180" formatCode="0.0"/>
    <numFmt numFmtId="181" formatCode="0.0%"/>
    <numFmt numFmtId="182" formatCode="@\ "/>
    <numFmt numFmtId="183" formatCode="_-* #,##0_-;\-* #,##0_-;_-* &quot;-&quot;??_-;_-@_-"/>
    <numFmt numFmtId="184" formatCode="_-* #,##0.00\ [$€-40C]_-;\-* #,##0.00\ [$€-40C]_-;_-* &quot;-&quot;??\ [$€-40C]_-;_-@_-"/>
    <numFmt numFmtId="185" formatCode="0.0____"/>
    <numFmt numFmtId="186" formatCode="0.0__"/>
    <numFmt numFmtId="187" formatCode="_-* #,##0.00_-;\-* #,##0.00_-;_-* &quot;-&quot;??_-;_-@_-"/>
    <numFmt numFmtId="188" formatCode="0.0000%"/>
    <numFmt numFmtId="189" formatCode="#,##0.0000"/>
    <numFmt numFmtId="190" formatCode="#,##0.000"/>
  </numFmts>
  <fonts count="151">
    <font>
      <sz val="11"/>
      <color indexed="8"/>
      <name val="Calibri"/>
      <family val="2"/>
    </font>
    <font>
      <sz val="11"/>
      <color theme="1"/>
      <name val="Calibri"/>
      <family val="2"/>
      <charset val="238"/>
      <scheme val="minor"/>
    </font>
    <font>
      <sz val="11"/>
      <color theme="1"/>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sz val="11"/>
      <color indexed="8"/>
      <name val="Calibri"/>
      <family val="2"/>
    </font>
    <font>
      <sz val="12"/>
      <color theme="0"/>
      <name val="Calibri"/>
      <family val="2"/>
    </font>
    <font>
      <sz val="9"/>
      <color theme="1" tint="0.249977111117893"/>
      <name val="Calibri"/>
      <family val="2"/>
    </font>
    <font>
      <sz val="9"/>
      <color indexed="8"/>
      <name val="Calibri"/>
      <family val="2"/>
    </font>
    <font>
      <sz val="10"/>
      <color theme="1" tint="0.249977111117893"/>
      <name val="Calibri"/>
      <family val="2"/>
    </font>
    <font>
      <sz val="10"/>
      <color theme="1" tint="0.24994659260841701"/>
      <name val="Calibri"/>
      <family val="2"/>
    </font>
    <font>
      <b/>
      <sz val="10"/>
      <color theme="0"/>
      <name val="Calibri"/>
      <family val="2"/>
      <charset val="238"/>
    </font>
    <font>
      <sz val="11"/>
      <color indexed="8"/>
      <name val="Calibri"/>
      <family val="2"/>
      <charset val="238"/>
    </font>
    <font>
      <b/>
      <sz val="8"/>
      <color indexed="81"/>
      <name val="Tahoma"/>
      <family val="2"/>
    </font>
    <font>
      <sz val="11"/>
      <color indexed="9"/>
      <name val="Calibri"/>
      <family val="2"/>
    </font>
    <font>
      <sz val="11"/>
      <color indexed="9"/>
      <name val="Calibri"/>
      <family val="2"/>
      <charset val="238"/>
    </font>
    <font>
      <sz val="11"/>
      <color theme="0"/>
      <name val="Calibri"/>
      <family val="2"/>
      <scheme val="minor"/>
    </font>
    <font>
      <sz val="11"/>
      <color indexed="1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b/>
      <sz val="11"/>
      <color indexed="9"/>
      <name val="Calibri"/>
      <family val="2"/>
    </font>
    <font>
      <sz val="10"/>
      <name val="Arial"/>
      <family val="2"/>
      <charset val="238"/>
    </font>
    <font>
      <sz val="10"/>
      <name val="Arial"/>
      <family val="2"/>
    </font>
    <font>
      <sz val="11"/>
      <color indexed="17"/>
      <name val="Calibri"/>
      <family val="2"/>
    </font>
    <font>
      <sz val="9"/>
      <name val="Courier New"/>
      <family val="3"/>
    </font>
    <font>
      <sz val="11"/>
      <color indexed="62"/>
      <name val="Calibri"/>
      <family val="2"/>
    </font>
    <font>
      <i/>
      <sz val="11"/>
      <color indexed="23"/>
      <name val="Calibri"/>
      <family val="2"/>
    </font>
    <font>
      <sz val="11"/>
      <color indexed="10"/>
      <name val="Calibri"/>
      <family val="2"/>
      <charset val="238"/>
    </font>
    <font>
      <u/>
      <sz val="10"/>
      <name val="Arial"/>
      <family val="2"/>
    </font>
    <font>
      <sz val="11"/>
      <color indexed="52"/>
      <name val="Calibri"/>
      <family val="2"/>
      <charset val="238"/>
    </font>
    <font>
      <u/>
      <sz val="10"/>
      <color indexed="12"/>
      <name val="Arial"/>
      <family val="2"/>
    </font>
    <font>
      <sz val="11"/>
      <color indexed="60"/>
      <name val="Calibri"/>
      <family val="2"/>
    </font>
    <font>
      <sz val="8"/>
      <name val="Courier New"/>
      <family val="3"/>
    </font>
    <font>
      <sz val="11"/>
      <color theme="1"/>
      <name val="Calibri"/>
      <family val="2"/>
      <scheme val="minor"/>
    </font>
    <font>
      <sz val="10"/>
      <color rgb="FF000000"/>
      <name val="Arial"/>
      <family val="2"/>
    </font>
    <font>
      <sz val="11"/>
      <color theme="1"/>
      <name val="Czcionka tekstu podstawowego"/>
      <family val="2"/>
      <charset val="238"/>
    </font>
    <font>
      <sz val="8"/>
      <name val="Arial"/>
      <family val="2"/>
    </font>
    <font>
      <sz val="10"/>
      <name val="Arial CE"/>
      <charset val="238"/>
    </font>
    <font>
      <b/>
      <sz val="10"/>
      <name val="Arial"/>
      <family val="2"/>
    </font>
    <font>
      <b/>
      <sz val="18"/>
      <color indexed="56"/>
      <name val="Cambria"/>
      <family val="2"/>
    </font>
    <font>
      <b/>
      <sz val="11"/>
      <color indexed="63"/>
      <name val="Calibri"/>
      <family val="2"/>
    </font>
    <font>
      <sz val="9"/>
      <name val="Arial"/>
      <family val="2"/>
    </font>
    <font>
      <sz val="8"/>
      <name val="Arial Narrow"/>
      <family val="2"/>
    </font>
    <font>
      <i/>
      <sz val="9"/>
      <name val="Arial"/>
      <family val="2"/>
    </font>
    <font>
      <i/>
      <sz val="10"/>
      <color indexed="10"/>
      <name val="Arial"/>
      <family val="2"/>
    </font>
    <font>
      <sz val="9"/>
      <name val="Times New Roman"/>
      <family val="1"/>
    </font>
    <font>
      <sz val="12"/>
      <name val="Arial"/>
      <family val="2"/>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8"/>
      <name val="Calibri"/>
      <family val="2"/>
    </font>
    <font>
      <b/>
      <sz val="11"/>
      <color indexed="52"/>
      <name val="Calibri"/>
      <family val="2"/>
      <charset val="238"/>
    </font>
    <font>
      <sz val="10"/>
      <name val="Arial"/>
      <family val="2"/>
      <charset val="1"/>
    </font>
    <font>
      <sz val="8"/>
      <name val="MS Sans Serif"/>
      <family val="2"/>
    </font>
    <font>
      <i/>
      <sz val="9"/>
      <color theme="1" tint="0.249977111117893"/>
      <name val="Calibri"/>
      <family val="2"/>
      <charset val="238"/>
    </font>
    <font>
      <i/>
      <sz val="9"/>
      <color indexed="8"/>
      <name val="Calibri"/>
      <family val="2"/>
      <charset val="238"/>
    </font>
    <font>
      <sz val="11"/>
      <color indexed="8"/>
      <name val="Verdana"/>
      <family val="2"/>
    </font>
    <font>
      <b/>
      <sz val="11"/>
      <name val="Verdana"/>
      <family val="2"/>
    </font>
    <font>
      <sz val="11"/>
      <name val="Verdana"/>
      <family val="2"/>
    </font>
    <font>
      <sz val="11"/>
      <color rgb="FFFF0000"/>
      <name val="Verdana"/>
      <family val="2"/>
    </font>
    <font>
      <i/>
      <sz val="11"/>
      <name val="Verdana"/>
      <family val="2"/>
    </font>
    <font>
      <sz val="11"/>
      <color rgb="FF000000"/>
      <name val="Calibri"/>
      <family val="2"/>
      <charset val="238"/>
    </font>
    <font>
      <b/>
      <sz val="11"/>
      <color rgb="FF000000"/>
      <name val="Calibri"/>
      <family val="2"/>
      <charset val="238"/>
    </font>
    <font>
      <u/>
      <sz val="11"/>
      <color theme="10"/>
      <name val="Calibri"/>
      <family val="2"/>
    </font>
    <font>
      <sz val="11"/>
      <color theme="0"/>
      <name val="Calibri"/>
      <family val="2"/>
      <charset val="238"/>
    </font>
    <font>
      <b/>
      <sz val="10"/>
      <color indexed="8"/>
      <name val="Arial"/>
      <family val="2"/>
    </font>
    <font>
      <sz val="10"/>
      <color indexed="8"/>
      <name val="Arial"/>
      <family val="2"/>
    </font>
    <font>
      <sz val="10"/>
      <color indexed="10"/>
      <name val="Arial"/>
      <family val="2"/>
    </font>
    <font>
      <strike/>
      <sz val="10"/>
      <name val="Arial"/>
      <family val="2"/>
    </font>
    <font>
      <sz val="9"/>
      <color indexed="8"/>
      <name val="Arial"/>
      <family val="2"/>
    </font>
    <font>
      <b/>
      <sz val="12"/>
      <color indexed="8"/>
      <name val="Arial"/>
      <family val="2"/>
    </font>
    <font>
      <sz val="11"/>
      <color theme="1"/>
      <name val="Verdana"/>
      <family val="2"/>
    </font>
    <font>
      <strike/>
      <sz val="11"/>
      <name val="Verdana"/>
      <family val="2"/>
    </font>
    <font>
      <b/>
      <sz val="11"/>
      <color rgb="FFFF0000"/>
      <name val="Verdana"/>
      <family val="2"/>
    </font>
    <font>
      <b/>
      <strike/>
      <sz val="11"/>
      <color rgb="FFFF0000"/>
      <name val="Verdana"/>
      <family val="2"/>
    </font>
    <font>
      <sz val="11"/>
      <color indexed="10"/>
      <name val="Verdana"/>
      <family val="2"/>
    </font>
    <font>
      <b/>
      <sz val="11"/>
      <color indexed="10"/>
      <name val="Verdana"/>
      <family val="2"/>
    </font>
    <font>
      <b/>
      <strike/>
      <sz val="11"/>
      <color indexed="10"/>
      <name val="Verdana"/>
      <family val="2"/>
    </font>
    <font>
      <sz val="11"/>
      <color theme="0"/>
      <name val="Calibri"/>
      <family val="2"/>
    </font>
    <font>
      <b/>
      <strike/>
      <sz val="11"/>
      <name val="Calibri"/>
      <family val="2"/>
      <charset val="238"/>
      <scheme val="minor"/>
    </font>
    <font>
      <b/>
      <i/>
      <sz val="10"/>
      <color indexed="8"/>
      <name val="Calibri"/>
      <family val="2"/>
      <charset val="238"/>
    </font>
    <font>
      <b/>
      <sz val="9"/>
      <color indexed="8"/>
      <name val="Calibri"/>
      <family val="2"/>
      <charset val="238"/>
    </font>
    <font>
      <b/>
      <sz val="10"/>
      <color theme="1" tint="0.249977111117893"/>
      <name val="Calibri"/>
      <family val="2"/>
      <charset val="238"/>
      <scheme val="minor"/>
    </font>
    <font>
      <sz val="10"/>
      <color theme="1" tint="0.249977111117893"/>
      <name val="Calibri"/>
      <family val="2"/>
      <charset val="238"/>
      <scheme val="minor"/>
    </font>
    <font>
      <b/>
      <sz val="9"/>
      <name val="Calibri"/>
      <family val="2"/>
      <charset val="238"/>
      <scheme val="minor"/>
    </font>
    <font>
      <b/>
      <sz val="9"/>
      <color indexed="8"/>
      <name val="Calibri"/>
      <family val="2"/>
      <charset val="238"/>
      <scheme val="minor"/>
    </font>
    <font>
      <b/>
      <sz val="9"/>
      <color theme="0"/>
      <name val="Calibri"/>
      <family val="2"/>
      <charset val="238"/>
    </font>
    <font>
      <sz val="9"/>
      <color indexed="8"/>
      <name val="Calibri"/>
      <family val="2"/>
      <charset val="238"/>
    </font>
    <font>
      <sz val="8"/>
      <color indexed="81"/>
      <name val="Tahoma"/>
      <family val="2"/>
      <charset val="238"/>
    </font>
    <font>
      <sz val="11"/>
      <name val="Calibri"/>
      <family val="2"/>
      <charset val="238"/>
    </font>
    <font>
      <b/>
      <sz val="10"/>
      <name val="Arial"/>
      <family val="2"/>
      <charset val="238"/>
    </font>
    <font>
      <b/>
      <sz val="11"/>
      <color indexed="8"/>
      <name val="Arial"/>
      <family val="2"/>
      <charset val="238"/>
    </font>
    <font>
      <sz val="7"/>
      <name val="Arial"/>
      <family val="2"/>
    </font>
    <font>
      <b/>
      <sz val="10"/>
      <color theme="0"/>
      <name val="Calibri"/>
      <family val="2"/>
      <charset val="238"/>
      <scheme val="minor"/>
    </font>
    <font>
      <sz val="9"/>
      <color theme="1" tint="0.249977111117893"/>
      <name val="Calibri"/>
      <family val="2"/>
      <charset val="238"/>
      <scheme val="minor"/>
    </font>
    <font>
      <i/>
      <sz val="9"/>
      <color theme="1" tint="0.249977111117893"/>
      <name val="Calibri"/>
      <family val="2"/>
      <charset val="238"/>
      <scheme val="minor"/>
    </font>
    <font>
      <i/>
      <sz val="8"/>
      <color theme="1" tint="0.249977111117893"/>
      <name val="Calibri"/>
      <family val="2"/>
      <charset val="238"/>
      <scheme val="minor"/>
    </font>
    <font>
      <b/>
      <sz val="11"/>
      <color theme="1" tint="0.249977111117893"/>
      <name val="Calibri"/>
      <family val="2"/>
      <charset val="238"/>
      <scheme val="minor"/>
    </font>
    <font>
      <sz val="9"/>
      <color theme="1" tint="0.249977111117893"/>
      <name val="Calibri"/>
      <family val="2"/>
      <charset val="238"/>
    </font>
    <font>
      <sz val="12"/>
      <color theme="0"/>
      <name val="Calibri"/>
      <family val="2"/>
      <charset val="238"/>
    </font>
    <font>
      <b/>
      <sz val="9"/>
      <name val="Calibri"/>
      <family val="2"/>
      <charset val="238"/>
    </font>
    <font>
      <b/>
      <sz val="10"/>
      <color rgb="FF000000"/>
      <name val="Calibri"/>
      <family val="2"/>
      <charset val="238"/>
    </font>
    <font>
      <sz val="11"/>
      <color theme="1" tint="0.249977111117893"/>
      <name val="Calibri"/>
      <family val="2"/>
      <charset val="238"/>
    </font>
    <font>
      <b/>
      <sz val="9"/>
      <color theme="1" tint="0.249977111117893"/>
      <name val="Calibri"/>
      <family val="2"/>
      <charset val="238"/>
    </font>
    <font>
      <b/>
      <sz val="10"/>
      <color theme="1" tint="0.249977111117893"/>
      <name val="Calibri"/>
      <family val="2"/>
      <charset val="238"/>
    </font>
    <font>
      <sz val="10"/>
      <color theme="1" tint="0.249977111117893"/>
      <name val="Calibri"/>
      <family val="2"/>
      <charset val="238"/>
    </font>
    <font>
      <b/>
      <sz val="11"/>
      <color theme="1" tint="0.249977111117893"/>
      <name val="Calibri"/>
      <family val="2"/>
      <charset val="238"/>
    </font>
    <font>
      <strike/>
      <sz val="11"/>
      <color theme="1" tint="0.249977111117893"/>
      <name val="Calibri"/>
      <family val="2"/>
      <charset val="238"/>
    </font>
    <font>
      <b/>
      <sz val="9"/>
      <color theme="1"/>
      <name val="Calibri"/>
      <family val="2"/>
      <charset val="238"/>
    </font>
    <font>
      <b/>
      <sz val="10"/>
      <name val="Calibri"/>
      <family val="2"/>
      <charset val="238"/>
    </font>
    <font>
      <b/>
      <sz val="11"/>
      <name val="Calibri"/>
      <family val="2"/>
      <charset val="238"/>
    </font>
    <font>
      <b/>
      <sz val="11"/>
      <color theme="1"/>
      <name val="Calibri"/>
      <family val="2"/>
      <charset val="238"/>
    </font>
    <font>
      <b/>
      <sz val="11"/>
      <color rgb="FFFF0000"/>
      <name val="Calibri"/>
      <family val="2"/>
      <charset val="238"/>
    </font>
    <font>
      <strike/>
      <sz val="11"/>
      <name val="Calibri"/>
      <family val="2"/>
      <charset val="238"/>
    </font>
    <font>
      <b/>
      <sz val="8"/>
      <color theme="0"/>
      <name val="Calibri"/>
      <family val="2"/>
      <charset val="238"/>
    </font>
    <font>
      <sz val="11"/>
      <color theme="1"/>
      <name val="Calibri"/>
      <family val="2"/>
      <charset val="238"/>
    </font>
    <font>
      <strike/>
      <sz val="11"/>
      <color indexed="10"/>
      <name val="Calibri"/>
      <family val="2"/>
      <charset val="238"/>
    </font>
    <font>
      <sz val="10"/>
      <name val="Calibri"/>
      <family val="2"/>
      <charset val="238"/>
    </font>
    <font>
      <b/>
      <i/>
      <sz val="10"/>
      <name val="Calibri"/>
      <family val="2"/>
      <charset val="238"/>
    </font>
    <font>
      <i/>
      <sz val="8"/>
      <color indexed="81"/>
      <name val="Tahoma"/>
      <family val="2"/>
      <charset val="238"/>
    </font>
    <font>
      <sz val="10"/>
      <color theme="0"/>
      <name val="Calibri"/>
      <family val="2"/>
      <charset val="238"/>
    </font>
    <font>
      <i/>
      <vertAlign val="superscript"/>
      <sz val="10"/>
      <name val="Calibri"/>
      <family val="2"/>
      <charset val="238"/>
    </font>
    <font>
      <sz val="8"/>
      <name val="Calibri"/>
      <family val="2"/>
      <charset val="238"/>
    </font>
    <font>
      <u/>
      <sz val="11"/>
      <name val="Calibri"/>
      <family val="2"/>
      <charset val="238"/>
    </font>
    <font>
      <b/>
      <sz val="6"/>
      <color theme="0"/>
      <name val="Calibri"/>
      <family val="2"/>
      <charset val="238"/>
    </font>
    <font>
      <sz val="16"/>
      <color theme="1" tint="0.249977111117893"/>
      <name val="Calibri"/>
      <family val="2"/>
      <charset val="238"/>
      <scheme val="minor"/>
    </font>
    <font>
      <b/>
      <sz val="11"/>
      <color theme="1"/>
      <name val="Calibri"/>
      <family val="2"/>
      <scheme val="minor"/>
    </font>
    <font>
      <i/>
      <sz val="11"/>
      <color theme="1"/>
      <name val="Calibri"/>
      <family val="2"/>
      <scheme val="minor"/>
    </font>
    <font>
      <sz val="10"/>
      <color indexed="8"/>
      <name val="Calibri"/>
      <family val="2"/>
    </font>
    <font>
      <b/>
      <sz val="10"/>
      <color indexed="8"/>
      <name val="Calibri"/>
      <family val="2"/>
      <charset val="238"/>
    </font>
    <font>
      <sz val="10"/>
      <color rgb="FF000000"/>
      <name val="Calibri"/>
      <family val="2"/>
      <charset val="238"/>
    </font>
    <font>
      <sz val="10"/>
      <color indexed="8"/>
      <name val="Calibri"/>
      <family val="2"/>
      <charset val="238"/>
      <scheme val="minor"/>
    </font>
    <font>
      <sz val="10"/>
      <color indexed="8"/>
      <name val="Calibri"/>
      <family val="2"/>
      <charset val="238"/>
    </font>
    <font>
      <sz val="10"/>
      <name val="Calibri"/>
      <family val="2"/>
      <charset val="238"/>
      <scheme val="minor"/>
    </font>
    <font>
      <sz val="9"/>
      <color indexed="8"/>
      <name val="Calibri"/>
      <family val="2"/>
      <charset val="238"/>
      <scheme val="minor"/>
    </font>
    <font>
      <sz val="8"/>
      <color indexed="8"/>
      <name val="Calibri"/>
      <family val="2"/>
      <charset val="238"/>
      <scheme val="minor"/>
    </font>
    <font>
      <b/>
      <sz val="10"/>
      <name val="Calibri"/>
      <family val="2"/>
      <charset val="238"/>
      <scheme val="minor"/>
    </font>
    <font>
      <i/>
      <sz val="9"/>
      <color indexed="8"/>
      <name val="Calibri"/>
      <family val="2"/>
      <charset val="238"/>
      <scheme val="minor"/>
    </font>
    <font>
      <sz val="9"/>
      <color indexed="81"/>
      <name val="Tahoma"/>
      <family val="2"/>
      <charset val="238"/>
    </font>
  </fonts>
  <fills count="90">
    <fill>
      <patternFill patternType="none"/>
    </fill>
    <fill>
      <patternFill patternType="gray125"/>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4" tint="-0.249977111117893"/>
        <bgColor indexed="64"/>
      </patternFill>
    </fill>
    <fill>
      <patternFill patternType="solid">
        <fgColor indexed="65"/>
        <bgColor indexed="64"/>
      </patternFill>
    </fill>
    <fill>
      <patternFill patternType="solid">
        <fgColor theme="4" tint="0.79998168889431442"/>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bgColor indexed="31"/>
      </patternFill>
    </fill>
    <fill>
      <patternFill patternType="solid">
        <fgColor indexed="29"/>
        <bgColor indexed="45"/>
      </patternFill>
    </fill>
    <fill>
      <patternFill patternType="solid">
        <fgColor indexed="11"/>
        <bgColor indexed="40"/>
      </patternFill>
    </fill>
    <fill>
      <patternFill patternType="solid">
        <fgColor indexed="11"/>
        <bgColor indexed="49"/>
      </patternFill>
    </fill>
    <fill>
      <patternFill patternType="solid">
        <fgColor indexed="51"/>
        <bgColor indexed="1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bgColor indexed="23"/>
      </patternFill>
    </fill>
    <fill>
      <patternFill patternType="solid">
        <fgColor indexed="55"/>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gray0625"/>
    </fill>
    <fill>
      <patternFill patternType="solid">
        <fgColor indexed="26"/>
        <bgColor indexed="9"/>
      </patternFill>
    </fill>
    <fill>
      <patternFill patternType="solid">
        <fgColor indexed="43"/>
        <bgColor indexed="26"/>
      </patternFill>
    </fill>
    <fill>
      <patternFill patternType="solid">
        <fgColor indexed="43"/>
      </patternFill>
    </fill>
    <fill>
      <patternFill patternType="solid">
        <fgColor indexed="41"/>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26"/>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rgb="FFFFFF99"/>
        <bgColor indexed="64"/>
      </patternFill>
    </fill>
    <fill>
      <patternFill patternType="solid">
        <fgColor rgb="FFCCFFCC"/>
        <bgColor indexed="64"/>
      </patternFill>
    </fill>
    <fill>
      <patternFill patternType="solid">
        <fgColor rgb="FF9999FF"/>
        <bgColor indexed="64"/>
      </patternFill>
    </fill>
    <fill>
      <patternFill patternType="solid">
        <fgColor indexed="9"/>
        <bgColor indexed="64"/>
      </patternFill>
    </fill>
    <fill>
      <patternFill patternType="solid">
        <fgColor theme="0"/>
        <bgColor indexed="64"/>
      </patternFill>
    </fill>
    <fill>
      <patternFill patternType="solid">
        <fgColor indexed="22"/>
        <bgColor indexed="64"/>
      </patternFill>
    </fill>
    <fill>
      <patternFill patternType="solid">
        <fgColor theme="0" tint="-0.14999847407452621"/>
        <bgColor indexed="64"/>
      </patternFill>
    </fill>
    <fill>
      <patternFill patternType="solid">
        <fgColor indexed="51"/>
        <bgColor indexed="64"/>
      </patternFill>
    </fill>
    <fill>
      <patternFill patternType="solid">
        <fgColor rgb="FF00B0F0"/>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4" tint="-0.249977111117893"/>
        <bgColor rgb="FF000000"/>
      </patternFill>
    </fill>
    <fill>
      <patternFill patternType="solid">
        <fgColor theme="4" tint="0.59999389629810485"/>
        <bgColor indexed="64"/>
      </patternFill>
    </fill>
    <fill>
      <patternFill patternType="solid">
        <fgColor theme="4" tint="-0.249977111117893"/>
        <bgColor theme="0"/>
      </patternFill>
    </fill>
    <fill>
      <patternFill patternType="solid">
        <fgColor indexed="9"/>
        <bgColor theme="0"/>
      </patternFill>
    </fill>
    <fill>
      <patternFill patternType="solid">
        <fgColor indexed="65"/>
        <bgColor theme="0"/>
      </patternFill>
    </fill>
    <fill>
      <patternFill patternType="solid">
        <fgColor theme="0"/>
        <bgColor theme="0"/>
      </patternFill>
    </fill>
    <fill>
      <patternFill patternType="solid">
        <fgColor theme="4" tint="0.79998168889431442"/>
        <bgColor theme="0"/>
      </patternFill>
    </fill>
    <fill>
      <patternFill patternType="gray0625">
        <fgColor rgb="FF000000"/>
        <bgColor rgb="FFFFFFFF"/>
      </patternFill>
    </fill>
    <fill>
      <patternFill patternType="lightGray">
        <fgColor auto="1"/>
        <bgColor theme="0"/>
      </patternFill>
    </fill>
    <fill>
      <patternFill patternType="solid">
        <fgColor indexed="55"/>
        <bgColor theme="0"/>
      </patternFill>
    </fill>
  </fills>
  <borders count="2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theme="3" tint="0.59996337778862885"/>
      </bottom>
      <diagonal/>
    </border>
    <border>
      <left style="thin">
        <color theme="3" tint="0.59996337778862885"/>
      </left>
      <right/>
      <top style="thin">
        <color theme="3" tint="0.59996337778862885"/>
      </top>
      <bottom style="thin">
        <color theme="3" tint="0.59996337778862885"/>
      </bottom>
      <diagonal/>
    </border>
    <border>
      <left/>
      <right/>
      <top style="thin">
        <color theme="3" tint="0.59996337778862885"/>
      </top>
      <bottom style="thin">
        <color theme="3" tint="0.59996337778862885"/>
      </bottom>
      <diagonal/>
    </border>
    <border>
      <left/>
      <right style="thin">
        <color theme="3" tint="0.59996337778862885"/>
      </right>
      <top style="thin">
        <color theme="3" tint="0.59996337778862885"/>
      </top>
      <bottom style="thin">
        <color theme="3" tint="0.59996337778862885"/>
      </bottom>
      <diagonal/>
    </border>
    <border>
      <left style="thin">
        <color theme="3" tint="0.59996337778862885"/>
      </left>
      <right/>
      <top style="thin">
        <color theme="3" tint="0.59996337778862885"/>
      </top>
      <bottom style="thin">
        <color theme="4" tint="0.59996337778862885"/>
      </bottom>
      <diagonal/>
    </border>
    <border>
      <left/>
      <right style="thin">
        <color theme="3" tint="0.59996337778862885"/>
      </right>
      <top style="thin">
        <color theme="3" tint="0.59996337778862885"/>
      </top>
      <bottom style="thin">
        <color theme="4" tint="0.59996337778862885"/>
      </bottom>
      <diagonal/>
    </border>
    <border>
      <left/>
      <right/>
      <top style="thin">
        <color theme="3" tint="0.59996337778862885"/>
      </top>
      <bottom style="thin">
        <color theme="4" tint="0.5999633777886288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1"/>
      </left>
      <right style="thin">
        <color theme="4" tint="0.59996337778862885"/>
      </right>
      <top/>
      <bottom style="thin">
        <color theme="4" tint="0.59996337778862885"/>
      </bottom>
      <diagonal/>
    </border>
    <border>
      <left style="thin">
        <color theme="4" tint="0.59996337778862885"/>
      </left>
      <right/>
      <top/>
      <bottom style="thin">
        <color theme="4" tint="0.59996337778862885"/>
      </bottom>
      <diagonal/>
    </border>
    <border>
      <left/>
      <right style="thin">
        <color theme="1" tint="0.24994659260841701"/>
      </right>
      <top/>
      <bottom style="thin">
        <color theme="4" tint="0.59996337778862885"/>
      </bottom>
      <diagonal/>
    </border>
    <border>
      <left style="thin">
        <color theme="1" tint="0.24994659260841701"/>
      </left>
      <right style="thin">
        <color theme="4" tint="0.59996337778862885"/>
      </right>
      <top/>
      <bottom style="thin">
        <color theme="4" tint="0.59996337778862885"/>
      </bottom>
      <diagonal/>
    </border>
    <border>
      <left style="thin">
        <color theme="4" tint="0.59996337778862885"/>
      </left>
      <right/>
      <top style="thin">
        <color theme="4" tint="0.59996337778862885"/>
      </top>
      <bottom style="thin">
        <color theme="4" tint="0.59996337778862885"/>
      </bottom>
      <diagonal/>
    </border>
    <border>
      <left/>
      <right/>
      <top style="thin">
        <color theme="4" tint="0.59996337778862885"/>
      </top>
      <bottom style="thin">
        <color theme="4" tint="0.59996337778862885"/>
      </bottom>
      <diagonal/>
    </border>
    <border>
      <left/>
      <right style="thin">
        <color theme="4" tint="0.59996337778862885"/>
      </right>
      <top style="thin">
        <color theme="4" tint="0.59996337778862885"/>
      </top>
      <bottom style="thin">
        <color theme="4" tint="0.59996337778862885"/>
      </bottom>
      <diagonal/>
    </border>
    <border>
      <left/>
      <right style="thin">
        <color theme="1" tint="0.24994659260841701"/>
      </right>
      <top style="thin">
        <color theme="4" tint="0.59996337778862885"/>
      </top>
      <bottom style="thin">
        <color theme="4" tint="0.59996337778862885"/>
      </bottom>
      <diagonal/>
    </border>
    <border>
      <left style="thin">
        <color theme="1" tint="0.24994659260841701"/>
      </left>
      <right style="thin">
        <color theme="4" tint="0.59996337778862885"/>
      </right>
      <top/>
      <bottom style="thin">
        <color theme="1" tint="0.24994659260841701"/>
      </bottom>
      <diagonal/>
    </border>
    <border>
      <left style="thin">
        <color theme="4" tint="0.59996337778862885"/>
      </left>
      <right/>
      <top style="thin">
        <color theme="4" tint="0.59996337778862885"/>
      </top>
      <bottom style="thin">
        <color theme="1" tint="0.24994659260841701"/>
      </bottom>
      <diagonal/>
    </border>
    <border>
      <left/>
      <right style="thin">
        <color theme="1" tint="0.24994659260841701"/>
      </right>
      <top style="thin">
        <color theme="4" tint="0.59996337778862885"/>
      </top>
      <bottom style="thin">
        <color theme="1" tint="0.2499465926084170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style="thin">
        <color indexed="64"/>
      </right>
      <top/>
      <bottom style="thin">
        <color indexed="64"/>
      </bottom>
      <diagonal/>
    </border>
    <border>
      <left style="thin">
        <color theme="4" tint="0.59996337778862885"/>
      </left>
      <right/>
      <top style="thin">
        <color theme="4" tint="0.59996337778862885"/>
      </top>
      <bottom style="thin">
        <color indexed="64"/>
      </bottom>
      <diagonal/>
    </border>
    <border>
      <left/>
      <right/>
      <top style="thin">
        <color theme="4" tint="0.59996337778862885"/>
      </top>
      <bottom style="thin">
        <color indexed="64"/>
      </bottom>
      <diagonal/>
    </border>
    <border>
      <left/>
      <right style="thin">
        <color theme="4" tint="0.59996337778862885"/>
      </right>
      <top style="thin">
        <color theme="4" tint="0.59996337778862885"/>
      </top>
      <bottom style="thin">
        <color indexed="64"/>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59996337778862885"/>
      </left>
      <right/>
      <top style="thin">
        <color indexed="64"/>
      </top>
      <bottom style="thin">
        <color theme="4" tint="0.59996337778862885"/>
      </bottom>
      <diagonal/>
    </border>
    <border>
      <left/>
      <right/>
      <top style="thin">
        <color indexed="64"/>
      </top>
      <bottom style="thin">
        <color theme="4" tint="0.59996337778862885"/>
      </bottom>
      <diagonal/>
    </border>
    <border>
      <left/>
      <right style="thin">
        <color theme="4" tint="0.59996337778862885"/>
      </right>
      <top style="thin">
        <color indexed="64"/>
      </top>
      <bottom style="thin">
        <color theme="4" tint="0.59996337778862885"/>
      </bottom>
      <diagonal/>
    </border>
    <border>
      <left style="medium">
        <color theme="3" tint="-0.24994659260841701"/>
      </left>
      <right style="medium">
        <color theme="3" tint="-0.24994659260841701"/>
      </right>
      <top style="medium">
        <color theme="3" tint="-0.24994659260841701"/>
      </top>
      <bottom style="medium">
        <color theme="3" tint="-0.24994659260841701"/>
      </bottom>
      <diagonal/>
    </border>
    <border>
      <left style="thin">
        <color theme="4" tint="0.39991454817346722"/>
      </left>
      <right style="thin">
        <color theme="4" tint="0.39991454817346722"/>
      </right>
      <top style="thin">
        <color theme="4" tint="0.39991454817346722"/>
      </top>
      <bottom style="thin">
        <color theme="4" tint="0.39991454817346722"/>
      </bottom>
      <diagonal/>
    </border>
    <border>
      <left style="thin">
        <color theme="4" tint="0.39994506668294322"/>
      </left>
      <right/>
      <top style="thin">
        <color theme="4" tint="0.39994506668294322"/>
      </top>
      <bottom style="thin">
        <color theme="4" tint="0.39994506668294322"/>
      </bottom>
      <diagonal/>
    </border>
    <border>
      <left/>
      <right/>
      <top style="thin">
        <color theme="4" tint="0.39994506668294322"/>
      </top>
      <bottom style="thin">
        <color theme="4" tint="0.39994506668294322"/>
      </bottom>
      <diagonal/>
    </border>
    <border>
      <left/>
      <right style="thin">
        <color theme="4" tint="0.39991454817346722"/>
      </right>
      <top style="thin">
        <color theme="4" tint="0.39994506668294322"/>
      </top>
      <bottom style="thin">
        <color theme="4" tint="0.39994506668294322"/>
      </bottom>
      <diagonal/>
    </border>
    <border>
      <left style="thin">
        <color indexed="64"/>
      </left>
      <right style="thin">
        <color theme="4" tint="0.39991454817346722"/>
      </right>
      <top style="thin">
        <color indexed="64"/>
      </top>
      <bottom style="thin">
        <color theme="4" tint="0.39991454817346722"/>
      </bottom>
      <diagonal/>
    </border>
    <border>
      <left style="thin">
        <color indexed="64"/>
      </left>
      <right style="thin">
        <color theme="4" tint="0.39991454817346722"/>
      </right>
      <top style="thin">
        <color theme="4" tint="0.39991454817346722"/>
      </top>
      <bottom style="thin">
        <color theme="4" tint="0.39991454817346722"/>
      </bottom>
      <diagonal/>
    </border>
    <border>
      <left style="thin">
        <color indexed="64"/>
      </left>
      <right style="thin">
        <color theme="4" tint="0.39991454817346722"/>
      </right>
      <top style="thin">
        <color theme="4" tint="0.39991454817346722"/>
      </top>
      <bottom style="thin">
        <color indexed="64"/>
      </bottom>
      <diagonal/>
    </border>
    <border>
      <left style="thin">
        <color theme="4" tint="0.39991454817346722"/>
      </left>
      <right style="thin">
        <color theme="4" tint="0.39991454817346722"/>
      </right>
      <top style="thin">
        <color theme="4" tint="0.39991454817346722"/>
      </top>
      <bottom style="thin">
        <color indexed="64"/>
      </bottom>
      <diagonal/>
    </border>
    <border>
      <left style="thin">
        <color theme="4" tint="0.39991454817346722"/>
      </left>
      <right style="thin">
        <color indexed="64"/>
      </right>
      <top style="thin">
        <color indexed="64"/>
      </top>
      <bottom style="thin">
        <color theme="4" tint="0.39991454817346722"/>
      </bottom>
      <diagonal/>
    </border>
    <border>
      <left style="thin">
        <color theme="4" tint="0.39991454817346722"/>
      </left>
      <right style="thin">
        <color indexed="64"/>
      </right>
      <top style="thin">
        <color theme="4" tint="0.39991454817346722"/>
      </top>
      <bottom style="thin">
        <color theme="4" tint="0.39991454817346722"/>
      </bottom>
      <diagonal/>
    </border>
    <border>
      <left style="thin">
        <color theme="4" tint="0.39991454817346722"/>
      </left>
      <right style="thin">
        <color indexed="64"/>
      </right>
      <top style="thin">
        <color theme="4" tint="0.39991454817346722"/>
      </top>
      <bottom style="thin">
        <color indexed="64"/>
      </bottom>
      <diagonal/>
    </border>
    <border>
      <left style="thin">
        <color theme="1" tint="0.24994659260841701"/>
      </left>
      <right style="thin">
        <color indexed="64"/>
      </right>
      <top style="thin">
        <color theme="1" tint="0.24994659260841701"/>
      </top>
      <bottom/>
      <diagonal/>
    </border>
    <border>
      <left style="thin">
        <color indexed="64"/>
      </left>
      <right style="thin">
        <color indexed="64"/>
      </right>
      <top style="thin">
        <color theme="1" tint="0.24994659260841701"/>
      </top>
      <bottom style="thin">
        <color indexed="64"/>
      </bottom>
      <diagonal/>
    </border>
    <border>
      <left/>
      <right/>
      <top style="thin">
        <color theme="1" tint="0.24994659260841701"/>
      </top>
      <bottom/>
      <diagonal/>
    </border>
    <border>
      <left style="thin">
        <color indexed="64"/>
      </left>
      <right style="thin">
        <color theme="1" tint="0.24994659260841701"/>
      </right>
      <top style="thin">
        <color theme="1" tint="0.24994659260841701"/>
      </top>
      <bottom style="thin">
        <color indexed="64"/>
      </bottom>
      <diagonal/>
    </border>
    <border>
      <left style="thin">
        <color theme="1" tint="0.24994659260841701"/>
      </left>
      <right style="thin">
        <color indexed="64"/>
      </right>
      <top/>
      <bottom/>
      <diagonal/>
    </border>
    <border>
      <left style="thin">
        <color indexed="64"/>
      </left>
      <right style="thin">
        <color theme="1" tint="0.24994659260841701"/>
      </right>
      <top style="thin">
        <color indexed="64"/>
      </top>
      <bottom style="thin">
        <color indexed="64"/>
      </bottom>
      <diagonal/>
    </border>
    <border>
      <left style="thin">
        <color theme="1" tint="0.24994659260841701"/>
      </left>
      <right style="thin">
        <color indexed="64"/>
      </right>
      <top/>
      <bottom style="thin">
        <color theme="1" tint="0.24994659260841701"/>
      </bottom>
      <diagonal/>
    </border>
    <border>
      <left style="thin">
        <color indexed="64"/>
      </left>
      <right style="thin">
        <color indexed="64"/>
      </right>
      <top style="thin">
        <color indexed="64"/>
      </top>
      <bottom style="thin">
        <color theme="1" tint="0.24994659260841701"/>
      </bottom>
      <diagonal/>
    </border>
    <border>
      <left style="thin">
        <color indexed="64"/>
      </left>
      <right style="thin">
        <color theme="1" tint="0.24994659260841701"/>
      </right>
      <top style="thin">
        <color indexed="64"/>
      </top>
      <bottom style="thin">
        <color theme="1" tint="0.24994659260841701"/>
      </bottom>
      <diagonal/>
    </border>
    <border>
      <left style="thin">
        <color theme="4" tint="0.39991454817346722"/>
      </left>
      <right/>
      <top style="thin">
        <color theme="4" tint="0.39991454817346722"/>
      </top>
      <bottom style="thin">
        <color theme="4" tint="0.39991454817346722"/>
      </bottom>
      <diagonal/>
    </border>
    <border>
      <left/>
      <right/>
      <top style="thin">
        <color theme="4" tint="0.39991454817346722"/>
      </top>
      <bottom style="thin">
        <color theme="4" tint="0.39991454817346722"/>
      </bottom>
      <diagonal/>
    </border>
    <border>
      <left style="thin">
        <color indexed="64"/>
      </left>
      <right style="thin">
        <color indexed="64"/>
      </right>
      <top style="thin">
        <color indexed="64"/>
      </top>
      <bottom style="thin">
        <color theme="4" tint="0.39991454817346722"/>
      </bottom>
      <diagonal/>
    </border>
    <border>
      <left style="thin">
        <color indexed="64"/>
      </left>
      <right style="thin">
        <color indexed="64"/>
      </right>
      <top style="thin">
        <color theme="4" tint="0.39991454817346722"/>
      </top>
      <bottom style="thin">
        <color theme="4" tint="0.39991454817346722"/>
      </bottom>
      <diagonal/>
    </border>
    <border>
      <left/>
      <right style="thin">
        <color indexed="64"/>
      </right>
      <top style="thin">
        <color indexed="64"/>
      </top>
      <bottom style="thin">
        <color theme="4" tint="0.39991454817346722"/>
      </bottom>
      <diagonal/>
    </border>
    <border>
      <left/>
      <right style="thin">
        <color indexed="64"/>
      </right>
      <top style="thin">
        <color theme="4" tint="0.39991454817346722"/>
      </top>
      <bottom style="thin">
        <color theme="4" tint="0.39991454817346722"/>
      </bottom>
      <diagonal/>
    </border>
    <border>
      <left style="thin">
        <color indexed="64"/>
      </left>
      <right style="thin">
        <color theme="4" tint="0.39991454817346722"/>
      </right>
      <top style="thin">
        <color theme="4" tint="0.39991454817346722"/>
      </top>
      <bottom/>
      <diagonal/>
    </border>
    <border>
      <left style="thin">
        <color theme="4" tint="0.39991454817346722"/>
      </left>
      <right/>
      <top style="thin">
        <color theme="4" tint="0.39991454817346722"/>
      </top>
      <bottom/>
      <diagonal/>
    </border>
    <border>
      <left style="thin">
        <color theme="4" tint="0.39991454817346722"/>
      </left>
      <right/>
      <top style="thin">
        <color theme="4" tint="0.39991454817346722"/>
      </top>
      <bottom style="thin">
        <color indexed="64"/>
      </bottom>
      <diagonal/>
    </border>
    <border>
      <left style="thin">
        <color indexed="64"/>
      </left>
      <right style="thin">
        <color indexed="64"/>
      </right>
      <top style="thin">
        <color theme="4" tint="0.39991454817346722"/>
      </top>
      <bottom style="thin">
        <color indexed="64"/>
      </bottom>
      <diagonal/>
    </border>
    <border>
      <left/>
      <right style="thin">
        <color indexed="64"/>
      </right>
      <top style="thin">
        <color theme="4" tint="0.39991454817346722"/>
      </top>
      <bottom style="thin">
        <color indexed="64"/>
      </bottom>
      <diagonal/>
    </border>
    <border>
      <left style="thin">
        <color indexed="64"/>
      </left>
      <right/>
      <top style="thin">
        <color theme="4" tint="0.39991454817346722"/>
      </top>
      <bottom style="thin">
        <color indexed="64"/>
      </bottom>
      <diagonal/>
    </border>
    <border>
      <left style="thin">
        <color indexed="64"/>
      </left>
      <right style="thin">
        <color theme="4" tint="0.39991454817346722"/>
      </right>
      <top/>
      <bottom style="thin">
        <color theme="4" tint="0.39991454817346722"/>
      </bottom>
      <diagonal/>
    </border>
    <border>
      <left style="thin">
        <color theme="4" tint="0.39991454817346722"/>
      </left>
      <right/>
      <top/>
      <bottom style="thin">
        <color theme="4" tint="0.39991454817346722"/>
      </bottom>
      <diagonal/>
    </border>
    <border>
      <left style="thin">
        <color indexed="64"/>
      </left>
      <right/>
      <top style="thin">
        <color theme="1" tint="0.24994659260841701"/>
      </top>
      <bottom/>
      <diagonal/>
    </border>
    <border>
      <left style="thin">
        <color theme="4" tint="0.39991454817346722"/>
      </left>
      <right style="thin">
        <color theme="4" tint="0.39991454817346722"/>
      </right>
      <top style="thin">
        <color theme="4" tint="0.39991454817346722"/>
      </top>
      <bottom/>
      <diagonal/>
    </border>
    <border>
      <left/>
      <right/>
      <top/>
      <bottom style="thin">
        <color theme="4" tint="0.39991454817346722"/>
      </bottom>
      <diagonal/>
    </border>
    <border>
      <left style="thin">
        <color theme="1" tint="0.24994659260841701"/>
      </left>
      <right style="thin">
        <color indexed="64"/>
      </right>
      <top style="thin">
        <color theme="1" tint="0.24994659260841701"/>
      </top>
      <bottom style="thin">
        <color indexed="64"/>
      </bottom>
      <diagonal/>
    </border>
    <border>
      <left style="thin">
        <color theme="1" tint="0.24994659260841701"/>
      </left>
      <right style="thin">
        <color indexed="64"/>
      </right>
      <top style="thin">
        <color indexed="64"/>
      </top>
      <bottom style="thin">
        <color theme="1" tint="0.24994659260841701"/>
      </bottom>
      <diagonal/>
    </border>
    <border>
      <left/>
      <right/>
      <top style="thin">
        <color theme="4" tint="0.39991454817346722"/>
      </top>
      <bottom/>
      <diagonal/>
    </border>
    <border>
      <left style="thin">
        <color theme="4" tint="0.39991454817346722"/>
      </left>
      <right style="thin">
        <color indexed="64"/>
      </right>
      <top style="thin">
        <color theme="4" tint="0.39991454817346722"/>
      </top>
      <bottom style="thin">
        <color theme="4" tint="0.39988402966399123"/>
      </bottom>
      <diagonal/>
    </border>
    <border>
      <left style="thin">
        <color theme="4" tint="0.39991454817346722"/>
      </left>
      <right style="thin">
        <color indexed="64"/>
      </right>
      <top/>
      <bottom style="thin">
        <color indexed="64"/>
      </bottom>
      <diagonal/>
    </border>
    <border>
      <left style="thin">
        <color theme="1" tint="0.24994659260841701"/>
      </left>
      <right style="thin">
        <color indexed="64"/>
      </right>
      <top/>
      <bottom style="thin">
        <color indexed="64"/>
      </bottom>
      <diagonal/>
    </border>
    <border>
      <left/>
      <right style="thin">
        <color indexed="64"/>
      </right>
      <top style="thin">
        <color theme="1" tint="0.24994659260841701"/>
      </top>
      <bottom/>
      <diagonal/>
    </border>
    <border>
      <left style="thin">
        <color indexed="64"/>
      </left>
      <right style="thin">
        <color theme="4" tint="0.39991454817346722"/>
      </right>
      <top style="thin">
        <color theme="4" tint="0.39991454817346722"/>
      </top>
      <bottom style="thin">
        <color theme="1" tint="0.249977111117893"/>
      </bottom>
      <diagonal/>
    </border>
    <border>
      <left style="thin">
        <color theme="4" tint="0.39991454817346722"/>
      </left>
      <right/>
      <top style="thin">
        <color theme="4" tint="0.39991454817346722"/>
      </top>
      <bottom style="thin">
        <color theme="1" tint="0.249977111117893"/>
      </bottom>
      <diagonal/>
    </border>
    <border>
      <left style="thin">
        <color theme="4" tint="0.39991454817346722"/>
      </left>
      <right style="thin">
        <color indexed="64"/>
      </right>
      <top style="thin">
        <color theme="4" tint="0.39991454817346722"/>
      </top>
      <bottom style="thin">
        <color theme="1" tint="0.249977111117893"/>
      </bottom>
      <diagonal/>
    </border>
    <border>
      <left/>
      <right/>
      <top style="thin">
        <color theme="4" tint="0.39991454817346722"/>
      </top>
      <bottom style="thin">
        <color indexed="64"/>
      </bottom>
      <diagonal/>
    </border>
    <border>
      <left style="thin">
        <color theme="4" tint="0.39991454817346722"/>
      </left>
      <right style="thin">
        <color theme="1" tint="0.249977111117893"/>
      </right>
      <top style="thin">
        <color indexed="64"/>
      </top>
      <bottom style="thin">
        <color theme="4" tint="0.39991454817346722"/>
      </bottom>
      <diagonal/>
    </border>
    <border>
      <left style="thin">
        <color theme="4" tint="0.39991454817346722"/>
      </left>
      <right style="thin">
        <color theme="1" tint="0.249977111117893"/>
      </right>
      <top style="thin">
        <color theme="4" tint="0.39991454817346722"/>
      </top>
      <bottom style="thin">
        <color theme="4" tint="0.39991454817346722"/>
      </bottom>
      <diagonal/>
    </border>
    <border>
      <left style="thin">
        <color theme="4" tint="0.39991454817346722"/>
      </left>
      <right style="thin">
        <color theme="1" tint="0.249977111117893"/>
      </right>
      <top style="thin">
        <color theme="4" tint="0.39991454817346722"/>
      </top>
      <bottom style="thin">
        <color indexed="64"/>
      </bottom>
      <diagonal/>
    </border>
    <border>
      <left style="thin">
        <color theme="4" tint="0.39991454817346722"/>
      </left>
      <right style="thin">
        <color theme="1" tint="0.249977111117893"/>
      </right>
      <top style="thin">
        <color theme="4" tint="0.39991454817346722"/>
      </top>
      <bottom style="thin">
        <color theme="1" tint="0.249977111117893"/>
      </bottom>
      <diagonal/>
    </border>
    <border>
      <left style="thin">
        <color theme="4" tint="0.39991454817346722"/>
      </left>
      <right style="thin">
        <color theme="4" tint="0.39991454817346722"/>
      </right>
      <top style="thin">
        <color theme="4" tint="0.39991454817346722"/>
      </top>
      <bottom style="thin">
        <color theme="1" tint="0.249977111117893"/>
      </bottom>
      <diagonal/>
    </border>
    <border>
      <left style="thin">
        <color indexed="64"/>
      </left>
      <right style="thin">
        <color theme="1" tint="0.249977111117893"/>
      </right>
      <top style="thin">
        <color indexed="64"/>
      </top>
      <bottom style="thin">
        <color indexed="64"/>
      </bottom>
      <diagonal/>
    </border>
    <border>
      <left style="thin">
        <color theme="4" tint="0.39991454817346722"/>
      </left>
      <right style="thin">
        <color theme="1" tint="0.249977111117893"/>
      </right>
      <top style="thin">
        <color theme="4" tint="0.39991454817346722"/>
      </top>
      <bottom style="thin">
        <color theme="4" tint="0.39988402966399123"/>
      </bottom>
      <diagonal/>
    </border>
    <border>
      <left style="thin">
        <color indexed="64"/>
      </left>
      <right style="thin">
        <color indexed="64"/>
      </right>
      <top style="thin">
        <color indexed="64"/>
      </top>
      <bottom style="thin">
        <color theme="1" tint="0.249977111117893"/>
      </bottom>
      <diagonal/>
    </border>
    <border>
      <left style="thin">
        <color indexed="64"/>
      </left>
      <right style="thin">
        <color theme="1" tint="0.249977111117893"/>
      </right>
      <top style="thin">
        <color indexed="64"/>
      </top>
      <bottom style="thin">
        <color theme="1" tint="0.249977111117893"/>
      </bottom>
      <diagonal/>
    </border>
    <border>
      <left style="thin">
        <color theme="4" tint="0.39991454817346722"/>
      </left>
      <right/>
      <top style="thin">
        <color indexed="64"/>
      </top>
      <bottom style="thin">
        <color theme="4" tint="0.39991454817346722"/>
      </bottom>
      <diagonal/>
    </border>
    <border>
      <left style="thin">
        <color theme="1" tint="0.249977111117893"/>
      </left>
      <right style="thin">
        <color theme="1" tint="0.249977111117893"/>
      </right>
      <top style="thin">
        <color indexed="64"/>
      </top>
      <bottom style="thin">
        <color indexed="64"/>
      </bottom>
      <diagonal/>
    </border>
    <border>
      <left/>
      <right style="thin">
        <color theme="4" tint="0.39991454817346722"/>
      </right>
      <top/>
      <bottom/>
      <diagonal/>
    </border>
    <border>
      <left/>
      <right style="thin">
        <color theme="1" tint="0.24994659260841701"/>
      </right>
      <top/>
      <bottom/>
      <diagonal/>
    </border>
    <border>
      <left style="thin">
        <color theme="1" tint="0.24994659260841701"/>
      </left>
      <right/>
      <top style="thin">
        <color theme="1" tint="0.24994659260841701"/>
      </top>
      <bottom style="thin">
        <color theme="1" tint="0.24994659260841701"/>
      </bottom>
      <diagonal/>
    </border>
    <border>
      <left/>
      <right style="thin">
        <color theme="1" tint="0.24994659260841701"/>
      </right>
      <top style="thin">
        <color theme="1" tint="0.24994659260841701"/>
      </top>
      <bottom style="thin">
        <color theme="1" tint="0.24994659260841701"/>
      </bottom>
      <diagonal/>
    </border>
    <border>
      <left/>
      <right style="thin">
        <color indexed="64"/>
      </right>
      <top style="thin">
        <color indexed="64"/>
      </top>
      <bottom style="thin">
        <color theme="1" tint="0.24994659260841701"/>
      </bottom>
      <diagonal/>
    </border>
    <border>
      <left style="thin">
        <color indexed="64"/>
      </left>
      <right/>
      <top style="thin">
        <color indexed="64"/>
      </top>
      <bottom style="thin">
        <color theme="1" tint="0.24994659260841701"/>
      </bottom>
      <diagonal/>
    </border>
    <border>
      <left style="thin">
        <color indexed="64"/>
      </left>
      <right/>
      <top style="thin">
        <color theme="1" tint="0.24994659260841701"/>
      </top>
      <bottom style="thin">
        <color indexed="64"/>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4" tint="0.39991454817346722"/>
      </left>
      <right style="thin">
        <color theme="4" tint="0.39991454817346722"/>
      </right>
      <top style="thin">
        <color indexed="64"/>
      </top>
      <bottom style="thin">
        <color theme="4" tint="0.39991454817346722"/>
      </bottom>
      <diagonal/>
    </border>
    <border>
      <left style="thin">
        <color indexed="64"/>
      </left>
      <right/>
      <top style="thin">
        <color indexed="64"/>
      </top>
      <bottom style="thin">
        <color theme="4" tint="0.39991454817346722"/>
      </bottom>
      <diagonal/>
    </border>
    <border>
      <left style="thin">
        <color theme="4" tint="0.39991454817346722"/>
      </left>
      <right/>
      <top/>
      <bottom/>
      <diagonal/>
    </border>
    <border>
      <left style="thin">
        <color theme="4" tint="0.39991454817346722"/>
      </left>
      <right/>
      <top style="thin">
        <color indexed="64"/>
      </top>
      <bottom style="thin">
        <color indexed="64"/>
      </bottom>
      <diagonal/>
    </border>
    <border>
      <left style="thin">
        <color indexed="64"/>
      </left>
      <right/>
      <top style="thin">
        <color theme="4" tint="0.39991454817346722"/>
      </top>
      <bottom style="thin">
        <color theme="4" tint="0.39991454817346722"/>
      </bottom>
      <diagonal/>
    </border>
    <border>
      <left style="thin">
        <color theme="1" tint="0.24994659260841701"/>
      </left>
      <right style="thin">
        <color indexed="64"/>
      </right>
      <top style="thin">
        <color indexed="64"/>
      </top>
      <bottom style="thin">
        <color indexed="64"/>
      </bottom>
      <diagonal/>
    </border>
    <border>
      <left style="thin">
        <color indexed="64"/>
      </left>
      <right style="thin">
        <color indexed="64"/>
      </right>
      <top style="thin">
        <color theme="1" tint="0.24994659260841701"/>
      </top>
      <bottom style="thin">
        <color theme="1" tint="0.24994659260841701"/>
      </bottom>
      <diagonal/>
    </border>
    <border>
      <left style="thin">
        <color theme="4" tint="0.39991454817346722"/>
      </left>
      <right style="thin">
        <color indexed="64"/>
      </right>
      <top/>
      <bottom style="thin">
        <color theme="4" tint="0.39991454817346722"/>
      </bottom>
      <diagonal/>
    </border>
    <border>
      <left style="thin">
        <color indexed="64"/>
      </left>
      <right style="thin">
        <color indexed="64"/>
      </right>
      <top/>
      <bottom style="thin">
        <color theme="1" tint="0.24994659260841701"/>
      </bottom>
      <diagonal/>
    </border>
    <border>
      <left style="thin">
        <color indexed="64"/>
      </left>
      <right style="thin">
        <color theme="1" tint="0.249977111117893"/>
      </right>
      <top style="thin">
        <color theme="4" tint="0.39991454817346722"/>
      </top>
      <bottom style="thin">
        <color theme="4" tint="0.39991454817346722"/>
      </bottom>
      <diagonal/>
    </border>
    <border>
      <left/>
      <right style="thin">
        <color theme="1" tint="0.249977111117893"/>
      </right>
      <top style="thin">
        <color indexed="64"/>
      </top>
      <bottom style="thin">
        <color theme="4" tint="0.39991454817346722"/>
      </bottom>
      <diagonal/>
    </border>
    <border>
      <left/>
      <right style="thin">
        <color theme="1" tint="0.249977111117893"/>
      </right>
      <top style="thin">
        <color theme="4" tint="0.39991454817346722"/>
      </top>
      <bottom style="thin">
        <color theme="4" tint="0.39991454817346722"/>
      </bottom>
      <diagonal/>
    </border>
    <border>
      <left style="thin">
        <color indexed="64"/>
      </left>
      <right/>
      <top style="thin">
        <color theme="1" tint="0.249977111117893"/>
      </top>
      <bottom style="thin">
        <color indexed="64"/>
      </bottom>
      <diagonal/>
    </border>
    <border>
      <left style="thin">
        <color theme="4" tint="0.39991454817346722"/>
      </left>
      <right/>
      <top style="thin">
        <color theme="1" tint="0.249977111117893"/>
      </top>
      <bottom style="thin">
        <color indexed="64"/>
      </bottom>
      <diagonal/>
    </border>
    <border>
      <left style="thin">
        <color theme="4" tint="0.39991454817346722"/>
      </left>
      <right style="thin">
        <color indexed="64"/>
      </right>
      <top style="thin">
        <color theme="1" tint="0.249977111117893"/>
      </top>
      <bottom style="thin">
        <color indexed="64"/>
      </bottom>
      <diagonal/>
    </border>
    <border>
      <left style="thin">
        <color theme="4" tint="0.39991454817346722"/>
      </left>
      <right style="thin">
        <color theme="4" tint="0.39991454817346722"/>
      </right>
      <top style="thin">
        <color theme="1" tint="0.249977111117893"/>
      </top>
      <bottom style="thin">
        <color indexed="64"/>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diagonal/>
    </border>
    <border>
      <left/>
      <right/>
      <top style="thin">
        <color theme="1" tint="0.249977111117893"/>
      </top>
      <bottom/>
      <diagonal/>
    </border>
    <border>
      <left/>
      <right style="thin">
        <color theme="1" tint="0.249977111117893"/>
      </right>
      <top style="thin">
        <color theme="1" tint="0.249977111117893"/>
      </top>
      <bottom/>
      <diagonal/>
    </border>
    <border>
      <left style="thin">
        <color theme="1" tint="0.249977111117893"/>
      </left>
      <right/>
      <top/>
      <bottom/>
      <diagonal/>
    </border>
    <border>
      <left/>
      <right style="thin">
        <color theme="1" tint="0.249977111117893"/>
      </right>
      <top/>
      <bottom/>
      <diagonal/>
    </border>
    <border>
      <left style="thin">
        <color theme="1" tint="0.249977111117893"/>
      </left>
      <right/>
      <top/>
      <bottom style="thin">
        <color theme="1" tint="0.249977111117893"/>
      </bottom>
      <diagonal/>
    </border>
    <border>
      <left/>
      <right/>
      <top/>
      <bottom style="thin">
        <color theme="1" tint="0.249977111117893"/>
      </bottom>
      <diagonal/>
    </border>
    <border>
      <left/>
      <right style="thin">
        <color theme="1" tint="0.249977111117893"/>
      </right>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right/>
      <top style="thin">
        <color theme="1" tint="0.249977111117893"/>
      </top>
      <bottom style="thin">
        <color theme="1" tint="0.249977111117893"/>
      </bottom>
      <diagonal/>
    </border>
    <border>
      <left/>
      <right style="thin">
        <color theme="1" tint="0.249977111117893"/>
      </right>
      <top style="thin">
        <color theme="1" tint="0.249977111117893"/>
      </top>
      <bottom style="thin">
        <color theme="1" tint="0.249977111117893"/>
      </bottom>
      <diagonal/>
    </border>
    <border>
      <left style="thin">
        <color theme="1" tint="0.249977111117893"/>
      </left>
      <right/>
      <top style="thin">
        <color indexed="64"/>
      </top>
      <bottom/>
      <diagonal/>
    </border>
    <border>
      <left style="thin">
        <color theme="1" tint="0.249977111117893"/>
      </left>
      <right style="thin">
        <color indexed="64"/>
      </right>
      <top style="thin">
        <color indexed="64"/>
      </top>
      <bottom/>
      <diagonal/>
    </border>
    <border>
      <left style="thin">
        <color theme="1" tint="0.249977111117893"/>
      </left>
      <right style="thin">
        <color theme="4" tint="0.39991454817346722"/>
      </right>
      <top style="thin">
        <color theme="1" tint="0.249977111117893"/>
      </top>
      <bottom style="thin">
        <color indexed="64"/>
      </bottom>
      <diagonal/>
    </border>
    <border>
      <left style="thin">
        <color theme="1" tint="0.249977111117893"/>
      </left>
      <right style="thin">
        <color indexed="64"/>
      </right>
      <top style="thin">
        <color indexed="64"/>
      </top>
      <bottom style="thin">
        <color indexed="64"/>
      </bottom>
      <diagonal/>
    </border>
    <border>
      <left style="thin">
        <color theme="1" tint="0.249977111117893"/>
      </left>
      <right style="thin">
        <color theme="1" tint="0.249977111117893"/>
      </right>
      <top style="thin">
        <color theme="1" tint="0.249977111117893"/>
      </top>
      <bottom style="thin">
        <color indexed="64"/>
      </bottom>
      <diagonal/>
    </border>
    <border>
      <left style="thin">
        <color indexed="64"/>
      </left>
      <right/>
      <top style="thin">
        <color theme="1" tint="0.249977111117893"/>
      </top>
      <bottom/>
      <diagonal/>
    </border>
    <border>
      <left style="thin">
        <color theme="1" tint="0.249977111117893"/>
      </left>
      <right style="thin">
        <color indexed="64"/>
      </right>
      <top/>
      <bottom style="thin">
        <color indexed="64"/>
      </bottom>
      <diagonal/>
    </border>
    <border>
      <left/>
      <right/>
      <top style="thin">
        <color theme="1" tint="0.249977111117893"/>
      </top>
      <bottom style="thin">
        <color indexed="64"/>
      </bottom>
      <diagonal/>
    </border>
    <border>
      <left style="thin">
        <color theme="1" tint="0.249977111117893"/>
      </left>
      <right/>
      <top style="thin">
        <color theme="1" tint="0.249977111117893"/>
      </top>
      <bottom style="thin">
        <color theme="4" tint="0.39991454817346722"/>
      </bottom>
      <diagonal/>
    </border>
    <border>
      <left style="thin">
        <color theme="4" tint="0.39991454817346722"/>
      </left>
      <right/>
      <top style="thin">
        <color theme="1" tint="0.249977111117893"/>
      </top>
      <bottom style="thin">
        <color theme="4" tint="0.39991454817346722"/>
      </bottom>
      <diagonal/>
    </border>
    <border>
      <left style="thin">
        <color theme="4" tint="0.39991454817346722"/>
      </left>
      <right style="thin">
        <color indexed="64"/>
      </right>
      <top style="thin">
        <color theme="1" tint="0.249977111117893"/>
      </top>
      <bottom style="thin">
        <color theme="4" tint="0.39991454817346722"/>
      </bottom>
      <diagonal/>
    </border>
    <border>
      <left style="thin">
        <color indexed="64"/>
      </left>
      <right/>
      <top style="thin">
        <color theme="1" tint="0.249977111117893"/>
      </top>
      <bottom style="thin">
        <color theme="4" tint="0.39991454817346722"/>
      </bottom>
      <diagonal/>
    </border>
    <border>
      <left style="thin">
        <color theme="4" tint="0.39991454817346722"/>
      </left>
      <right style="thin">
        <color theme="1" tint="0.249977111117893"/>
      </right>
      <top style="thin">
        <color theme="1" tint="0.249977111117893"/>
      </top>
      <bottom style="thin">
        <color theme="4" tint="0.39991454817346722"/>
      </bottom>
      <diagonal/>
    </border>
    <border>
      <left style="thin">
        <color theme="4" tint="0.39991454817346722"/>
      </left>
      <right/>
      <top style="thin">
        <color theme="1" tint="0.249977111117893"/>
      </top>
      <bottom/>
      <diagonal/>
    </border>
    <border>
      <left style="thin">
        <color theme="4" tint="0.39991454817346722"/>
      </left>
      <right style="thin">
        <color indexed="64"/>
      </right>
      <top style="thin">
        <color theme="1" tint="0.249977111117893"/>
      </top>
      <bottom/>
      <diagonal/>
    </border>
    <border>
      <left style="thin">
        <color theme="1" tint="0.249977111117893"/>
      </left>
      <right style="thin">
        <color indexed="64"/>
      </right>
      <top style="thin">
        <color theme="1" tint="0.249977111117893"/>
      </top>
      <bottom style="thin">
        <color theme="1" tint="0.249977111117893"/>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style="thin">
        <color theme="1" tint="0.249977111117893"/>
      </right>
      <top style="thin">
        <color indexed="64"/>
      </top>
      <bottom/>
      <diagonal/>
    </border>
    <border>
      <left style="thin">
        <color theme="1" tint="0.249977111117893"/>
      </left>
      <right style="thin">
        <color theme="1" tint="0.249977111117893"/>
      </right>
      <top style="thin">
        <color indexed="64"/>
      </top>
      <bottom style="thin">
        <color theme="1" tint="0.249977111117893"/>
      </bottom>
      <diagonal/>
    </border>
    <border>
      <left style="thin">
        <color theme="1" tint="0.249977111117893"/>
      </left>
      <right style="thin">
        <color indexed="64"/>
      </right>
      <top style="thin">
        <color theme="1" tint="0.249977111117893"/>
      </top>
      <bottom/>
      <diagonal/>
    </border>
    <border>
      <left style="thin">
        <color theme="1" tint="0.249977111117893"/>
      </left>
      <right style="thin">
        <color theme="4" tint="0.39991454817346722"/>
      </right>
      <top style="thin">
        <color theme="1" tint="0.249977111117893"/>
      </top>
      <bottom/>
      <diagonal/>
    </border>
    <border>
      <left style="thin">
        <color theme="4" tint="0.39991454817346722"/>
      </left>
      <right style="thin">
        <color theme="4" tint="0.39991454817346722"/>
      </right>
      <top style="thin">
        <color theme="1" tint="0.249977111117893"/>
      </top>
      <bottom/>
      <diagonal/>
    </border>
    <border>
      <left style="thin">
        <color indexed="64"/>
      </left>
      <right style="thin">
        <color indexed="64"/>
      </right>
      <top style="thin">
        <color theme="1" tint="0.249977111117893"/>
      </top>
      <bottom style="thin">
        <color theme="1" tint="0.249977111117893"/>
      </bottom>
      <diagonal/>
    </border>
    <border>
      <left style="thin">
        <color indexed="64"/>
      </left>
      <right style="thin">
        <color theme="1" tint="0.249977111117893"/>
      </right>
      <top style="thin">
        <color theme="1" tint="0.249977111117893"/>
      </top>
      <bottom style="thin">
        <color theme="1" tint="0.249977111117893"/>
      </bottom>
      <diagonal/>
    </border>
    <border>
      <left style="thin">
        <color indexed="64"/>
      </left>
      <right/>
      <top style="thin">
        <color theme="1" tint="0.249977111117893"/>
      </top>
      <bottom style="thin">
        <color theme="1" tint="0.249977111117893"/>
      </bottom>
      <diagonal/>
    </border>
    <border>
      <left/>
      <right style="thin">
        <color indexed="64"/>
      </right>
      <top style="thin">
        <color theme="1" tint="0.249977111117893"/>
      </top>
      <bottom style="thin">
        <color theme="1" tint="0.249977111117893"/>
      </bottom>
      <diagonal/>
    </border>
    <border>
      <left/>
      <right style="thin">
        <color theme="1" tint="0.249977111117893"/>
      </right>
      <top style="thin">
        <color theme="4" tint="0.39991454817346722"/>
      </top>
      <bottom/>
      <diagonal/>
    </border>
    <border>
      <left style="thin">
        <color theme="1" tint="0.249977111117893"/>
      </left>
      <right style="thin">
        <color theme="1" tint="0.249977111117893"/>
      </right>
      <top style="thin">
        <color theme="4" tint="0.39991454817346722"/>
      </top>
      <bottom style="thin">
        <color theme="4" tint="0.39991454817346722"/>
      </bottom>
      <diagonal/>
    </border>
    <border>
      <left style="thin">
        <color theme="1" tint="0.249977111117893"/>
      </left>
      <right style="thin">
        <color indexed="64"/>
      </right>
      <top style="thin">
        <color theme="1" tint="0.249977111117893"/>
      </top>
      <bottom style="thin">
        <color theme="1" tint="0.24994659260841701"/>
      </bottom>
      <diagonal/>
    </border>
    <border>
      <left style="thin">
        <color indexed="64"/>
      </left>
      <right style="thin">
        <color indexed="64"/>
      </right>
      <top style="thin">
        <color theme="1" tint="0.249977111117893"/>
      </top>
      <bottom/>
      <diagonal/>
    </border>
    <border>
      <left style="thin">
        <color indexed="64"/>
      </left>
      <right style="thin">
        <color theme="1" tint="0.249977111117893"/>
      </right>
      <top style="thin">
        <color theme="1" tint="0.249977111117893"/>
      </top>
      <bottom/>
      <diagonal/>
    </border>
    <border>
      <left style="thin">
        <color theme="1" tint="0.249977111117893"/>
      </left>
      <right/>
      <top style="thin">
        <color theme="4" tint="0.39991454817346722"/>
      </top>
      <bottom style="thin">
        <color theme="1" tint="0.249977111117893"/>
      </bottom>
      <diagonal/>
    </border>
    <border>
      <left/>
      <right/>
      <top/>
      <bottom style="thin">
        <color theme="1"/>
      </bottom>
      <diagonal/>
    </border>
    <border>
      <left style="thin">
        <color theme="1" tint="0.249977111117893"/>
      </left>
      <right style="thin">
        <color theme="1"/>
      </right>
      <top style="thin">
        <color theme="1"/>
      </top>
      <bottom style="thin">
        <color theme="1"/>
      </bottom>
      <diagonal/>
    </border>
    <border>
      <left/>
      <right style="thin">
        <color theme="1" tint="0.249977111117893"/>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top style="thin">
        <color theme="1"/>
      </top>
      <bottom style="thin">
        <color indexed="64"/>
      </bottom>
      <diagonal/>
    </border>
    <border>
      <left style="thin">
        <color theme="1"/>
      </left>
      <right style="thin">
        <color theme="1"/>
      </right>
      <top style="thin">
        <color theme="1"/>
      </top>
      <bottom style="thin">
        <color theme="4" tint="0.39991454817346722"/>
      </bottom>
      <diagonal/>
    </border>
    <border>
      <left style="thin">
        <color theme="1"/>
      </left>
      <right style="thin">
        <color theme="1"/>
      </right>
      <top style="thin">
        <color theme="4" tint="0.39991454817346722"/>
      </top>
      <bottom style="thin">
        <color theme="4" tint="0.39991454817346722"/>
      </bottom>
      <diagonal/>
    </border>
    <border>
      <left style="thin">
        <color theme="1"/>
      </left>
      <right style="thin">
        <color theme="1"/>
      </right>
      <top style="thin">
        <color theme="4" tint="0.39991454817346722"/>
      </top>
      <bottom style="thin">
        <color theme="1"/>
      </bottom>
      <diagonal/>
    </border>
    <border>
      <left style="thin">
        <color theme="4" tint="0.39991454817346722"/>
      </left>
      <right/>
      <top style="thin">
        <color theme="1"/>
      </top>
      <bottom style="thin">
        <color theme="4" tint="0.39991454817346722"/>
      </bottom>
      <diagonal/>
    </border>
    <border>
      <left style="thin">
        <color theme="1"/>
      </left>
      <right/>
      <top style="thin">
        <color indexed="64"/>
      </top>
      <bottom style="thin">
        <color indexed="64"/>
      </bottom>
      <diagonal/>
    </border>
    <border>
      <left style="thin">
        <color theme="1"/>
      </left>
      <right/>
      <top style="thin">
        <color indexed="64"/>
      </top>
      <bottom style="thin">
        <color theme="1"/>
      </bottom>
      <diagonal/>
    </border>
    <border>
      <left style="thin">
        <color theme="4" tint="0.39991454817346722"/>
      </left>
      <right/>
      <top style="thin">
        <color theme="4" tint="0.39991454817346722"/>
      </top>
      <bottom style="thin">
        <color theme="1"/>
      </bottom>
      <diagonal/>
    </border>
    <border>
      <left style="thin">
        <color theme="1"/>
      </left>
      <right/>
      <top/>
      <bottom style="thin">
        <color theme="1"/>
      </bottom>
      <diagonal/>
    </border>
    <border>
      <left style="thin">
        <color theme="1"/>
      </left>
      <right style="thin">
        <color theme="1"/>
      </right>
      <top/>
      <bottom/>
      <diagonal/>
    </border>
    <border>
      <left style="thin">
        <color indexed="64"/>
      </left>
      <right style="thin">
        <color theme="1"/>
      </right>
      <top style="thin">
        <color indexed="64"/>
      </top>
      <bottom style="thin">
        <color theme="1"/>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indexed="64"/>
      </left>
      <right/>
      <top style="thin">
        <color theme="1"/>
      </top>
      <bottom style="thin">
        <color indexed="64"/>
      </bottom>
      <diagonal/>
    </border>
    <border>
      <left style="thin">
        <color theme="1"/>
      </left>
      <right style="thin">
        <color theme="1"/>
      </right>
      <top style="thin">
        <color theme="4" tint="0.39991454817346722"/>
      </top>
      <bottom style="thin">
        <color indexed="64"/>
      </bottom>
      <diagonal/>
    </border>
    <border>
      <left/>
      <right style="thin">
        <color theme="4" tint="0.59996337778862885"/>
      </right>
      <top style="thin">
        <color theme="4" tint="0.39991454817346722"/>
      </top>
      <bottom style="thin">
        <color theme="4" tint="0.39991454817346722"/>
      </bottom>
      <diagonal/>
    </border>
    <border>
      <left style="thin">
        <color theme="1"/>
      </left>
      <right/>
      <top/>
      <bottom/>
      <diagonal/>
    </border>
    <border>
      <left style="thin">
        <color theme="1"/>
      </left>
      <right style="thin">
        <color indexed="64"/>
      </right>
      <top style="thin">
        <color theme="4" tint="0.39991454817346722"/>
      </top>
      <bottom style="thin">
        <color indexed="64"/>
      </bottom>
      <diagonal/>
    </border>
    <border>
      <left style="thin">
        <color theme="1" tint="0.249977111117893"/>
      </left>
      <right style="thin">
        <color indexed="64"/>
      </right>
      <top style="thin">
        <color theme="1" tint="0.249977111117893"/>
      </top>
      <bottom style="thin">
        <color indexed="64"/>
      </bottom>
      <diagonal/>
    </border>
    <border>
      <left style="thin">
        <color theme="1"/>
      </left>
      <right/>
      <top style="thin">
        <color theme="4" tint="0.39991454817346722"/>
      </top>
      <bottom style="thin">
        <color indexed="64"/>
      </bottom>
      <diagonal/>
    </border>
    <border>
      <left style="thin">
        <color theme="1"/>
      </left>
      <right style="thin">
        <color theme="1"/>
      </right>
      <top style="thin">
        <color indexed="64"/>
      </top>
      <bottom/>
      <diagonal/>
    </border>
    <border>
      <left style="thin">
        <color indexed="64"/>
      </left>
      <right/>
      <top/>
      <bottom style="thin">
        <color theme="4" tint="0.39991454817346722"/>
      </bottom>
      <diagonal/>
    </border>
    <border>
      <left style="thin">
        <color theme="1"/>
      </left>
      <right style="thin">
        <color theme="1"/>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indexed="64"/>
      </right>
      <top/>
      <bottom style="thin">
        <color theme="4" tint="0.39991454817346722"/>
      </bottom>
      <diagonal/>
    </border>
    <border>
      <left style="thin">
        <color indexed="64"/>
      </left>
      <right style="thin">
        <color theme="4" tint="0.39991454817346722"/>
      </right>
      <top style="thin">
        <color indexed="64"/>
      </top>
      <bottom style="thin">
        <color indexed="64"/>
      </bottom>
      <diagonal/>
    </border>
    <border>
      <left style="thin">
        <color theme="4" tint="0.39991454817346722"/>
      </left>
      <right style="thin">
        <color indexed="64"/>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theme="4" tint="0.39991454817346722"/>
      </left>
      <right style="thin">
        <color theme="4" tint="0.39991454817346722"/>
      </right>
      <top/>
      <bottom style="thin">
        <color theme="4" tint="0.39991454817346722"/>
      </bottom>
      <diagonal/>
    </border>
    <border>
      <left/>
      <right style="thin">
        <color theme="3" tint="0.59996337778862885"/>
      </right>
      <top/>
      <bottom/>
      <diagonal/>
    </border>
    <border>
      <left style="thin">
        <color theme="4" tint="0.39991454817346722"/>
      </left>
      <right style="thin">
        <color theme="4" tint="0.39988402966399123"/>
      </right>
      <top style="thin">
        <color indexed="64"/>
      </top>
      <bottom style="thin">
        <color theme="4" tint="0.39991454817346722"/>
      </bottom>
      <diagonal/>
    </border>
    <border>
      <left/>
      <right style="thin">
        <color theme="4" tint="0.39988402966399123"/>
      </right>
      <top style="thin">
        <color theme="4" tint="0.39991454817346722"/>
      </top>
      <bottom style="thin">
        <color theme="4" tint="0.39991454817346722"/>
      </bottom>
      <diagonal/>
    </border>
    <border>
      <left style="thin">
        <color theme="1" tint="0.24994659260841701"/>
      </left>
      <right style="thin">
        <color theme="4" tint="0.59996337778862885"/>
      </right>
      <top style="thin">
        <color theme="4" tint="0.59996337778862885"/>
      </top>
      <bottom style="thin">
        <color indexed="64"/>
      </bottom>
      <diagonal/>
    </border>
    <border>
      <left/>
      <right/>
      <top style="thin">
        <color indexed="64"/>
      </top>
      <bottom style="thin">
        <color theme="1" tint="0.24994659260841701"/>
      </bottom>
      <diagonal/>
    </border>
    <border>
      <left/>
      <right style="thin">
        <color theme="4" tint="0.39988402966399123"/>
      </right>
      <top/>
      <bottom style="thin">
        <color theme="4" tint="0.39991454817346722"/>
      </bottom>
      <diagonal/>
    </border>
    <border>
      <left style="thin">
        <color theme="4" tint="0.39991454817346722"/>
      </left>
      <right/>
      <top style="thin">
        <color indexed="64"/>
      </top>
      <bottom style="thin">
        <color theme="4" tint="0.39988402966399123"/>
      </bottom>
      <diagonal/>
    </border>
    <border>
      <left/>
      <right style="thin">
        <color theme="4" tint="0.39988402966399123"/>
      </right>
      <top style="thin">
        <color indexed="64"/>
      </top>
      <bottom style="thin">
        <color theme="4" tint="0.39988402966399123"/>
      </bottom>
      <diagonal/>
    </border>
    <border>
      <left/>
      <right/>
      <top style="thin">
        <color theme="1" tint="0.24994659260841701"/>
      </top>
      <bottom style="thin">
        <color theme="4" tint="0.39988402966399123"/>
      </bottom>
      <diagonal/>
    </border>
    <border>
      <left/>
      <right style="thin">
        <color indexed="64"/>
      </right>
      <top style="thin">
        <color theme="1" tint="0.24994659260841701"/>
      </top>
      <bottom style="thin">
        <color theme="4" tint="0.39988402966399123"/>
      </bottom>
      <diagonal/>
    </border>
    <border>
      <left/>
      <right style="thin">
        <color indexed="64"/>
      </right>
      <top/>
      <bottom style="thin">
        <color theme="4" tint="0.39991454817346722"/>
      </bottom>
      <diagonal/>
    </border>
    <border>
      <left style="thin">
        <color theme="4" tint="0.39991454817346722"/>
      </left>
      <right/>
      <top/>
      <bottom style="thin">
        <color indexed="64"/>
      </bottom>
      <diagonal/>
    </border>
    <border>
      <left/>
      <right style="thin">
        <color theme="4" tint="0.39988402966399123"/>
      </right>
      <top/>
      <bottom style="thin">
        <color indexed="64"/>
      </bottom>
      <diagonal/>
    </border>
    <border>
      <left/>
      <right style="thin">
        <color theme="1" tint="0.24994659260841701"/>
      </right>
      <top style="thin">
        <color theme="4" tint="0.59996337778862885"/>
      </top>
      <bottom style="thin">
        <color indexed="64"/>
      </bottom>
      <diagonal/>
    </border>
    <border>
      <left style="thin">
        <color theme="4" tint="0.39991454817346722"/>
      </left>
      <right style="thin">
        <color indexed="64"/>
      </right>
      <top style="thin">
        <color theme="1" tint="0.24994659260841701"/>
      </top>
      <bottom style="thin">
        <color theme="4" tint="0.39991454817346722"/>
      </bottom>
      <diagonal/>
    </border>
    <border>
      <left style="thin">
        <color theme="1" tint="0.249977111117893"/>
      </left>
      <right style="thin">
        <color theme="1" tint="0.249977111117893"/>
      </right>
      <top/>
      <bottom style="thin">
        <color theme="1" tint="0.249977111117893"/>
      </bottom>
      <diagonal/>
    </border>
    <border>
      <left style="thin">
        <color indexed="64"/>
      </left>
      <right style="thin">
        <color theme="3" tint="0.59996337778862885"/>
      </right>
      <top style="thin">
        <color theme="4" tint="0.39991454817346722"/>
      </top>
      <bottom style="thin">
        <color theme="4" tint="0.39991454817346722"/>
      </bottom>
      <diagonal/>
    </border>
    <border>
      <left style="thin">
        <color indexed="64"/>
      </left>
      <right style="thin">
        <color theme="3" tint="0.59996337778862885"/>
      </right>
      <top style="thin">
        <color theme="4" tint="0.39991454817346722"/>
      </top>
      <bottom style="thin">
        <color indexed="64"/>
      </bottom>
      <diagonal/>
    </border>
    <border>
      <left style="thin">
        <color theme="3" tint="0.59996337778862885"/>
      </left>
      <right style="thin">
        <color theme="3" tint="0.59996337778862885"/>
      </right>
      <top style="thin">
        <color theme="1" tint="0.24994659260841701"/>
      </top>
      <bottom style="thin">
        <color theme="4" tint="0.39991454817346722"/>
      </bottom>
      <diagonal/>
    </border>
    <border>
      <left style="thin">
        <color theme="3" tint="0.59996337778862885"/>
      </left>
      <right style="thin">
        <color theme="3" tint="0.59996337778862885"/>
      </right>
      <top style="thin">
        <color theme="4" tint="0.39991454817346722"/>
      </top>
      <bottom style="thin">
        <color theme="4" tint="0.39991454817346722"/>
      </bottom>
      <diagonal/>
    </border>
    <border>
      <left style="thin">
        <color theme="3" tint="0.59996337778862885"/>
      </left>
      <right style="thin">
        <color theme="3" tint="0.59996337778862885"/>
      </right>
      <top style="thin">
        <color theme="4" tint="0.39991454817346722"/>
      </top>
      <bottom style="thin">
        <color indexed="64"/>
      </bottom>
      <diagonal/>
    </border>
    <border>
      <left style="thin">
        <color indexed="64"/>
      </left>
      <right style="thin">
        <color theme="3" tint="0.59996337778862885"/>
      </right>
      <top/>
      <bottom style="thin">
        <color theme="4" tint="0.39991454817346722"/>
      </bottom>
      <diagonal/>
    </border>
    <border>
      <left style="thin">
        <color theme="3" tint="0.59996337778862885"/>
      </left>
      <right style="thin">
        <color theme="3" tint="0.59996337778862885"/>
      </right>
      <top/>
      <bottom style="thin">
        <color theme="4" tint="0.39991454817346722"/>
      </bottom>
      <diagonal/>
    </border>
    <border>
      <left style="thin">
        <color indexed="64"/>
      </left>
      <right style="thin">
        <color indexed="64"/>
      </right>
      <top style="thin">
        <color indexed="64"/>
      </top>
      <bottom style="thin">
        <color theme="1"/>
      </bottom>
      <diagonal/>
    </border>
    <border>
      <left/>
      <right/>
      <top/>
      <bottom style="thin">
        <color theme="4" tint="0.59996337778862885"/>
      </bottom>
      <diagonal/>
    </border>
    <border>
      <left/>
      <right style="thin">
        <color theme="4" tint="0.59996337778862885"/>
      </right>
      <top/>
      <bottom style="thin">
        <color theme="4" tint="0.59996337778862885"/>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s>
  <cellStyleXfs count="739">
    <xf numFmtId="0" fontId="0" fillId="0" borderId="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20" fillId="21" borderId="0" applyNumberFormat="0" applyBorder="0" applyAlignment="0" applyProtection="0"/>
    <xf numFmtId="0" fontId="12" fillId="15"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2" fillId="16"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12" fillId="17"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12" fillId="18"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12" fillId="19"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2" fillId="20" borderId="0" applyNumberFormat="0" applyBorder="0" applyAlignment="0" applyProtection="0"/>
    <xf numFmtId="0" fontId="20" fillId="26"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24" borderId="0" applyNumberFormat="0" applyBorder="0" applyAlignment="0" applyProtection="0"/>
    <xf numFmtId="0" fontId="12" fillId="32" borderId="0" applyNumberFormat="0" applyBorder="0" applyAlignment="0" applyProtection="0"/>
    <xf numFmtId="0" fontId="12" fillId="35"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20" fillId="32" borderId="0" applyNumberFormat="0" applyBorder="0" applyAlignment="0" applyProtection="0"/>
    <xf numFmtId="0" fontId="12" fillId="27"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2" fillId="28"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12" fillId="30" borderId="0" applyNumberFormat="0" applyBorder="0" applyAlignment="0" applyProtection="0"/>
    <xf numFmtId="0" fontId="20" fillId="34" borderId="0" applyNumberFormat="0" applyBorder="0" applyAlignment="0" applyProtection="0"/>
    <xf numFmtId="0" fontId="20" fillId="24" borderId="0" applyNumberFormat="0" applyBorder="0" applyAlignment="0" applyProtection="0"/>
    <xf numFmtId="0" fontId="12" fillId="18"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12" fillId="27" borderId="0" applyNumberFormat="0" applyBorder="0" applyAlignment="0" applyProtection="0"/>
    <xf numFmtId="0" fontId="20" fillId="32" borderId="0" applyNumberFormat="0" applyBorder="0" applyAlignment="0" applyProtection="0"/>
    <xf numFmtId="0" fontId="20" fillId="35" borderId="0" applyNumberFormat="0" applyBorder="0" applyAlignment="0" applyProtection="0"/>
    <xf numFmtId="0" fontId="12" fillId="31" borderId="0" applyNumberFormat="0" applyBorder="0" applyAlignment="0" applyProtection="0"/>
    <xf numFmtId="0" fontId="20" fillId="35"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24" borderId="0" applyNumberFormat="0" applyBorder="0" applyAlignment="0" applyProtection="0"/>
    <xf numFmtId="0" fontId="12" fillId="32" borderId="0" applyNumberFormat="0" applyBorder="0" applyAlignment="0" applyProtection="0"/>
    <xf numFmtId="0" fontId="12" fillId="35"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9" fillId="40" borderId="0" applyNumberFormat="0" applyBorder="0" applyAlignment="0" applyProtection="0"/>
    <xf numFmtId="0" fontId="21" fillId="36" borderId="0" applyNumberFormat="0" applyBorder="0" applyAlignment="0" applyProtection="0"/>
    <xf numFmtId="0" fontId="19" fillId="40" borderId="0" applyNumberFormat="0" applyBorder="0" applyAlignment="0" applyProtection="0"/>
    <xf numFmtId="0" fontId="19" fillId="33" borderId="0" applyNumberFormat="0" applyBorder="0" applyAlignment="0" applyProtection="0"/>
    <xf numFmtId="0" fontId="21" fillId="2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21" fillId="30" borderId="0" applyNumberFormat="0" applyBorder="0" applyAlignment="0" applyProtection="0"/>
    <xf numFmtId="0" fontId="19" fillId="34" borderId="0" applyNumberFormat="0" applyBorder="0" applyAlignment="0" applyProtection="0"/>
    <xf numFmtId="0" fontId="19" fillId="41" borderId="0" applyNumberFormat="0" applyBorder="0" applyAlignment="0" applyProtection="0"/>
    <xf numFmtId="0" fontId="21" fillId="37" borderId="0" applyNumberFormat="0" applyBorder="0" applyAlignment="0" applyProtection="0"/>
    <xf numFmtId="0" fontId="19" fillId="41" borderId="0" applyNumberFormat="0" applyBorder="0" applyAlignment="0" applyProtection="0"/>
    <xf numFmtId="0" fontId="19" fillId="42" borderId="0" applyNumberFormat="0" applyBorder="0" applyAlignment="0" applyProtection="0"/>
    <xf numFmtId="0" fontId="21" fillId="38" borderId="0" applyNumberFormat="0" applyBorder="0" applyAlignment="0" applyProtection="0"/>
    <xf numFmtId="0" fontId="19" fillId="42" borderId="0" applyNumberFormat="0" applyBorder="0" applyAlignment="0" applyProtection="0"/>
    <xf numFmtId="0" fontId="19" fillId="43" borderId="0" applyNumberFormat="0" applyBorder="0" applyAlignment="0" applyProtection="0"/>
    <xf numFmtId="0" fontId="21" fillId="39" borderId="0" applyNumberFormat="0" applyBorder="0" applyAlignment="0" applyProtection="0"/>
    <xf numFmtId="0" fontId="19" fillId="43"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4" fillId="0" borderId="0" applyNumberFormat="0" applyFill="0" applyBorder="0" applyAlignment="0" applyProtection="0"/>
    <xf numFmtId="0" fontId="22" fillId="22" borderId="0" applyNumberFormat="0" applyBorder="0" applyAlignment="0" applyProtection="0"/>
    <xf numFmtId="0" fontId="25" fillId="16" borderId="0" applyNumberFormat="0" applyBorder="0" applyAlignment="0" applyProtection="0"/>
    <xf numFmtId="0" fontId="22" fillId="22" borderId="0" applyNumberFormat="0" applyBorder="0" applyAlignment="0" applyProtection="0"/>
    <xf numFmtId="0" fontId="25" fillId="2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0" borderId="36" applyNumberFormat="0" applyFill="0" applyAlignment="0" applyProtection="0"/>
    <xf numFmtId="0" fontId="26" fillId="0" borderId="36" applyNumberFormat="0" applyFill="0" applyAlignment="0" applyProtection="0"/>
    <xf numFmtId="0" fontId="27" fillId="0" borderId="37" applyNumberFormat="0" applyFill="0" applyAlignment="0" applyProtection="0"/>
    <xf numFmtId="0" fontId="27" fillId="0" borderId="37"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48" borderId="39" applyNumberFormat="0" applyAlignment="0" applyProtection="0"/>
    <xf numFmtId="0" fontId="29" fillId="48" borderId="39" applyNumberFormat="0" applyAlignment="0" applyProtection="0"/>
    <xf numFmtId="0" fontId="29" fillId="49" borderId="39" applyNumberFormat="0" applyAlignment="0" applyProtection="0"/>
    <xf numFmtId="0" fontId="28" fillId="49" borderId="39" applyNumberFormat="0" applyAlignment="0" applyProtection="0"/>
    <xf numFmtId="0" fontId="29" fillId="48" borderId="39" applyNumberFormat="0" applyAlignment="0" applyProtection="0"/>
    <xf numFmtId="0" fontId="28" fillId="49" borderId="39" applyNumberFormat="0" applyAlignment="0" applyProtection="0"/>
    <xf numFmtId="0" fontId="29" fillId="49" borderId="39" applyNumberFormat="0" applyAlignment="0" applyProtection="0"/>
    <xf numFmtId="0" fontId="9" fillId="4" borderId="4" applyNumberFormat="0" applyAlignment="0" applyProtection="0"/>
    <xf numFmtId="0" fontId="9" fillId="4" borderId="4" applyNumberFormat="0" applyAlignment="0" applyProtection="0"/>
    <xf numFmtId="0" fontId="29" fillId="49" borderId="39" applyNumberFormat="0" applyAlignment="0" applyProtection="0"/>
    <xf numFmtId="0" fontId="30" fillId="0" borderId="40" applyNumberFormat="0" applyFill="0" applyAlignment="0" applyProtection="0"/>
    <xf numFmtId="0" fontId="31" fillId="50" borderId="41" applyNumberFormat="0" applyAlignment="0" applyProtection="0"/>
    <xf numFmtId="0" fontId="31" fillId="50" borderId="41" applyNumberFormat="0" applyAlignment="0" applyProtection="0"/>
    <xf numFmtId="0" fontId="30" fillId="0" borderId="40" applyNumberFormat="0" applyFill="0" applyAlignment="0" applyProtection="0"/>
    <xf numFmtId="0" fontId="30" fillId="0" borderId="40" applyNumberFormat="0" applyFill="0" applyAlignment="0" applyProtection="0"/>
    <xf numFmtId="0" fontId="30" fillId="51" borderId="41" applyNumberFormat="0" applyAlignment="0" applyProtection="0"/>
    <xf numFmtId="0" fontId="31" fillId="50" borderId="41" applyNumberFormat="0" applyAlignment="0" applyProtection="0"/>
    <xf numFmtId="0" fontId="30" fillId="51" borderId="41" applyNumberFormat="0" applyAlignment="0" applyProtection="0"/>
    <xf numFmtId="0" fontId="31" fillId="51" borderId="41" applyNumberFormat="0" applyAlignment="0" applyProtection="0"/>
    <xf numFmtId="0" fontId="10" fillId="5" borderId="5" applyNumberFormat="0" applyAlignment="0" applyProtection="0"/>
    <xf numFmtId="0" fontId="10" fillId="5" borderId="5" applyNumberFormat="0" applyAlignment="0" applyProtection="0"/>
    <xf numFmtId="0" fontId="21" fillId="44"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164" fontId="12" fillId="0" borderId="0" applyFont="0" applyFill="0" applyBorder="0" applyAlignment="0" applyProtection="0"/>
    <xf numFmtId="0" fontId="32" fillId="52" borderId="42" applyNumberFormat="0" applyFont="0" applyAlignment="0" applyProtection="0"/>
    <xf numFmtId="0" fontId="33" fillId="52" borderId="42" applyNumberFormat="0" applyFont="0" applyAlignment="0" applyProtection="0"/>
    <xf numFmtId="0" fontId="21" fillId="53" borderId="0" applyNumberFormat="0" applyBorder="0" applyAlignment="0" applyProtection="0"/>
    <xf numFmtId="0" fontId="21" fillId="54" borderId="0" applyNumberFormat="0" applyBorder="0" applyAlignment="0" applyProtection="0"/>
    <xf numFmtId="0" fontId="21" fillId="55"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21" fillId="56" borderId="0" applyNumberFormat="0" applyBorder="0" applyAlignment="0" applyProtection="0"/>
    <xf numFmtId="0" fontId="34" fillId="17" borderId="0" applyNumberFormat="0" applyBorder="0" applyAlignment="0" applyProtection="0"/>
    <xf numFmtId="0" fontId="34" fillId="23" borderId="0" applyNumberFormat="0" applyBorder="0" applyAlignment="0" applyProtection="0"/>
    <xf numFmtId="0" fontId="34" fillId="17" borderId="0" applyNumberFormat="0" applyBorder="0" applyAlignment="0" applyProtection="0"/>
    <xf numFmtId="165" fontId="12" fillId="0" borderId="0" applyFont="0" applyFill="0" applyBorder="0" applyAlignment="0" applyProtection="0"/>
    <xf numFmtId="3" fontId="35" fillId="0" borderId="0" applyBorder="0">
      <alignment vertical="center"/>
      <protection locked="0"/>
    </xf>
    <xf numFmtId="3" fontId="35" fillId="0" borderId="0" applyBorder="0">
      <alignment vertical="center"/>
      <protection locked="0"/>
    </xf>
    <xf numFmtId="166" fontId="33" fillId="0" borderId="0" applyFill="0" applyBorder="0" applyProtection="0">
      <alignment vertical="center"/>
    </xf>
    <xf numFmtId="167" fontId="33" fillId="0" borderId="0" applyFill="0" applyBorder="0" applyAlignment="0" applyProtection="0"/>
    <xf numFmtId="168" fontId="33" fillId="0" borderId="0" applyFill="0" applyBorder="0" applyProtection="0">
      <alignment vertical="center"/>
    </xf>
    <xf numFmtId="169" fontId="33" fillId="0" borderId="0" applyFill="0" applyBorder="0" applyProtection="0">
      <alignment vertical="center"/>
    </xf>
    <xf numFmtId="170" fontId="33" fillId="0" borderId="0" applyFill="0" applyBorder="0" applyProtection="0">
      <alignment vertical="center"/>
    </xf>
    <xf numFmtId="171" fontId="32" fillId="0" borderId="0" applyFill="0" applyBorder="0" applyAlignment="0" applyProtection="0"/>
    <xf numFmtId="0" fontId="33" fillId="19" borderId="0" applyBorder="0"/>
    <xf numFmtId="0" fontId="33" fillId="19" borderId="0" applyBorder="0"/>
    <xf numFmtId="0" fontId="33" fillId="19" borderId="0" applyBorder="0"/>
    <xf numFmtId="0" fontId="33" fillId="57" borderId="43" applyBorder="0"/>
    <xf numFmtId="0" fontId="32" fillId="57" borderId="43" applyBorder="0"/>
    <xf numFmtId="0" fontId="33" fillId="19" borderId="0" applyBorder="0"/>
    <xf numFmtId="0" fontId="32" fillId="57" borderId="43" applyBorder="0"/>
    <xf numFmtId="0" fontId="32" fillId="57" borderId="43" applyBorder="0"/>
    <xf numFmtId="0" fontId="32" fillId="57" borderId="43" applyBorder="0"/>
    <xf numFmtId="0" fontId="32" fillId="57" borderId="43" applyBorder="0"/>
    <xf numFmtId="0" fontId="32" fillId="57" borderId="43" applyBorder="0"/>
    <xf numFmtId="0" fontId="33" fillId="19" borderId="0" applyBorder="0"/>
    <xf numFmtId="0" fontId="36" fillId="20" borderId="39" applyNumberFormat="0" applyAlignment="0" applyProtection="0"/>
    <xf numFmtId="0" fontId="36" fillId="26" borderId="39" applyNumberFormat="0" applyAlignment="0" applyProtection="0"/>
    <xf numFmtId="0" fontId="36" fillId="20" borderId="39" applyNumberFormat="0" applyAlignment="0" applyProtection="0"/>
    <xf numFmtId="0" fontId="36" fillId="20" borderId="39" applyNumberFormat="0" applyAlignment="0" applyProtection="0"/>
    <xf numFmtId="0" fontId="36" fillId="20" borderId="39" applyNumberFormat="0" applyAlignment="0" applyProtection="0"/>
    <xf numFmtId="172" fontId="33" fillId="0" borderId="0" applyFill="0" applyBorder="0" applyAlignment="0" applyProtection="0"/>
    <xf numFmtId="173" fontId="33" fillId="0" borderId="0" applyFont="0" applyFill="0" applyBorder="0" applyAlignment="0" applyProtection="0"/>
    <xf numFmtId="173" fontId="32" fillId="0" borderId="0" applyFont="0" applyFill="0" applyBorder="0" applyAlignment="0" applyProtection="0"/>
    <xf numFmtId="172" fontId="33" fillId="0" borderId="0" applyFill="0" applyBorder="0" applyAlignment="0" applyProtection="0"/>
    <xf numFmtId="173" fontId="32" fillId="0" borderId="0" applyFont="0" applyFill="0" applyBorder="0" applyAlignment="0" applyProtection="0"/>
    <xf numFmtId="173" fontId="32" fillId="0" borderId="0" applyFont="0" applyFill="0" applyBorder="0" applyAlignment="0" applyProtection="0"/>
    <xf numFmtId="173" fontId="32" fillId="0" borderId="0" applyFont="0" applyFill="0" applyBorder="0" applyAlignment="0" applyProtection="0"/>
    <xf numFmtId="173" fontId="32" fillId="0" borderId="0" applyFont="0" applyFill="0" applyBorder="0" applyAlignment="0" applyProtection="0"/>
    <xf numFmtId="173" fontId="32"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38" fillId="0" borderId="0" applyNumberFormat="0" applyFill="0" applyBorder="0" applyAlignment="0" applyProtection="0"/>
    <xf numFmtId="0" fontId="31" fillId="23" borderId="0" applyNumberFormat="0" applyBorder="0" applyAlignment="0" applyProtection="0"/>
    <xf numFmtId="0" fontId="34" fillId="17" borderId="0" applyNumberFormat="0" applyBorder="0" applyAlignment="0" applyProtection="0"/>
    <xf numFmtId="0" fontId="31" fillId="23" borderId="0" applyNumberFormat="0" applyBorder="0" applyAlignment="0" applyProtection="0"/>
    <xf numFmtId="0" fontId="34" fillId="23" borderId="0" applyNumberFormat="0" applyBorder="0" applyAlignment="0" applyProtection="0"/>
    <xf numFmtId="0" fontId="25" fillId="0" borderId="36" applyNumberFormat="0" applyFill="0" applyAlignment="0" applyProtection="0"/>
    <xf numFmtId="0" fontId="25" fillId="0" borderId="36" applyNumberFormat="0" applyFill="0" applyAlignment="0" applyProtection="0"/>
    <xf numFmtId="0" fontId="26" fillId="0" borderId="36" applyNumberFormat="0" applyFill="0" applyAlignment="0" applyProtection="0"/>
    <xf numFmtId="0" fontId="4" fillId="0" borderId="1" applyNumberFormat="0" applyFill="0" applyAlignment="0" applyProtection="0"/>
    <xf numFmtId="0" fontId="4" fillId="0" borderId="1" applyNumberFormat="0" applyFill="0" applyAlignment="0" applyProtection="0"/>
    <xf numFmtId="0" fontId="26" fillId="0" borderId="37" applyNumberFormat="0" applyFill="0" applyAlignment="0" applyProtection="0"/>
    <xf numFmtId="0" fontId="26" fillId="0" borderId="37" applyNumberFormat="0" applyFill="0" applyAlignment="0" applyProtection="0"/>
    <xf numFmtId="0" fontId="27" fillId="0" borderId="37" applyNumberFormat="0" applyFill="0" applyAlignment="0" applyProtection="0"/>
    <xf numFmtId="0" fontId="5" fillId="0" borderId="2" applyNumberFormat="0" applyFill="0" applyAlignment="0" applyProtection="0"/>
    <xf numFmtId="0" fontId="5" fillId="0" borderId="2" applyNumberFormat="0" applyFill="0" applyAlignment="0" applyProtection="0"/>
    <xf numFmtId="0" fontId="27" fillId="0" borderId="38" applyNumberFormat="0" applyFill="0" applyAlignment="0" applyProtection="0"/>
    <xf numFmtId="0" fontId="27" fillId="0" borderId="38" applyNumberFormat="0" applyFill="0" applyAlignment="0" applyProtection="0"/>
    <xf numFmtId="0" fontId="28" fillId="0" borderId="38" applyNumberFormat="0" applyFill="0" applyAlignment="0" applyProtection="0"/>
    <xf numFmtId="0" fontId="6" fillId="0" borderId="3" applyNumberFormat="0" applyFill="0" applyAlignment="0" applyProtection="0"/>
    <xf numFmtId="0" fontId="6" fillId="0" borderId="3"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39" fillId="0" borderId="0" applyNumberFormat="0" applyFont="0" applyFill="0" applyBorder="0" applyAlignment="0" applyProtection="0">
      <alignment vertical="top"/>
      <protection locked="0"/>
    </xf>
    <xf numFmtId="0" fontId="40" fillId="0" borderId="40" applyNumberFormat="0" applyFill="0" applyAlignment="0" applyProtection="0"/>
    <xf numFmtId="0" fontId="33" fillId="58" borderId="42" applyNumberFormat="0" applyAlignment="0" applyProtection="0"/>
    <xf numFmtId="0" fontId="33" fillId="58" borderId="42" applyNumberFormat="0" applyAlignment="0" applyProtection="0"/>
    <xf numFmtId="0" fontId="25" fillId="16" borderId="0" applyNumberFormat="0" applyBorder="0" applyAlignment="0" applyProtection="0"/>
    <xf numFmtId="0" fontId="25" fillId="16" borderId="0" applyNumberFormat="0" applyBorder="0" applyAlignment="0" applyProtection="0"/>
    <xf numFmtId="0" fontId="41" fillId="0" borderId="34" applyNumberFormat="0" applyFill="0" applyBorder="0" applyAlignment="0" applyProtection="0">
      <alignment horizontal="left"/>
    </xf>
    <xf numFmtId="0" fontId="34" fillId="17" borderId="0" applyNumberFormat="0" applyBorder="0" applyAlignment="0" applyProtection="0"/>
    <xf numFmtId="0" fontId="34" fillId="17" borderId="0" applyNumberFormat="0" applyBorder="0" applyAlignment="0" applyProtection="0"/>
    <xf numFmtId="0" fontId="22" fillId="22" borderId="0" applyNumberFormat="0" applyBorder="0" applyAlignment="0" applyProtection="0"/>
    <xf numFmtId="0" fontId="25" fillId="22" borderId="0" applyNumberFormat="0" applyBorder="0" applyAlignment="0" applyProtection="0"/>
    <xf numFmtId="0" fontId="22" fillId="22" borderId="0" applyNumberFormat="0" applyBorder="0" applyAlignment="0" applyProtection="0"/>
    <xf numFmtId="0" fontId="36" fillId="20" borderId="39" applyNumberFormat="0" applyAlignment="0" applyProtection="0"/>
    <xf numFmtId="0" fontId="36" fillId="20" borderId="39" applyNumberFormat="0" applyAlignment="0" applyProtection="0"/>
    <xf numFmtId="0" fontId="25" fillId="22" borderId="0" applyNumberFormat="0" applyBorder="0" applyAlignment="0" applyProtection="0"/>
    <xf numFmtId="0" fontId="33" fillId="58" borderId="42" applyNumberFormat="0" applyAlignment="0" applyProtection="0"/>
    <xf numFmtId="0" fontId="33" fillId="58" borderId="42" applyNumberFormat="0" applyAlignment="0" applyProtection="0"/>
    <xf numFmtId="0" fontId="22" fillId="44"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9" fillId="48" borderId="39" applyNumberFormat="0" applyAlignment="0" applyProtection="0"/>
    <xf numFmtId="0" fontId="29" fillId="48" borderId="39" applyNumberFormat="0" applyAlignment="0" applyProtection="0"/>
    <xf numFmtId="0" fontId="41" fillId="0" borderId="0" applyNumberFormat="0" applyFill="0" applyBorder="0" applyAlignment="0" applyProtection="0">
      <alignment vertical="top"/>
      <protection locked="0"/>
    </xf>
    <xf numFmtId="0" fontId="29" fillId="0" borderId="40" applyNumberFormat="0" applyFill="0" applyAlignment="0" applyProtection="0"/>
    <xf numFmtId="0" fontId="29"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164" fontId="12" fillId="0" borderId="0" applyFont="0" applyFill="0" applyBorder="0" applyAlignment="0" applyProtection="0"/>
    <xf numFmtId="174" fontId="33" fillId="0" borderId="0" applyFill="0" applyBorder="0" applyProtection="0">
      <alignment vertical="center"/>
    </xf>
    <xf numFmtId="164" fontId="12" fillId="0" borderId="0" applyFont="0" applyFill="0" applyBorder="0" applyAlignment="0" applyProtection="0"/>
    <xf numFmtId="165" fontId="12" fillId="0" borderId="0" applyFont="0" applyFill="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0" fillId="60" borderId="0" applyNumberFormat="0" applyBorder="0" applyAlignment="0" applyProtection="0"/>
    <xf numFmtId="0" fontId="42" fillId="59"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60" borderId="0" applyNumberFormat="0" applyBorder="0" applyAlignment="0" applyProtection="0"/>
    <xf numFmtId="0" fontId="42" fillId="59" borderId="0" applyNumberFormat="0" applyBorder="0" applyAlignment="0" applyProtection="0"/>
    <xf numFmtId="0" fontId="42" fillId="60" borderId="0" applyNumberFormat="0" applyBorder="0" applyAlignment="0" applyProtection="0"/>
    <xf numFmtId="0" fontId="33" fillId="0" borderId="0" applyFill="0" applyBorder="0" applyProtection="0">
      <alignment vertical="center"/>
    </xf>
    <xf numFmtId="175" fontId="43" fillId="0" borderId="0" applyBorder="0">
      <alignment horizontal="center" vertical="center" wrapText="1"/>
    </xf>
    <xf numFmtId="175" fontId="43" fillId="0" borderId="0" applyBorder="0">
      <alignment horizontal="center" vertical="center" wrapText="1"/>
    </xf>
    <xf numFmtId="175" fontId="43" fillId="0" borderId="44" applyBorder="0">
      <alignment horizontal="center" vertical="center" wrapText="1"/>
    </xf>
    <xf numFmtId="0" fontId="43" fillId="0" borderId="0" applyBorder="0">
      <alignment horizontal="center" vertical="center" wrapText="1"/>
    </xf>
    <xf numFmtId="0" fontId="44" fillId="0" borderId="0"/>
    <xf numFmtId="0" fontId="33" fillId="0" borderId="0"/>
    <xf numFmtId="0" fontId="12" fillId="0" borderId="0"/>
    <xf numFmtId="0" fontId="33" fillId="0" borderId="0"/>
    <xf numFmtId="0" fontId="32" fillId="0" borderId="0"/>
    <xf numFmtId="0" fontId="12" fillId="0" borderId="0"/>
    <xf numFmtId="0" fontId="44" fillId="0" borderId="0"/>
    <xf numFmtId="0" fontId="44" fillId="0" borderId="0"/>
    <xf numFmtId="0" fontId="12" fillId="0" borderId="0"/>
    <xf numFmtId="0" fontId="33" fillId="0" borderId="0"/>
    <xf numFmtId="0" fontId="12" fillId="0" borderId="0"/>
    <xf numFmtId="174" fontId="33" fillId="0" borderId="0">
      <alignment vertical="center"/>
    </xf>
    <xf numFmtId="0" fontId="33" fillId="0" borderId="0"/>
    <xf numFmtId="0" fontId="33" fillId="0" borderId="0"/>
    <xf numFmtId="0" fontId="33" fillId="0" borderId="0"/>
    <xf numFmtId="0" fontId="3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 fillId="0" borderId="0"/>
    <xf numFmtId="0" fontId="2" fillId="0" borderId="0"/>
    <xf numFmtId="0" fontId="44" fillId="0" borderId="0"/>
    <xf numFmtId="0" fontId="32" fillId="0" borderId="0"/>
    <xf numFmtId="0" fontId="32" fillId="0" borderId="0"/>
    <xf numFmtId="0" fontId="45" fillId="0" borderId="0"/>
    <xf numFmtId="0" fontId="33" fillId="0" borderId="0"/>
    <xf numFmtId="0" fontId="33" fillId="0" borderId="0"/>
    <xf numFmtId="0" fontId="33" fillId="0" borderId="0"/>
    <xf numFmtId="0" fontId="3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0" borderId="0"/>
    <xf numFmtId="0" fontId="33" fillId="0" borderId="0"/>
    <xf numFmtId="0" fontId="12" fillId="0" borderId="0"/>
    <xf numFmtId="0" fontId="32" fillId="0" borderId="0"/>
    <xf numFmtId="0" fontId="46" fillId="0" borderId="0"/>
    <xf numFmtId="0" fontId="2" fillId="0" borderId="0"/>
    <xf numFmtId="0" fontId="12" fillId="0" borderId="0"/>
    <xf numFmtId="0" fontId="44" fillId="0" borderId="0"/>
    <xf numFmtId="0" fontId="47" fillId="0" borderId="0">
      <protection locked="0"/>
    </xf>
    <xf numFmtId="0" fontId="12" fillId="0" borderId="0"/>
    <xf numFmtId="0" fontId="33" fillId="0" borderId="0"/>
    <xf numFmtId="0" fontId="48" fillId="0" borderId="0"/>
    <xf numFmtId="0" fontId="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 fillId="0" borderId="0"/>
    <xf numFmtId="0" fontId="32" fillId="52" borderId="42" applyNumberFormat="0" applyFont="0" applyAlignment="0" applyProtection="0"/>
    <xf numFmtId="0" fontId="32" fillId="52" borderId="42" applyNumberFormat="0" applyFont="0" applyAlignment="0" applyProtection="0"/>
    <xf numFmtId="0" fontId="32" fillId="52" borderId="42" applyNumberFormat="0" applyFont="0" applyAlignment="0" applyProtection="0"/>
    <xf numFmtId="0" fontId="32" fillId="52" borderId="42" applyNumberFormat="0" applyFont="0" applyAlignment="0" applyProtection="0"/>
    <xf numFmtId="0" fontId="32" fillId="52" borderId="42" applyNumberFormat="0" applyFont="0" applyAlignment="0" applyProtection="0"/>
    <xf numFmtId="0" fontId="32" fillId="52" borderId="42" applyNumberFormat="0" applyFont="0" applyAlignment="0" applyProtection="0"/>
    <xf numFmtId="0" fontId="33" fillId="52" borderId="42" applyNumberFormat="0" applyFont="0" applyAlignment="0" applyProtection="0"/>
    <xf numFmtId="0" fontId="32" fillId="52" borderId="42" applyNumberFormat="0" applyFont="0" applyAlignment="0" applyProtection="0"/>
    <xf numFmtId="0" fontId="32" fillId="52" borderId="42" applyNumberFormat="0" applyFont="0" applyAlignment="0" applyProtection="0"/>
    <xf numFmtId="0" fontId="49" fillId="52" borderId="42" applyNumberFormat="0" applyFont="0" applyAlignment="0" applyProtection="0"/>
    <xf numFmtId="0" fontId="32" fillId="52" borderId="42" applyNumberFormat="0" applyFont="0" applyAlignment="0" applyProtection="0"/>
    <xf numFmtId="0" fontId="33" fillId="52" borderId="42" applyNumberFormat="0" applyFont="0" applyAlignment="0" applyProtection="0"/>
    <xf numFmtId="0" fontId="33" fillId="58" borderId="42" applyNumberFormat="0" applyAlignment="0" applyProtection="0"/>
    <xf numFmtId="0" fontId="32" fillId="52" borderId="42" applyNumberFormat="0" applyFont="0" applyAlignment="0" applyProtection="0"/>
    <xf numFmtId="0" fontId="32" fillId="52" borderId="42" applyNumberFormat="0" applyFont="0" applyAlignment="0" applyProtection="0"/>
    <xf numFmtId="0" fontId="32" fillId="52" borderId="42" applyNumberFormat="0" applyFont="0" applyAlignment="0" applyProtection="0"/>
    <xf numFmtId="0" fontId="32" fillId="52" borderId="42" applyNumberFormat="0" applyFont="0" applyAlignment="0" applyProtection="0"/>
    <xf numFmtId="0" fontId="32" fillId="52" borderId="42" applyNumberFormat="0" applyFont="0" applyAlignment="0" applyProtection="0"/>
    <xf numFmtId="0" fontId="49" fillId="52" borderId="42" applyNumberFormat="0" applyFont="0" applyAlignment="0" applyProtection="0"/>
    <xf numFmtId="0" fontId="32" fillId="52" borderId="42" applyNumberFormat="0" applyFont="0" applyAlignment="0" applyProtection="0"/>
    <xf numFmtId="0" fontId="50" fillId="0" borderId="0" applyNumberFormat="0" applyFill="0" applyBorder="0" applyAlignment="0" applyProtection="0"/>
    <xf numFmtId="0" fontId="26" fillId="0" borderId="36" applyNumberFormat="0" applyFill="0" applyAlignment="0" applyProtection="0"/>
    <xf numFmtId="0" fontId="27" fillId="0" borderId="37" applyNumberFormat="0" applyFill="0" applyAlignment="0" applyProtection="0"/>
    <xf numFmtId="0" fontId="28" fillId="0" borderId="38" applyNumberFormat="0" applyFill="0" applyAlignment="0" applyProtection="0"/>
    <xf numFmtId="0" fontId="28" fillId="0" borderId="0" applyNumberFormat="0" applyFill="0" applyBorder="0" applyAlignment="0" applyProtection="0"/>
    <xf numFmtId="0" fontId="50" fillId="0" borderId="0" applyNumberFormat="0" applyFill="0" applyBorder="0" applyAlignment="0" applyProtection="0"/>
    <xf numFmtId="0" fontId="50" fillId="49" borderId="45" applyNumberFormat="0" applyAlignment="0" applyProtection="0"/>
    <xf numFmtId="0" fontId="51" fillId="48" borderId="45" applyNumberFormat="0" applyAlignment="0" applyProtection="0"/>
    <xf numFmtId="0" fontId="50" fillId="49" borderId="45" applyNumberFormat="0" applyAlignment="0" applyProtection="0"/>
    <xf numFmtId="0" fontId="51" fillId="49" borderId="45" applyNumberFormat="0" applyAlignment="0" applyProtection="0"/>
    <xf numFmtId="9" fontId="35" fillId="0" borderId="46">
      <alignment vertical="center"/>
    </xf>
    <xf numFmtId="9" fontId="35" fillId="0" borderId="46">
      <alignment vertical="center"/>
    </xf>
    <xf numFmtId="9" fontId="33" fillId="0" borderId="0" applyFill="0" applyBorder="0" applyAlignment="0" applyProtection="0"/>
    <xf numFmtId="9" fontId="33" fillId="0" borderId="0" applyFill="0" applyBorder="0" applyAlignment="0" applyProtection="0"/>
    <xf numFmtId="9" fontId="33" fillId="0" borderId="0" applyFont="0" applyFill="0" applyBorder="0" applyAlignment="0" applyProtection="0"/>
    <xf numFmtId="176" fontId="33" fillId="0" borderId="0" applyFill="0" applyBorder="0" applyProtection="0">
      <alignment vertical="center"/>
    </xf>
    <xf numFmtId="9" fontId="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ill="0" applyBorder="0" applyAlignment="0" applyProtection="0"/>
    <xf numFmtId="177" fontId="33" fillId="0" borderId="0" applyFill="0" applyBorder="0" applyProtection="0">
      <alignment vertical="center"/>
    </xf>
    <xf numFmtId="178" fontId="33" fillId="0" borderId="0" applyFill="0" applyBorder="0" applyProtection="0">
      <alignment vertical="center"/>
    </xf>
    <xf numFmtId="179" fontId="33" fillId="0" borderId="0" applyFill="0" applyBorder="0" applyProtection="0">
      <alignment vertical="center"/>
    </xf>
    <xf numFmtId="0" fontId="52" fillId="58" borderId="0" applyNumberFormat="0" applyBorder="0">
      <alignment horizontal="right"/>
      <protection locked="0"/>
    </xf>
    <xf numFmtId="0" fontId="52" fillId="58" borderId="0" applyNumberFormat="0" applyBorder="0">
      <alignment horizontal="right"/>
      <protection locked="0"/>
    </xf>
    <xf numFmtId="0" fontId="33" fillId="19" borderId="0" applyNumberFormat="0" applyBorder="0" applyAlignment="0"/>
    <xf numFmtId="0" fontId="33" fillId="57" borderId="0" applyNumberFormat="0" applyFont="0" applyBorder="0" applyAlignment="0"/>
    <xf numFmtId="0" fontId="32" fillId="57" borderId="0" applyNumberFormat="0" applyFont="0" applyBorder="0" applyAlignment="0"/>
    <xf numFmtId="0" fontId="33" fillId="19" borderId="0" applyNumberFormat="0" applyBorder="0" applyAlignment="0"/>
    <xf numFmtId="0" fontId="32" fillId="57" borderId="0" applyNumberFormat="0" applyFont="0" applyBorder="0" applyAlignment="0"/>
    <xf numFmtId="0" fontId="32" fillId="57" borderId="0" applyNumberFormat="0" applyFont="0" applyBorder="0" applyAlignment="0"/>
    <xf numFmtId="0" fontId="32" fillId="57" borderId="0" applyNumberFormat="0" applyFont="0" applyBorder="0" applyAlignment="0"/>
    <xf numFmtId="0" fontId="32" fillId="57" borderId="0" applyNumberFormat="0" applyFont="0" applyBorder="0" applyAlignment="0"/>
    <xf numFmtId="0" fontId="32" fillId="57" borderId="0" applyNumberFormat="0" applyFont="0" applyBorder="0" applyAlignment="0"/>
    <xf numFmtId="0" fontId="33" fillId="19" borderId="0" applyNumberFormat="0" applyBorder="0">
      <alignment horizontal="center" vertical="center" wrapText="1"/>
    </xf>
    <xf numFmtId="0" fontId="33" fillId="61" borderId="0" applyNumberFormat="0" applyBorder="0">
      <alignment horizontal="center" vertical="center" wrapText="1"/>
    </xf>
    <xf numFmtId="0" fontId="32" fillId="61" borderId="0" applyNumberFormat="0" applyBorder="0">
      <alignment horizontal="center" vertical="center" wrapText="1"/>
    </xf>
    <xf numFmtId="0" fontId="33" fillId="19" borderId="0" applyNumberFormat="0" applyBorder="0">
      <alignment horizontal="center" vertical="center" wrapText="1"/>
    </xf>
    <xf numFmtId="0" fontId="32" fillId="61" borderId="0" applyNumberFormat="0" applyBorder="0">
      <alignment horizontal="center" vertical="center" wrapText="1"/>
    </xf>
    <xf numFmtId="0" fontId="32" fillId="61" borderId="0" applyNumberFormat="0" applyBorder="0">
      <alignment horizontal="center" vertical="center" wrapText="1"/>
    </xf>
    <xf numFmtId="0" fontId="32" fillId="61" borderId="0" applyNumberFormat="0" applyBorder="0">
      <alignment horizontal="center" vertical="center" wrapText="1"/>
    </xf>
    <xf numFmtId="0" fontId="32" fillId="61" borderId="0" applyNumberFormat="0" applyBorder="0">
      <alignment horizontal="center" vertical="center" wrapText="1"/>
    </xf>
    <xf numFmtId="0" fontId="32" fillId="61" borderId="0" applyNumberFormat="0" applyBorder="0">
      <alignment horizontal="center" vertical="center" wrapText="1"/>
    </xf>
    <xf numFmtId="0" fontId="52" fillId="19" borderId="0" applyNumberFormat="0" applyBorder="0" applyAlignment="0">
      <protection locked="0"/>
    </xf>
    <xf numFmtId="180" fontId="52" fillId="62" borderId="21" applyNumberFormat="0" applyBorder="0" applyAlignment="0">
      <alignment horizontal="right"/>
      <protection locked="0"/>
    </xf>
    <xf numFmtId="180" fontId="52" fillId="62" borderId="21" applyNumberFormat="0" applyBorder="0" applyAlignment="0">
      <alignment horizontal="right"/>
      <protection locked="0"/>
    </xf>
    <xf numFmtId="0" fontId="33" fillId="20" borderId="0" applyNumberFormat="0" applyBorder="0" applyAlignment="0"/>
    <xf numFmtId="0" fontId="33" fillId="63" borderId="0" applyNumberFormat="0" applyFont="0" applyBorder="0" applyAlignment="0"/>
    <xf numFmtId="0" fontId="32" fillId="63" borderId="0" applyNumberFormat="0" applyFont="0" applyBorder="0" applyAlignment="0"/>
    <xf numFmtId="0" fontId="33" fillId="20" borderId="0" applyNumberFormat="0" applyBorder="0" applyAlignment="0"/>
    <xf numFmtId="0" fontId="32" fillId="63" borderId="0" applyNumberFormat="0" applyFont="0" applyBorder="0" applyAlignment="0"/>
    <xf numFmtId="0" fontId="32" fillId="63" borderId="0" applyNumberFormat="0" applyFont="0" applyBorder="0" applyAlignment="0"/>
    <xf numFmtId="0" fontId="32" fillId="63" borderId="0" applyNumberFormat="0" applyFont="0" applyBorder="0" applyAlignment="0"/>
    <xf numFmtId="0" fontId="32" fillId="63" borderId="0" applyNumberFormat="0" applyFont="0" applyBorder="0" applyAlignment="0"/>
    <xf numFmtId="0" fontId="32" fillId="63" borderId="0" applyNumberFormat="0" applyFont="0" applyBorder="0" applyAlignment="0"/>
    <xf numFmtId="0" fontId="53" fillId="0" borderId="0" applyFill="0" applyBorder="0">
      <alignment horizontal="center" vertical="center"/>
    </xf>
    <xf numFmtId="0" fontId="53" fillId="0" borderId="43" applyFill="0" applyBorder="0">
      <alignment horizontal="center" vertical="center"/>
    </xf>
    <xf numFmtId="0" fontId="53" fillId="0" borderId="43" applyFill="0" applyBorder="0">
      <alignment horizontal="center" vertical="center"/>
    </xf>
    <xf numFmtId="0" fontId="54" fillId="0" borderId="0" applyNumberFormat="0" applyBorder="0" applyAlignment="0"/>
    <xf numFmtId="0" fontId="54" fillId="0" borderId="0" applyNumberFormat="0" applyBorder="0" applyAlignment="0"/>
    <xf numFmtId="10" fontId="54" fillId="0" borderId="10" applyNumberFormat="0" applyBorder="0" applyAlignment="0"/>
    <xf numFmtId="0" fontId="32" fillId="64" borderId="21">
      <alignment horizontal="center" wrapText="1"/>
    </xf>
    <xf numFmtId="0" fontId="32" fillId="64" borderId="21">
      <alignment horizontal="center" wrapText="1"/>
    </xf>
    <xf numFmtId="0" fontId="32" fillId="64" borderId="21">
      <alignment horizontal="left"/>
    </xf>
    <xf numFmtId="0" fontId="32" fillId="64" borderId="21">
      <alignment horizontal="left"/>
    </xf>
    <xf numFmtId="3" fontId="32" fillId="62" borderId="21">
      <alignment horizontal="right"/>
      <protection locked="0"/>
    </xf>
    <xf numFmtId="3" fontId="32" fillId="62" borderId="21">
      <alignment horizontal="right"/>
      <protection locked="0"/>
    </xf>
    <xf numFmtId="181" fontId="32" fillId="62" borderId="21">
      <alignment horizontal="right"/>
      <protection locked="0"/>
    </xf>
    <xf numFmtId="181" fontId="32" fillId="62" borderId="21">
      <alignment horizontal="right"/>
      <protection locked="0"/>
    </xf>
    <xf numFmtId="0" fontId="32" fillId="0" borderId="0" applyNumberFormat="0" applyFont="0" applyBorder="0" applyAlignment="0"/>
    <xf numFmtId="0" fontId="32" fillId="0" borderId="0" applyNumberFormat="0" applyFont="0" applyBorder="0" applyAlignment="0"/>
    <xf numFmtId="0" fontId="52" fillId="65" borderId="0" applyNumberFormat="0" applyBorder="0">
      <alignment horizontal="right"/>
      <protection locked="0"/>
    </xf>
    <xf numFmtId="3" fontId="55" fillId="66" borderId="21" applyBorder="0"/>
    <xf numFmtId="0" fontId="33" fillId="57" borderId="0" applyBorder="0"/>
    <xf numFmtId="0" fontId="47" fillId="67" borderId="0" applyNumberFormat="0" applyFont="0" applyBorder="0" applyAlignment="0" applyProtection="0">
      <protection locked="0"/>
    </xf>
    <xf numFmtId="0" fontId="33" fillId="64" borderId="21" applyNumberFormat="0" applyFont="0" applyBorder="0" applyAlignment="0">
      <alignment horizontal="center" wrapText="1"/>
    </xf>
    <xf numFmtId="3" fontId="52" fillId="61" borderId="43" applyNumberFormat="0" applyBorder="0" applyAlignment="0">
      <alignment vertical="center"/>
      <protection locked="0"/>
    </xf>
    <xf numFmtId="0" fontId="49" fillId="64" borderId="0" applyNumberFormat="0" applyFont="0" applyFill="0" applyBorder="0" applyAlignment="0"/>
    <xf numFmtId="0" fontId="32" fillId="64" borderId="0" applyNumberFormat="0" applyFont="0" applyFill="0" applyBorder="0" applyAlignment="0"/>
    <xf numFmtId="0" fontId="47" fillId="63" borderId="0" applyNumberFormat="0" applyFont="0" applyBorder="0" applyAlignment="0"/>
    <xf numFmtId="3" fontId="56" fillId="68" borderId="21" applyNumberFormat="0" applyBorder="0">
      <alignment horizontal="right" vertical="center" wrapText="1" indent="1"/>
    </xf>
    <xf numFmtId="0" fontId="54" fillId="0" borderId="0" applyNumberFormat="0" applyBorder="0" applyAlignment="0"/>
    <xf numFmtId="0" fontId="57" fillId="66" borderId="6" applyNumberFormat="0" applyFont="0" applyBorder="0" applyAlignment="0"/>
    <xf numFmtId="0" fontId="58" fillId="0" borderId="0" applyFill="0" applyBorder="0">
      <alignment horizontal="center" vertical="center"/>
    </xf>
    <xf numFmtId="0" fontId="59" fillId="16" borderId="0" applyNumberFormat="0" applyBorder="0" applyAlignment="0" applyProtection="0"/>
    <xf numFmtId="0" fontId="59" fillId="16" borderId="0" applyNumberFormat="0" applyBorder="0" applyAlignment="0" applyProtection="0"/>
    <xf numFmtId="0" fontId="50" fillId="49" borderId="45" applyNumberFormat="0" applyAlignment="0" applyProtection="0"/>
    <xf numFmtId="0" fontId="51" fillId="49" borderId="45" applyNumberFormat="0" applyAlignment="0" applyProtection="0"/>
    <xf numFmtId="0" fontId="50" fillId="49" borderId="45" applyNumberFormat="0" applyAlignment="0" applyProtection="0"/>
    <xf numFmtId="0" fontId="34" fillId="23" borderId="0" applyNumberFormat="0" applyBorder="0" applyAlignment="0" applyProtection="0"/>
    <xf numFmtId="0" fontId="37" fillId="0" borderId="0" applyNumberFormat="0" applyFill="0" applyBorder="0" applyAlignment="0" applyProtection="0"/>
    <xf numFmtId="0" fontId="60" fillId="59" borderId="0" applyNumberFormat="0" applyBorder="0" applyAlignment="0" applyProtection="0"/>
    <xf numFmtId="0" fontId="60" fillId="59" borderId="0" applyNumberFormat="0" applyBorder="0" applyAlignment="0" applyProtection="0"/>
    <xf numFmtId="0" fontId="51" fillId="49" borderId="45" applyNumberFormat="0" applyAlignment="0" applyProtection="0"/>
    <xf numFmtId="0" fontId="61" fillId="0" borderId="0"/>
    <xf numFmtId="0" fontId="33" fillId="0" borderId="0"/>
    <xf numFmtId="0" fontId="62" fillId="0" borderId="47" applyNumberFormat="0" applyFill="0" applyAlignment="0" applyProtection="0"/>
    <xf numFmtId="0" fontId="62" fillId="0" borderId="47" applyNumberFormat="0" applyFill="0" applyAlignment="0" applyProtection="0"/>
    <xf numFmtId="0" fontId="36" fillId="20" borderId="39" applyNumberFormat="0" applyAlignment="0" applyProtection="0"/>
    <xf numFmtId="0" fontId="36" fillId="20" borderId="39" applyNumberFormat="0" applyAlignment="0" applyProtection="0"/>
    <xf numFmtId="0" fontId="63" fillId="48" borderId="39" applyNumberFormat="0" applyAlignment="0" applyProtection="0"/>
    <xf numFmtId="0" fontId="63" fillId="48" borderId="39" applyNumberFormat="0" applyAlignment="0" applyProtection="0"/>
    <xf numFmtId="0" fontId="64" fillId="0" borderId="0"/>
    <xf numFmtId="0" fontId="64" fillId="0" borderId="0"/>
    <xf numFmtId="0" fontId="31" fillId="50" borderId="41" applyNumberFormat="0" applyAlignment="0" applyProtection="0"/>
    <xf numFmtId="0" fontId="31" fillId="50" borderId="41" applyNumberFormat="0" applyAlignment="0" applyProtection="0"/>
    <xf numFmtId="0" fontId="24" fillId="0" borderId="0" applyNumberFormat="0" applyFill="0" applyBorder="0" applyAlignment="0" applyProtection="0"/>
    <xf numFmtId="0" fontId="37" fillId="0" borderId="0" applyNumberFormat="0" applyFill="0" applyBorder="0" applyAlignment="0" applyProtection="0"/>
    <xf numFmtId="182" fontId="33" fillId="0" borderId="0" applyFill="0" applyBorder="0" applyProtection="0">
      <alignment horizontal="right" vertical="center"/>
    </xf>
    <xf numFmtId="0" fontId="37" fillId="0" borderId="0" applyNumberFormat="0" applyFill="0" applyBorder="0" applyAlignment="0" applyProtection="0"/>
    <xf numFmtId="0" fontId="24" fillId="0" borderId="0" applyNumberFormat="0" applyFill="0" applyBorder="0" applyAlignment="0" applyProtection="0"/>
    <xf numFmtId="0" fontId="37"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0"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0" fillId="0" borderId="0" applyNumberFormat="0" applyFill="0" applyBorder="0" applyAlignment="0" applyProtection="0"/>
    <xf numFmtId="0" fontId="26" fillId="0" borderId="36" applyNumberFormat="0" applyFill="0" applyAlignment="0" applyProtection="0"/>
    <xf numFmtId="0" fontId="27" fillId="0" borderId="37" applyNumberFormat="0" applyFill="0" applyAlignment="0" applyProtection="0"/>
    <xf numFmtId="0" fontId="28" fillId="0" borderId="38" applyNumberFormat="0" applyFill="0" applyAlignment="0" applyProtection="0"/>
    <xf numFmtId="0" fontId="28"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26" fillId="0" borderId="36" applyNumberFormat="0" applyFill="0" applyAlignment="0" applyProtection="0"/>
    <xf numFmtId="0" fontId="27" fillId="0" borderId="37" applyNumberFormat="0" applyFill="0" applyAlignment="0" applyProtection="0"/>
    <xf numFmtId="0" fontId="28" fillId="0" borderId="38" applyNumberFormat="0" applyFill="0" applyAlignment="0" applyProtection="0"/>
    <xf numFmtId="0" fontId="28"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47" applyNumberFormat="0" applyFill="0" applyAlignment="0" applyProtection="0"/>
    <xf numFmtId="0" fontId="51" fillId="48" borderId="45" applyNumberFormat="0" applyAlignment="0" applyProtection="0"/>
    <xf numFmtId="0" fontId="51" fillId="48" borderId="45" applyNumberFormat="0" applyAlignment="0" applyProtection="0"/>
    <xf numFmtId="0" fontId="65" fillId="0" borderId="0"/>
    <xf numFmtId="0" fontId="25" fillId="16" borderId="0" applyNumberFormat="0" applyBorder="0" applyAlignment="0" applyProtection="0"/>
    <xf numFmtId="0" fontId="25" fillId="16"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24" fillId="0" borderId="0" applyNumberFormat="0" applyFill="0" applyBorder="0" applyAlignment="0" applyProtection="0"/>
    <xf numFmtId="0" fontId="30" fillId="51" borderId="41" applyNumberFormat="0" applyAlignment="0" applyProtection="0"/>
    <xf numFmtId="0" fontId="31" fillId="51" borderId="41" applyNumberFormat="0" applyAlignment="0" applyProtection="0"/>
    <xf numFmtId="0" fontId="30" fillId="51" borderId="41" applyNumberFormat="0" applyAlignment="0" applyProtection="0"/>
    <xf numFmtId="0" fontId="31" fillId="51" borderId="41" applyNumberFormat="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4" fillId="0" borderId="0" applyNumberFormat="0" applyFill="0" applyBorder="0" applyAlignment="0" applyProtection="0"/>
    <xf numFmtId="0" fontId="75" fillId="0" borderId="0" applyNumberFormat="0" applyFill="0" applyBorder="0" applyAlignment="0" applyProtection="0"/>
    <xf numFmtId="0" fontId="32" fillId="0" borderId="0" applyFill="0" applyBorder="0"/>
    <xf numFmtId="184" fontId="12" fillId="21" borderId="0" applyNumberFormat="0" applyBorder="0" applyAlignment="0" applyProtection="0"/>
    <xf numFmtId="184" fontId="12" fillId="22" borderId="0" applyNumberFormat="0" applyBorder="0" applyAlignment="0" applyProtection="0"/>
    <xf numFmtId="184" fontId="12" fillId="23" borderId="0" applyNumberFormat="0" applyBorder="0" applyAlignment="0" applyProtection="0"/>
    <xf numFmtId="184" fontId="12" fillId="24" borderId="0" applyNumberFormat="0" applyBorder="0" applyAlignment="0" applyProtection="0"/>
    <xf numFmtId="184" fontId="12" fillId="25" borderId="0" applyNumberFormat="0" applyBorder="0" applyAlignment="0" applyProtection="0"/>
    <xf numFmtId="184" fontId="12" fillId="26"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184" fontId="12" fillId="32" borderId="0" applyNumberFormat="0" applyBorder="0" applyAlignment="0" applyProtection="0"/>
    <xf numFmtId="184" fontId="12" fillId="33" borderId="0" applyNumberFormat="0" applyBorder="0" applyAlignment="0" applyProtection="0"/>
    <xf numFmtId="184" fontId="12" fillId="34" borderId="0" applyNumberFormat="0" applyBorder="0" applyAlignment="0" applyProtection="0"/>
    <xf numFmtId="184" fontId="12" fillId="24" borderId="0" applyNumberFormat="0" applyBorder="0" applyAlignment="0" applyProtection="0"/>
    <xf numFmtId="184" fontId="12" fillId="32" borderId="0" applyNumberFormat="0" applyBorder="0" applyAlignment="0" applyProtection="0"/>
    <xf numFmtId="184" fontId="12" fillId="35"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24" borderId="0" applyNumberFormat="0" applyBorder="0" applyAlignment="0" applyProtection="0"/>
    <xf numFmtId="0" fontId="12" fillId="32" borderId="0" applyNumberFormat="0" applyBorder="0" applyAlignment="0" applyProtection="0"/>
    <xf numFmtId="0" fontId="12" fillId="35" borderId="0" applyNumberFormat="0" applyBorder="0" applyAlignment="0" applyProtection="0"/>
    <xf numFmtId="184" fontId="21" fillId="33" borderId="0" applyNumberFormat="0" applyBorder="0" applyAlignment="0" applyProtection="0"/>
    <xf numFmtId="184" fontId="21" fillId="34" borderId="0" applyNumberFormat="0" applyBorder="0" applyAlignment="0" applyProtection="0"/>
    <xf numFmtId="184" fontId="21" fillId="41" borderId="0" applyNumberFormat="0" applyBorder="0" applyAlignment="0" applyProtection="0"/>
    <xf numFmtId="184" fontId="21" fillId="42" borderId="0" applyNumberFormat="0" applyBorder="0" applyAlignment="0" applyProtection="0"/>
    <xf numFmtId="184" fontId="21" fillId="43" borderId="0" applyNumberFormat="0" applyBorder="0" applyAlignment="0" applyProtection="0"/>
    <xf numFmtId="0" fontId="21" fillId="40"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184" fontId="21" fillId="53" borderId="0" applyNumberFormat="0" applyBorder="0" applyAlignment="0" applyProtection="0"/>
    <xf numFmtId="184" fontId="21" fillId="54" borderId="0" applyNumberFormat="0" applyBorder="0" applyAlignment="0" applyProtection="0"/>
    <xf numFmtId="184" fontId="21" fillId="55" borderId="0" applyNumberFormat="0" applyBorder="0" applyAlignment="0" applyProtection="0"/>
    <xf numFmtId="184" fontId="21" fillId="41" borderId="0" applyNumberFormat="0" applyBorder="0" applyAlignment="0" applyProtection="0"/>
    <xf numFmtId="184" fontId="21" fillId="42" borderId="0" applyNumberFormat="0" applyBorder="0" applyAlignment="0" applyProtection="0"/>
    <xf numFmtId="184" fontId="21" fillId="56" borderId="0" applyNumberFormat="0" applyBorder="0" applyAlignment="0" applyProtection="0"/>
    <xf numFmtId="184" fontId="24" fillId="0" borderId="0" applyNumberFormat="0" applyFill="0" applyBorder="0" applyAlignment="0" applyProtection="0"/>
    <xf numFmtId="0" fontId="34" fillId="23" borderId="0" applyNumberFormat="0" applyBorder="0" applyAlignment="0" applyProtection="0"/>
    <xf numFmtId="184" fontId="29" fillId="49" borderId="39" applyNumberFormat="0" applyAlignment="0" applyProtection="0"/>
    <xf numFmtId="0" fontId="31" fillId="51" borderId="41" applyNumberFormat="0" applyAlignment="0" applyProtection="0"/>
    <xf numFmtId="0" fontId="30" fillId="0" borderId="40" applyNumberFormat="0" applyFill="0" applyAlignment="0" applyProtection="0"/>
    <xf numFmtId="184" fontId="30" fillId="0" borderId="40" applyNumberFormat="0" applyFill="0" applyAlignment="0" applyProtection="0"/>
    <xf numFmtId="0" fontId="28" fillId="0" borderId="0" applyNumberFormat="0" applyFill="0" applyBorder="0" applyAlignment="0" applyProtection="0"/>
    <xf numFmtId="0" fontId="21" fillId="53" borderId="0" applyNumberFormat="0" applyBorder="0" applyAlignment="0" applyProtection="0"/>
    <xf numFmtId="0" fontId="21" fillId="54" borderId="0" applyNumberFormat="0" applyBorder="0" applyAlignment="0" applyProtection="0"/>
    <xf numFmtId="0" fontId="21" fillId="55"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21" fillId="56" borderId="0" applyNumberFormat="0" applyBorder="0" applyAlignment="0" applyProtection="0"/>
    <xf numFmtId="184" fontId="25" fillId="22" borderId="0" applyNumberFormat="0" applyBorder="0" applyAlignment="0" applyProtection="0"/>
    <xf numFmtId="0" fontId="12" fillId="52" borderId="42" applyNumberFormat="0" applyFont="0" applyAlignment="0" applyProtection="0"/>
    <xf numFmtId="184" fontId="33" fillId="0" borderId="0" applyNumberFormat="0" applyFont="0" applyBorder="0" applyAlignment="0"/>
    <xf numFmtId="184" fontId="33" fillId="57" borderId="0" applyBorder="0"/>
    <xf numFmtId="184" fontId="33" fillId="64" borderId="21" applyNumberFormat="0" applyFont="0" applyBorder="0" applyAlignment="0">
      <alignment horizontal="center" wrapText="1"/>
    </xf>
    <xf numFmtId="184" fontId="47" fillId="63" borderId="0" applyNumberFormat="0" applyFont="0" applyBorder="0" applyAlignment="0"/>
    <xf numFmtId="184" fontId="57" fillId="66" borderId="6" applyNumberFormat="0" applyFont="0" applyBorder="0" applyAlignment="0"/>
    <xf numFmtId="184" fontId="33" fillId="0" borderId="18" applyNumberFormat="0" applyFont="0" applyBorder="0" applyAlignment="0">
      <alignment horizontal="left" indent="1"/>
    </xf>
    <xf numFmtId="0" fontId="51" fillId="49" borderId="45" applyNumberFormat="0" applyAlignment="0" applyProtection="0"/>
    <xf numFmtId="184" fontId="34" fillId="23" borderId="0" applyNumberFormat="0" applyBorder="0" applyAlignment="0" applyProtection="0"/>
    <xf numFmtId="184" fontId="51" fillId="49" borderId="45" applyNumberFormat="0" applyAlignment="0" applyProtection="0"/>
    <xf numFmtId="184" fontId="37" fillId="0" borderId="0" applyNumberFormat="0" applyFill="0" applyBorder="0" applyAlignment="0" applyProtection="0"/>
    <xf numFmtId="0" fontId="24" fillId="0" borderId="0" applyNumberFormat="0" applyFill="0" applyBorder="0" applyAlignment="0" applyProtection="0"/>
    <xf numFmtId="184" fontId="50" fillId="0" borderId="0" applyNumberFormat="0" applyFill="0" applyBorder="0" applyAlignment="0" applyProtection="0"/>
    <xf numFmtId="184" fontId="26" fillId="0" borderId="36" applyNumberFormat="0" applyFill="0" applyAlignment="0" applyProtection="0"/>
    <xf numFmtId="184" fontId="27" fillId="0" borderId="37" applyNumberFormat="0" applyFill="0" applyAlignment="0" applyProtection="0"/>
    <xf numFmtId="184" fontId="28" fillId="0" borderId="38" applyNumberFormat="0" applyFill="0" applyAlignment="0" applyProtection="0"/>
    <xf numFmtId="184" fontId="28" fillId="0" borderId="0" applyNumberFormat="0" applyFill="0" applyBorder="0" applyAlignment="0" applyProtection="0"/>
    <xf numFmtId="0" fontId="26" fillId="0" borderId="36" applyNumberFormat="0" applyFill="0" applyAlignment="0" applyProtection="0"/>
    <xf numFmtId="0" fontId="27" fillId="0" borderId="37" applyNumberFormat="0" applyFill="0" applyAlignment="0" applyProtection="0"/>
    <xf numFmtId="0" fontId="28" fillId="0" borderId="38" applyNumberFormat="0" applyFill="0" applyAlignment="0" applyProtection="0"/>
    <xf numFmtId="184" fontId="62" fillId="0" borderId="47" applyNumberFormat="0" applyFill="0" applyAlignment="0" applyProtection="0"/>
    <xf numFmtId="184" fontId="31" fillId="51" borderId="41" applyNumberFormat="0" applyAlignment="0" applyProtection="0"/>
    <xf numFmtId="0" fontId="12" fillId="0" borderId="0"/>
    <xf numFmtId="0" fontId="33" fillId="0" borderId="0" applyFill="0" applyBorder="0"/>
    <xf numFmtId="0" fontId="41" fillId="0" borderId="0" applyNumberFormat="0" applyFill="0" applyBorder="0" applyAlignment="0" applyProtection="0">
      <alignment vertical="top"/>
      <protection locked="0"/>
    </xf>
    <xf numFmtId="0" fontId="32" fillId="0" borderId="0"/>
    <xf numFmtId="187" fontId="33" fillId="0" borderId="0" applyFont="0" applyFill="0" applyBorder="0" applyAlignment="0" applyProtection="0"/>
    <xf numFmtId="9" fontId="12" fillId="0" borderId="0" applyFont="0" applyFill="0" applyBorder="0" applyAlignment="0" applyProtection="0"/>
    <xf numFmtId="0" fontId="1" fillId="0" borderId="0"/>
  </cellStyleXfs>
  <cellXfs count="947">
    <xf numFmtId="0" fontId="0" fillId="0" borderId="0" xfId="0"/>
    <xf numFmtId="0" fontId="0" fillId="13" borderId="0" xfId="0" applyFill="1"/>
    <xf numFmtId="0" fontId="0" fillId="13" borderId="9" xfId="0" applyFill="1" applyBorder="1"/>
    <xf numFmtId="0" fontId="0" fillId="13" borderId="0" xfId="0" applyFill="1" applyBorder="1"/>
    <xf numFmtId="0" fontId="0" fillId="13" borderId="10" xfId="0" applyFill="1" applyBorder="1"/>
    <xf numFmtId="0" fontId="14" fillId="13" borderId="11" xfId="0" applyFont="1" applyFill="1" applyBorder="1" applyAlignment="1">
      <alignment vertical="center"/>
    </xf>
    <xf numFmtId="0" fontId="16" fillId="13" borderId="22" xfId="0" applyFont="1" applyFill="1" applyBorder="1" applyAlignment="1">
      <alignment horizontal="center" vertical="center" wrapText="1"/>
    </xf>
    <xf numFmtId="0" fontId="16" fillId="13" borderId="25" xfId="0" applyFont="1" applyFill="1" applyBorder="1" applyAlignment="1">
      <alignment horizontal="center" vertical="center" wrapText="1"/>
    </xf>
    <xf numFmtId="0" fontId="16" fillId="13" borderId="30" xfId="0" applyFont="1" applyFill="1" applyBorder="1" applyAlignment="1">
      <alignment horizontal="center" vertical="center" wrapText="1"/>
    </xf>
    <xf numFmtId="0" fontId="0" fillId="13" borderId="33" xfId="0" applyFill="1" applyBorder="1"/>
    <xf numFmtId="0" fontId="0" fillId="13" borderId="34" xfId="0" applyFill="1" applyBorder="1"/>
    <xf numFmtId="0" fontId="0" fillId="13" borderId="35" xfId="0" applyFill="1" applyBorder="1"/>
    <xf numFmtId="0" fontId="0" fillId="13" borderId="6" xfId="0" applyFill="1" applyBorder="1" applyAlignment="1">
      <alignment horizontal="center" vertical="center" wrapText="1"/>
    </xf>
    <xf numFmtId="0" fontId="0" fillId="13" borderId="7" xfId="0" applyFill="1" applyBorder="1"/>
    <xf numFmtId="0" fontId="0" fillId="13" borderId="8" xfId="0" applyFill="1" applyBorder="1"/>
    <xf numFmtId="0" fontId="14" fillId="13" borderId="9" xfId="0" applyFont="1" applyFill="1" applyBorder="1" applyAlignment="1">
      <alignment horizontal="center" vertical="center"/>
    </xf>
    <xf numFmtId="0" fontId="66" fillId="13" borderId="21" xfId="0" applyFont="1" applyFill="1" applyBorder="1" applyAlignment="1">
      <alignment horizontal="center" vertical="center" wrapText="1"/>
    </xf>
    <xf numFmtId="0" fontId="66" fillId="69" borderId="21" xfId="0" applyFont="1" applyFill="1" applyBorder="1" applyAlignment="1">
      <alignment horizontal="center" vertical="center" wrapText="1"/>
    </xf>
    <xf numFmtId="0" fontId="67" fillId="70" borderId="21" xfId="0" applyFont="1" applyFill="1" applyBorder="1" applyAlignment="1">
      <alignment horizontal="center" vertical="center" wrapText="1"/>
    </xf>
    <xf numFmtId="0" fontId="67" fillId="71" borderId="21" xfId="0" applyFont="1" applyFill="1" applyBorder="1" applyAlignment="1">
      <alignment horizontal="center" vertical="center" wrapText="1"/>
    </xf>
    <xf numFmtId="0" fontId="68" fillId="0" borderId="0" xfId="469" applyFont="1"/>
    <xf numFmtId="0" fontId="69" fillId="0" borderId="0" xfId="469" applyFont="1" applyFill="1" applyAlignment="1">
      <alignment horizontal="left" vertical="center"/>
    </xf>
    <xf numFmtId="0" fontId="70" fillId="72" borderId="0" xfId="469" applyFont="1" applyFill="1"/>
    <xf numFmtId="0" fontId="70" fillId="72" borderId="0" xfId="469" applyFont="1" applyFill="1" applyAlignment="1"/>
    <xf numFmtId="0" fontId="70" fillId="0" borderId="0" xfId="469" applyFont="1"/>
    <xf numFmtId="0" fontId="68" fillId="0" borderId="0" xfId="469" applyFont="1" applyFill="1"/>
    <xf numFmtId="0" fontId="68" fillId="0" borderId="0" xfId="469" applyFont="1" applyAlignment="1">
      <alignment wrapText="1"/>
    </xf>
    <xf numFmtId="0" fontId="71" fillId="0" borderId="0" xfId="469" applyFont="1" applyFill="1"/>
    <xf numFmtId="0" fontId="70" fillId="0" borderId="0" xfId="469" applyFont="1" applyFill="1" applyBorder="1"/>
    <xf numFmtId="0" fontId="69" fillId="0" borderId="0" xfId="469" applyFont="1" applyFill="1"/>
    <xf numFmtId="0" fontId="69" fillId="0" borderId="0" xfId="469" applyFont="1" applyFill="1" applyBorder="1"/>
    <xf numFmtId="0" fontId="68" fillId="0" borderId="0" xfId="469" applyFont="1" applyBorder="1"/>
    <xf numFmtId="0" fontId="69" fillId="0" borderId="0" xfId="469" applyFont="1"/>
    <xf numFmtId="0" fontId="70" fillId="72" borderId="0" xfId="469" applyFont="1" applyFill="1" applyAlignment="1">
      <alignment vertical="top" wrapText="1"/>
    </xf>
    <xf numFmtId="0" fontId="72" fillId="0" borderId="0" xfId="469" applyFont="1"/>
    <xf numFmtId="0" fontId="73" fillId="73" borderId="0" xfId="0" applyFont="1" applyFill="1" applyBorder="1"/>
    <xf numFmtId="0" fontId="73" fillId="73" borderId="0" xfId="0" applyFont="1" applyFill="1" applyBorder="1" applyAlignment="1">
      <alignment horizontal="center"/>
    </xf>
    <xf numFmtId="0" fontId="73" fillId="0" borderId="0" xfId="0" applyFont="1" applyFill="1" applyBorder="1"/>
    <xf numFmtId="0" fontId="73" fillId="0" borderId="0" xfId="0" applyFont="1" applyFill="1" applyBorder="1" applyAlignment="1">
      <alignment horizontal="center"/>
    </xf>
    <xf numFmtId="0" fontId="76" fillId="0" borderId="0" xfId="0" applyFont="1" applyFill="1" applyBorder="1"/>
    <xf numFmtId="0" fontId="78" fillId="73" borderId="0" xfId="469" applyFont="1" applyFill="1"/>
    <xf numFmtId="0" fontId="81" fillId="73" borderId="0" xfId="469" applyFont="1" applyFill="1"/>
    <xf numFmtId="0" fontId="82" fillId="73" borderId="0" xfId="469" applyFont="1" applyFill="1" applyBorder="1" applyAlignment="1"/>
    <xf numFmtId="0" fontId="77" fillId="73" borderId="0" xfId="469" applyFont="1" applyFill="1" applyBorder="1" applyAlignment="1"/>
    <xf numFmtId="0" fontId="81" fillId="73" borderId="0" xfId="469" applyFont="1" applyFill="1" applyAlignment="1">
      <alignment horizontal="center"/>
    </xf>
    <xf numFmtId="0" fontId="69" fillId="72" borderId="0" xfId="469" applyFont="1" applyFill="1" applyAlignment="1">
      <alignment vertical="top" wrapText="1"/>
    </xf>
    <xf numFmtId="0" fontId="69" fillId="0" borderId="0" xfId="469" applyFont="1" applyFill="1" applyBorder="1" applyAlignment="1">
      <alignment horizontal="center" vertical="center" wrapText="1"/>
    </xf>
    <xf numFmtId="0" fontId="69" fillId="72" borderId="0" xfId="469" applyFont="1" applyFill="1" applyAlignment="1">
      <alignment horizontal="center" vertical="top" wrapText="1"/>
    </xf>
    <xf numFmtId="0" fontId="70" fillId="72" borderId="0" xfId="469" applyFont="1" applyFill="1" applyAlignment="1">
      <alignment horizontal="center"/>
    </xf>
    <xf numFmtId="0" fontId="70" fillId="0" borderId="0" xfId="469" applyFont="1" applyFill="1" applyBorder="1" applyAlignment="1">
      <alignment vertical="top" wrapText="1"/>
    </xf>
    <xf numFmtId="0" fontId="70" fillId="72" borderId="0" xfId="469" applyFont="1" applyFill="1" applyBorder="1" applyAlignment="1">
      <alignment horizontal="left" vertical="top" wrapText="1"/>
    </xf>
    <xf numFmtId="0" fontId="84" fillId="72" borderId="0" xfId="469" applyFont="1" applyFill="1" applyAlignment="1">
      <alignment horizontal="center"/>
    </xf>
    <xf numFmtId="0" fontId="70" fillId="0" borderId="0" xfId="469" applyFont="1" applyFill="1" applyAlignment="1">
      <alignment vertical="top" wrapText="1"/>
    </xf>
    <xf numFmtId="0" fontId="70" fillId="72" borderId="0" xfId="469" applyFont="1" applyFill="1" applyBorder="1"/>
    <xf numFmtId="0" fontId="0" fillId="73" borderId="0" xfId="0" applyFill="1"/>
    <xf numFmtId="14" fontId="70" fillId="72" borderId="0" xfId="469" applyNumberFormat="1" applyFont="1" applyFill="1" applyAlignment="1">
      <alignment horizontal="center"/>
    </xf>
    <xf numFmtId="0" fontId="70" fillId="72" borderId="0" xfId="469" applyFont="1" applyFill="1" applyAlignment="1">
      <alignment vertical="top"/>
    </xf>
    <xf numFmtId="0" fontId="84" fillId="72" borderId="0" xfId="469" applyFont="1" applyFill="1" applyBorder="1" applyAlignment="1">
      <alignment horizontal="center" vertical="top" wrapText="1"/>
    </xf>
    <xf numFmtId="0" fontId="84" fillId="72" borderId="0" xfId="469" applyFont="1" applyFill="1" applyAlignment="1">
      <alignment vertical="top"/>
    </xf>
    <xf numFmtId="0" fontId="84" fillId="72" borderId="0" xfId="469" applyFont="1" applyFill="1"/>
    <xf numFmtId="0" fontId="69" fillId="73" borderId="0" xfId="469" applyFont="1" applyFill="1" applyBorder="1"/>
    <xf numFmtId="0" fontId="70" fillId="73" borderId="0" xfId="469" applyFont="1" applyFill="1"/>
    <xf numFmtId="0" fontId="69" fillId="72" borderId="0" xfId="469" applyFont="1" applyFill="1" applyBorder="1" applyAlignment="1">
      <alignment horizontal="center" vertical="top" wrapText="1"/>
    </xf>
    <xf numFmtId="0" fontId="70" fillId="72" borderId="0" xfId="469" applyFont="1" applyFill="1" applyAlignment="1">
      <alignment horizontal="center" vertical="top" wrapText="1"/>
    </xf>
    <xf numFmtId="0" fontId="70" fillId="13" borderId="0" xfId="469" applyFont="1" applyFill="1" applyAlignment="1">
      <alignment vertical="top" wrapText="1"/>
    </xf>
    <xf numFmtId="0" fontId="69" fillId="72" borderId="0" xfId="469" applyFont="1" applyFill="1" applyBorder="1" applyAlignment="1">
      <alignment horizontal="left" vertical="top" wrapText="1"/>
    </xf>
    <xf numFmtId="0" fontId="70" fillId="72" borderId="7" xfId="469" applyFont="1" applyFill="1" applyBorder="1" applyAlignment="1">
      <alignment horizontal="center" vertical="top" wrapText="1"/>
    </xf>
    <xf numFmtId="1" fontId="70" fillId="13" borderId="0" xfId="469" applyNumberFormat="1" applyFont="1" applyFill="1" applyBorder="1" applyAlignment="1">
      <alignment horizontal="center" vertical="top" wrapText="1"/>
    </xf>
    <xf numFmtId="0" fontId="70" fillId="13" borderId="0" xfId="469" applyFont="1" applyFill="1" applyBorder="1" applyAlignment="1">
      <alignment horizontal="left" vertical="top" wrapText="1"/>
    </xf>
    <xf numFmtId="0" fontId="86" fillId="13" borderId="0" xfId="469" applyFont="1" applyFill="1" applyBorder="1" applyAlignment="1">
      <alignment horizontal="left" vertical="top"/>
    </xf>
    <xf numFmtId="0" fontId="84" fillId="13" borderId="0" xfId="469" applyFont="1" applyFill="1" applyBorder="1" applyAlignment="1">
      <alignment horizontal="left" vertical="top" wrapText="1"/>
    </xf>
    <xf numFmtId="1" fontId="70" fillId="72" borderId="0" xfId="469" applyNumberFormat="1" applyFont="1" applyFill="1" applyBorder="1" applyAlignment="1">
      <alignment horizontal="center" vertical="top" wrapText="1"/>
    </xf>
    <xf numFmtId="1" fontId="70" fillId="0" borderId="0" xfId="469" applyNumberFormat="1" applyFont="1" applyFill="1" applyBorder="1" applyAlignment="1">
      <alignment horizontal="center" vertical="top" wrapText="1"/>
    </xf>
    <xf numFmtId="0" fontId="70" fillId="13" borderId="0" xfId="469" applyFont="1" applyFill="1" applyBorder="1" applyAlignment="1">
      <alignment horizontal="center" vertical="top" wrapText="1"/>
    </xf>
    <xf numFmtId="0" fontId="70" fillId="13" borderId="0" xfId="469" applyFont="1" applyFill="1"/>
    <xf numFmtId="0" fontId="70" fillId="72" borderId="0" xfId="469" applyFont="1" applyFill="1" applyAlignment="1">
      <alignment horizontal="right"/>
    </xf>
    <xf numFmtId="0" fontId="70" fillId="72" borderId="0" xfId="469" applyFont="1" applyFill="1" applyAlignment="1">
      <alignment horizontal="left" vertical="top"/>
    </xf>
    <xf numFmtId="0" fontId="69" fillId="72" borderId="0" xfId="469" applyFont="1" applyFill="1" applyBorder="1" applyAlignment="1">
      <alignment horizontal="center" wrapText="1"/>
    </xf>
    <xf numFmtId="0" fontId="72" fillId="72" borderId="0" xfId="469" applyFont="1" applyFill="1" applyBorder="1" applyAlignment="1">
      <alignment horizontal="left" indent="2"/>
    </xf>
    <xf numFmtId="0" fontId="87" fillId="0" borderId="0" xfId="469" applyFont="1"/>
    <xf numFmtId="0" fontId="70" fillId="0" borderId="0" xfId="469" applyFont="1" applyFill="1"/>
    <xf numFmtId="0" fontId="70" fillId="0" borderId="0" xfId="469" applyFont="1" applyFill="1" applyAlignment="1">
      <alignment horizontal="center"/>
    </xf>
    <xf numFmtId="0" fontId="70" fillId="0" borderId="0" xfId="469" applyFont="1" applyFill="1" applyBorder="1" applyAlignment="1">
      <alignment horizontal="center" vertical="center" wrapText="1"/>
    </xf>
    <xf numFmtId="0" fontId="70" fillId="72" borderId="0" xfId="469" applyFont="1" applyFill="1" applyBorder="1" applyAlignment="1">
      <alignment horizontal="center" vertical="center" wrapText="1"/>
    </xf>
    <xf numFmtId="0" fontId="70" fillId="0" borderId="0" xfId="469" applyFont="1" applyFill="1" applyBorder="1" applyAlignment="1">
      <alignment horizontal="left"/>
    </xf>
    <xf numFmtId="0" fontId="68" fillId="0" borderId="0" xfId="469" applyFont="1" applyFill="1" applyBorder="1"/>
    <xf numFmtId="0" fontId="70" fillId="0" borderId="0" xfId="469" applyFont="1" applyFill="1" applyBorder="1" applyAlignment="1">
      <alignment horizontal="center"/>
    </xf>
    <xf numFmtId="0" fontId="69" fillId="72" borderId="0" xfId="469" applyFont="1" applyFill="1" applyBorder="1" applyAlignment="1">
      <alignment horizontal="left"/>
    </xf>
    <xf numFmtId="0" fontId="88" fillId="72" borderId="0" xfId="469" applyFont="1" applyFill="1"/>
    <xf numFmtId="0" fontId="68" fillId="72" borderId="0" xfId="469" applyFont="1" applyFill="1"/>
    <xf numFmtId="0" fontId="69" fillId="72" borderId="0" xfId="469" applyFont="1" applyFill="1" applyBorder="1" applyAlignment="1">
      <alignment horizontal="left" wrapText="1"/>
    </xf>
    <xf numFmtId="0" fontId="69" fillId="0" borderId="0" xfId="469" applyFont="1" applyFill="1" applyBorder="1" applyAlignment="1">
      <alignment horizontal="left"/>
    </xf>
    <xf numFmtId="0" fontId="70" fillId="72" borderId="7" xfId="469" applyFont="1" applyFill="1" applyBorder="1" applyAlignment="1">
      <alignment horizontal="center"/>
    </xf>
    <xf numFmtId="0" fontId="89" fillId="72" borderId="0" xfId="469" applyFont="1" applyFill="1" applyBorder="1" applyAlignment="1">
      <alignment horizontal="center" vertical="top" wrapText="1"/>
    </xf>
    <xf numFmtId="0" fontId="69" fillId="0" borderId="0" xfId="469" applyFont="1" applyFill="1" applyAlignment="1">
      <alignment vertical="top" wrapText="1"/>
    </xf>
    <xf numFmtId="0" fontId="70" fillId="72" borderId="0" xfId="469" applyFont="1" applyFill="1" applyBorder="1" applyAlignment="1">
      <alignment horizontal="center"/>
    </xf>
    <xf numFmtId="0" fontId="70" fillId="0" borderId="0" xfId="469" applyFont="1" applyBorder="1"/>
    <xf numFmtId="0" fontId="70" fillId="72" borderId="34" xfId="469" applyFont="1" applyFill="1" applyBorder="1" applyAlignment="1">
      <alignment horizontal="center"/>
    </xf>
    <xf numFmtId="0" fontId="70" fillId="0" borderId="0" xfId="469" applyFont="1" applyAlignment="1">
      <alignment horizontal="center"/>
    </xf>
    <xf numFmtId="0" fontId="69" fillId="0" borderId="0" xfId="469" applyFont="1" applyFill="1" applyBorder="1" applyAlignment="1">
      <alignment horizontal="center" vertical="top" wrapText="1"/>
    </xf>
    <xf numFmtId="0" fontId="69" fillId="0" borderId="0" xfId="469" applyFont="1" applyFill="1" applyBorder="1" applyAlignment="1">
      <alignment horizontal="left" vertical="top"/>
    </xf>
    <xf numFmtId="0" fontId="70" fillId="0" borderId="34" xfId="469" applyFont="1" applyFill="1" applyBorder="1" applyAlignment="1">
      <alignment horizontal="center"/>
    </xf>
    <xf numFmtId="0" fontId="70" fillId="0" borderId="10" xfId="469" applyFont="1" applyFill="1" applyBorder="1" applyAlignment="1">
      <alignment horizontal="center"/>
    </xf>
    <xf numFmtId="0" fontId="85" fillId="0" borderId="0" xfId="469" applyFont="1"/>
    <xf numFmtId="9" fontId="70" fillId="0" borderId="0" xfId="469" applyNumberFormat="1" applyFont="1" applyFill="1" applyBorder="1" applyAlignment="1">
      <alignment horizontal="right"/>
    </xf>
    <xf numFmtId="0" fontId="87" fillId="0" borderId="0" xfId="469" applyFont="1" applyFill="1" applyBorder="1" applyAlignment="1">
      <alignment horizontal="left"/>
    </xf>
    <xf numFmtId="1" fontId="88" fillId="0" borderId="19" xfId="469" applyNumberFormat="1" applyFont="1" applyFill="1" applyBorder="1" applyAlignment="1">
      <alignment horizontal="right" vertical="top" wrapText="1"/>
    </xf>
    <xf numFmtId="3" fontId="69" fillId="0" borderId="0" xfId="469" applyNumberFormat="1" applyFont="1" applyFill="1" applyBorder="1" applyAlignment="1">
      <alignment horizontal="center"/>
    </xf>
    <xf numFmtId="3" fontId="69" fillId="0" borderId="0" xfId="469" applyNumberFormat="1" applyFont="1" applyFill="1" applyBorder="1" applyAlignment="1">
      <alignment horizontal="right"/>
    </xf>
    <xf numFmtId="1" fontId="70" fillId="0" borderId="0" xfId="469" applyNumberFormat="1" applyFont="1" applyFill="1" applyBorder="1" applyAlignment="1">
      <alignment horizontal="right" vertical="top" wrapText="1"/>
    </xf>
    <xf numFmtId="1" fontId="69" fillId="0" borderId="0" xfId="469" applyNumberFormat="1" applyFont="1" applyFill="1" applyBorder="1" applyAlignment="1">
      <alignment horizontal="right" vertical="top" wrapText="1"/>
    </xf>
    <xf numFmtId="0" fontId="68" fillId="77" borderId="0" xfId="469" applyFont="1" applyFill="1"/>
    <xf numFmtId="0" fontId="49" fillId="0" borderId="0" xfId="422" applyFont="1" applyAlignment="1">
      <alignment horizontal="center"/>
    </xf>
    <xf numFmtId="0" fontId="32" fillId="0" borderId="0" xfId="654"/>
    <xf numFmtId="0" fontId="49" fillId="0" borderId="0" xfId="654" applyFont="1" applyAlignment="1">
      <alignment horizontal="center" wrapText="1"/>
    </xf>
    <xf numFmtId="0" fontId="49" fillId="0" borderId="0" xfId="654" applyFont="1" applyAlignment="1">
      <alignment horizontal="center"/>
    </xf>
    <xf numFmtId="10" fontId="33" fillId="74" borderId="0" xfId="654" applyNumberFormat="1" applyFont="1" applyFill="1" applyAlignment="1">
      <alignment horizontal="center"/>
    </xf>
    <xf numFmtId="181" fontId="32" fillId="0" borderId="0" xfId="654" applyNumberFormat="1" applyAlignment="1">
      <alignment horizontal="center"/>
    </xf>
    <xf numFmtId="0" fontId="49" fillId="0" borderId="0" xfId="654" applyFont="1" applyAlignment="1">
      <alignment horizontal="left"/>
    </xf>
    <xf numFmtId="2" fontId="33" fillId="74" borderId="0" xfId="654" applyNumberFormat="1" applyFont="1" applyFill="1" applyAlignment="1">
      <alignment horizontal="center"/>
    </xf>
    <xf numFmtId="0" fontId="49" fillId="0" borderId="0" xfId="654" applyFont="1"/>
    <xf numFmtId="2" fontId="79" fillId="0" borderId="0" xfId="654" applyNumberFormat="1" applyFont="1" applyAlignment="1">
      <alignment horizontal="center"/>
    </xf>
    <xf numFmtId="0" fontId="33" fillId="0" borderId="0" xfId="422"/>
    <xf numFmtId="0" fontId="49" fillId="0" borderId="0" xfId="422" applyFont="1" applyAlignment="1">
      <alignment horizontal="center" wrapText="1"/>
    </xf>
    <xf numFmtId="10" fontId="33" fillId="74" borderId="0" xfId="422" applyNumberFormat="1" applyFill="1"/>
    <xf numFmtId="181" fontId="33" fillId="0" borderId="0" xfId="422" applyNumberFormat="1" applyAlignment="1">
      <alignment horizontal="center"/>
    </xf>
    <xf numFmtId="0" fontId="49" fillId="0" borderId="0" xfId="422" applyFont="1" applyAlignment="1">
      <alignment horizontal="left"/>
    </xf>
    <xf numFmtId="185" fontId="33" fillId="74" borderId="0" xfId="422" applyNumberFormat="1" applyFont="1" applyFill="1" applyAlignment="1">
      <alignment horizontal="right"/>
    </xf>
    <xf numFmtId="2" fontId="33" fillId="74" borderId="0" xfId="422" applyNumberFormat="1" applyFont="1" applyFill="1" applyAlignment="1">
      <alignment horizontal="center"/>
    </xf>
    <xf numFmtId="186" fontId="33" fillId="0" borderId="0" xfId="422" applyNumberFormat="1"/>
    <xf numFmtId="180" fontId="33" fillId="0" borderId="0" xfId="422" applyNumberFormat="1"/>
    <xf numFmtId="0" fontId="92" fillId="0" borderId="0" xfId="0" applyFont="1"/>
    <xf numFmtId="0" fontId="92" fillId="0" borderId="0" xfId="0" applyFont="1" applyAlignment="1">
      <alignment horizontal="left"/>
    </xf>
    <xf numFmtId="0" fontId="95" fillId="72" borderId="0" xfId="469" applyFont="1" applyFill="1" applyAlignment="1">
      <alignment horizontal="left" vertical="center" wrapText="1"/>
    </xf>
    <xf numFmtId="0" fontId="95" fillId="0" borderId="0" xfId="469" applyFont="1" applyFill="1" applyAlignment="1">
      <alignment horizontal="left" vertical="center" wrapText="1" indent="1"/>
    </xf>
    <xf numFmtId="0" fontId="94" fillId="72" borderId="0" xfId="469" applyFont="1" applyFill="1" applyAlignment="1">
      <alignment horizontal="left" vertical="center" wrapText="1"/>
    </xf>
    <xf numFmtId="0" fontId="95" fillId="0" borderId="0" xfId="469" applyFont="1"/>
    <xf numFmtId="0" fontId="95" fillId="0" borderId="0" xfId="469" applyFont="1" applyFill="1" applyBorder="1" applyAlignment="1">
      <alignment horizontal="left" vertical="center" wrapText="1" indent="1"/>
    </xf>
    <xf numFmtId="0" fontId="95" fillId="0" borderId="0" xfId="469" applyFont="1" applyFill="1" applyBorder="1"/>
    <xf numFmtId="0" fontId="94" fillId="72" borderId="0" xfId="469" applyFont="1" applyFill="1" applyAlignment="1">
      <alignment horizontal="right" vertical="center" wrapText="1"/>
    </xf>
    <xf numFmtId="0" fontId="90" fillId="13" borderId="0" xfId="0" applyFont="1" applyFill="1"/>
    <xf numFmtId="0" fontId="15" fillId="13" borderId="0" xfId="0" applyFont="1" applyFill="1"/>
    <xf numFmtId="0" fontId="15" fillId="13" borderId="0" xfId="0" applyFont="1" applyFill="1" applyAlignment="1">
      <alignment wrapText="1"/>
    </xf>
    <xf numFmtId="0" fontId="96" fillId="14" borderId="52" xfId="469" applyFont="1" applyFill="1" applyBorder="1" applyAlignment="1">
      <alignment horizontal="center" vertical="center"/>
    </xf>
    <xf numFmtId="0" fontId="69" fillId="72" borderId="0" xfId="469" applyFont="1" applyFill="1" applyAlignment="1">
      <alignment horizontal="center" vertical="center"/>
    </xf>
    <xf numFmtId="0" fontId="68" fillId="13" borderId="0" xfId="469" applyFont="1" applyFill="1" applyAlignment="1">
      <alignment horizontal="center" vertical="center"/>
    </xf>
    <xf numFmtId="0" fontId="15" fillId="13" borderId="0" xfId="0" applyFont="1" applyFill="1" applyAlignment="1">
      <alignment horizontal="center" vertical="center"/>
    </xf>
    <xf numFmtId="0" fontId="98" fillId="12" borderId="56" xfId="0" applyFont="1" applyFill="1" applyBorder="1" applyAlignment="1">
      <alignment horizontal="center" vertical="center"/>
    </xf>
    <xf numFmtId="0" fontId="99" fillId="13" borderId="0" xfId="0" applyFont="1" applyFill="1" applyAlignment="1">
      <alignment horizontal="center" vertical="center"/>
    </xf>
    <xf numFmtId="0" fontId="15" fillId="13" borderId="0" xfId="0" applyFont="1" applyFill="1" applyAlignment="1">
      <alignment horizontal="left" vertical="center"/>
    </xf>
    <xf numFmtId="0" fontId="0" fillId="73" borderId="0" xfId="0" applyFill="1" applyBorder="1"/>
    <xf numFmtId="0" fontId="0" fillId="0" borderId="0" xfId="0" applyFont="1" applyFill="1" applyBorder="1"/>
    <xf numFmtId="0" fontId="103" fillId="0" borderId="0" xfId="0" applyFont="1" applyFill="1" applyBorder="1"/>
    <xf numFmtId="0" fontId="47" fillId="0" borderId="0" xfId="471">
      <protection locked="0"/>
    </xf>
    <xf numFmtId="0" fontId="49" fillId="0" borderId="0" xfId="434" applyFont="1" applyFill="1" applyBorder="1" applyAlignment="1">
      <alignment horizontal="left" vertical="top"/>
    </xf>
    <xf numFmtId="0" fontId="33" fillId="73" borderId="0" xfId="434" applyFont="1" applyFill="1" applyBorder="1" applyAlignment="1">
      <alignment horizontal="left"/>
    </xf>
    <xf numFmtId="0" fontId="0" fillId="73" borderId="0" xfId="0" applyFont="1" applyFill="1" applyBorder="1"/>
    <xf numFmtId="0" fontId="33" fillId="0" borderId="0" xfId="434" applyFont="1" applyFill="1" applyBorder="1" applyAlignment="1">
      <alignment horizontal="left"/>
    </xf>
    <xf numFmtId="2" fontId="0" fillId="0" borderId="0" xfId="0" applyNumberFormat="1" applyFont="1" applyFill="1" applyBorder="1"/>
    <xf numFmtId="9" fontId="0" fillId="0" borderId="0" xfId="0" applyNumberFormat="1" applyFont="1" applyFill="1" applyBorder="1"/>
    <xf numFmtId="9" fontId="33" fillId="0" borderId="0" xfId="434" applyNumberFormat="1" applyFont="1" applyFill="1" applyBorder="1" applyAlignment="1">
      <alignment horizontal="right"/>
    </xf>
    <xf numFmtId="181" fontId="33" fillId="0" borderId="0" xfId="434" applyNumberFormat="1" applyFont="1" applyFill="1" applyBorder="1" applyAlignment="1">
      <alignment horizontal="right"/>
    </xf>
    <xf numFmtId="0" fontId="97" fillId="0" borderId="0" xfId="469" applyFont="1" applyAlignment="1">
      <alignment horizontal="right"/>
    </xf>
    <xf numFmtId="0" fontId="105" fillId="12" borderId="21" xfId="469" applyFont="1" applyFill="1" applyBorder="1" applyAlignment="1">
      <alignment horizontal="center" vertical="center" wrapText="1"/>
    </xf>
    <xf numFmtId="0" fontId="95" fillId="1" borderId="21" xfId="469" applyFont="1" applyFill="1" applyBorder="1" applyAlignment="1">
      <alignment horizontal="center"/>
    </xf>
    <xf numFmtId="0" fontId="95" fillId="72" borderId="0" xfId="469" applyFont="1" applyFill="1" applyAlignment="1">
      <alignment horizontal="left" vertical="center" wrapText="1" indent="1"/>
    </xf>
    <xf numFmtId="0" fontId="95" fillId="73" borderId="0" xfId="469" applyFont="1" applyFill="1" applyAlignment="1">
      <alignment horizontal="left" vertical="center" wrapText="1" indent="1"/>
    </xf>
    <xf numFmtId="0" fontId="107" fillId="0" borderId="0" xfId="469" applyFont="1" applyFill="1" applyAlignment="1">
      <alignment horizontal="left" vertical="center" wrapText="1" indent="3"/>
    </xf>
    <xf numFmtId="0" fontId="108" fillId="0" borderId="0" xfId="469" applyFont="1" applyFill="1" applyAlignment="1">
      <alignment horizontal="left" vertical="center" wrapText="1" indent="5"/>
    </xf>
    <xf numFmtId="0" fontId="107" fillId="73" borderId="0" xfId="469" applyFont="1" applyFill="1" applyAlignment="1">
      <alignment horizontal="left" vertical="center" wrapText="1" indent="3"/>
    </xf>
    <xf numFmtId="0" fontId="109" fillId="0" borderId="0" xfId="469" applyFont="1" applyFill="1" applyAlignment="1">
      <alignment horizontal="left" vertical="center" wrapText="1"/>
    </xf>
    <xf numFmtId="0" fontId="109" fillId="72" borderId="0" xfId="469" applyFont="1" applyFill="1" applyAlignment="1">
      <alignment horizontal="left" vertical="center" wrapText="1"/>
    </xf>
    <xf numFmtId="0" fontId="108" fillId="0" borderId="0" xfId="469" applyFont="1" applyFill="1" applyBorder="1" applyAlignment="1">
      <alignment horizontal="left" vertical="center" wrapText="1" indent="5"/>
    </xf>
    <xf numFmtId="0" fontId="107" fillId="0" borderId="0" xfId="469" applyFont="1" applyFill="1" applyBorder="1" applyAlignment="1">
      <alignment horizontal="left" vertical="center" wrapText="1" indent="3"/>
    </xf>
    <xf numFmtId="0" fontId="110" fillId="0" borderId="57" xfId="653" applyFont="1" applyBorder="1" applyAlignment="1">
      <alignment horizontal="center" vertical="center"/>
    </xf>
    <xf numFmtId="0" fontId="15" fillId="13" borderId="0" xfId="0" applyFont="1" applyFill="1" applyAlignment="1"/>
    <xf numFmtId="0" fontId="15" fillId="13" borderId="0" xfId="0" applyFont="1" applyFill="1" applyAlignment="1">
      <alignment horizontal="left"/>
    </xf>
    <xf numFmtId="0" fontId="106" fillId="72" borderId="0" xfId="469" applyFont="1" applyFill="1" applyAlignment="1">
      <alignment horizontal="left" vertical="center" wrapText="1" indent="1"/>
    </xf>
    <xf numFmtId="0" fontId="106" fillId="73" borderId="0" xfId="469" applyFont="1" applyFill="1" applyAlignment="1">
      <alignment horizontal="left" vertical="center" wrapText="1" indent="1"/>
    </xf>
    <xf numFmtId="0" fontId="15" fillId="13" borderId="0" xfId="0" applyFont="1" applyFill="1" applyAlignment="1">
      <alignment horizontal="center"/>
    </xf>
    <xf numFmtId="0" fontId="110" fillId="0" borderId="0" xfId="653" applyFont="1" applyBorder="1" applyAlignment="1">
      <alignment horizontal="center" vertical="center"/>
    </xf>
    <xf numFmtId="0" fontId="110" fillId="0" borderId="61" xfId="653" applyFont="1" applyBorder="1" applyAlignment="1">
      <alignment horizontal="center" vertical="center"/>
    </xf>
    <xf numFmtId="0" fontId="110" fillId="0" borderId="62" xfId="653" applyFont="1" applyBorder="1" applyAlignment="1">
      <alignment horizontal="center" vertical="center"/>
    </xf>
    <xf numFmtId="0" fontId="110" fillId="0" borderId="63" xfId="653" applyFont="1" applyBorder="1" applyAlignment="1">
      <alignment horizontal="center" vertical="center"/>
    </xf>
    <xf numFmtId="0" fontId="18" fillId="12" borderId="44" xfId="0" applyFont="1" applyFill="1" applyBorder="1" applyAlignment="1">
      <alignment horizontal="center" vertical="center" wrapText="1"/>
    </xf>
    <xf numFmtId="0" fontId="18" fillId="80" borderId="75" xfId="0" applyFont="1" applyFill="1" applyBorder="1" applyAlignment="1">
      <alignment horizontal="center" vertical="center"/>
    </xf>
    <xf numFmtId="0" fontId="110" fillId="0" borderId="77" xfId="653" applyFont="1" applyBorder="1" applyAlignment="1">
      <alignment horizontal="left" vertical="center"/>
    </xf>
    <xf numFmtId="0" fontId="110" fillId="0" borderId="64" xfId="653" applyFont="1" applyBorder="1" applyAlignment="1">
      <alignment horizontal="left" vertical="center"/>
    </xf>
    <xf numFmtId="0" fontId="110" fillId="0" borderId="67" xfId="653" applyFont="1" applyBorder="1" applyAlignment="1">
      <alignment horizontal="left" vertical="center"/>
    </xf>
    <xf numFmtId="0" fontId="110" fillId="0" borderId="83" xfId="653" applyFont="1" applyBorder="1" applyAlignment="1">
      <alignment horizontal="center" vertical="center"/>
    </xf>
    <xf numFmtId="0" fontId="18" fillId="80" borderId="75" xfId="0" applyFont="1" applyFill="1" applyBorder="1" applyAlignment="1">
      <alignment horizontal="center" vertical="center" wrapText="1"/>
    </xf>
    <xf numFmtId="0" fontId="18" fillId="80" borderId="44" xfId="0" applyFont="1" applyFill="1" applyBorder="1" applyAlignment="1">
      <alignment horizontal="center" vertical="center" wrapText="1"/>
    </xf>
    <xf numFmtId="4" fontId="66" fillId="69" borderId="21" xfId="0" applyNumberFormat="1" applyFont="1" applyFill="1" applyBorder="1" applyAlignment="1">
      <alignment horizontal="right" vertical="center" wrapText="1"/>
    </xf>
    <xf numFmtId="0" fontId="110" fillId="0" borderId="89" xfId="653" applyFont="1" applyBorder="1" applyAlignment="1">
      <alignment horizontal="center" vertical="center"/>
    </xf>
    <xf numFmtId="0" fontId="110" fillId="0" borderId="90" xfId="653" applyFont="1" applyBorder="1" applyAlignment="1">
      <alignment horizontal="left" vertical="center"/>
    </xf>
    <xf numFmtId="0" fontId="96" fillId="14" borderId="58" xfId="469" applyFont="1" applyFill="1" applyBorder="1" applyAlignment="1">
      <alignment horizontal="center" vertical="center"/>
    </xf>
    <xf numFmtId="0" fontId="110" fillId="13" borderId="0" xfId="0" applyFont="1" applyFill="1" applyBorder="1" applyAlignment="1">
      <alignment horizontal="left" vertical="center"/>
    </xf>
    <xf numFmtId="4" fontId="66" fillId="70" borderId="21" xfId="0" applyNumberFormat="1" applyFont="1" applyFill="1" applyBorder="1" applyAlignment="1">
      <alignment horizontal="right" vertical="center" wrapText="1"/>
    </xf>
    <xf numFmtId="4" fontId="66" fillId="70" borderId="48" xfId="0" applyNumberFormat="1" applyFont="1" applyFill="1" applyBorder="1" applyAlignment="1">
      <alignment horizontal="right" vertical="center" wrapText="1"/>
    </xf>
    <xf numFmtId="4" fontId="66" fillId="71" borderId="21" xfId="0" applyNumberFormat="1" applyFont="1" applyFill="1" applyBorder="1" applyAlignment="1">
      <alignment horizontal="right" vertical="center" wrapText="1"/>
    </xf>
    <xf numFmtId="4" fontId="66" fillId="70" borderId="44" xfId="0" applyNumberFormat="1" applyFont="1" applyFill="1" applyBorder="1" applyAlignment="1">
      <alignment horizontal="right" vertical="center" wrapText="1"/>
    </xf>
    <xf numFmtId="0" fontId="110" fillId="0" borderId="77" xfId="653" applyFont="1" applyBorder="1" applyAlignment="1">
      <alignment horizontal="left" vertical="center" wrapText="1"/>
    </xf>
    <xf numFmtId="0" fontId="18" fillId="80" borderId="44" xfId="0" applyFont="1" applyFill="1" applyBorder="1" applyAlignment="1">
      <alignment horizontal="center" vertical="center"/>
    </xf>
    <xf numFmtId="0" fontId="110" fillId="0" borderId="98" xfId="653" applyFont="1" applyBorder="1" applyAlignment="1">
      <alignment horizontal="left" vertical="center" wrapText="1"/>
    </xf>
    <xf numFmtId="0" fontId="110" fillId="0" borderId="97" xfId="653" applyFont="1" applyBorder="1" applyAlignment="1">
      <alignment horizontal="left" vertical="center" wrapText="1"/>
    </xf>
    <xf numFmtId="4" fontId="110" fillId="0" borderId="77" xfId="653" applyNumberFormat="1" applyFont="1" applyBorder="1" applyAlignment="1">
      <alignment horizontal="right" vertical="center"/>
    </xf>
    <xf numFmtId="4" fontId="110" fillId="0" borderId="65" xfId="653" applyNumberFormat="1" applyFont="1" applyBorder="1" applyAlignment="1">
      <alignment horizontal="right" vertical="center"/>
    </xf>
    <xf numFmtId="4" fontId="110" fillId="0" borderId="66" xfId="653" applyNumberFormat="1" applyFont="1" applyBorder="1" applyAlignment="1">
      <alignment horizontal="right" vertical="center"/>
    </xf>
    <xf numFmtId="4" fontId="110" fillId="0" borderId="85" xfId="653" applyNumberFormat="1" applyFont="1" applyBorder="1" applyAlignment="1">
      <alignment horizontal="right" vertical="center"/>
    </xf>
    <xf numFmtId="4" fontId="110" fillId="0" borderId="63" xfId="653" applyNumberFormat="1" applyFont="1" applyBorder="1" applyAlignment="1">
      <alignment horizontal="left" vertical="center"/>
    </xf>
    <xf numFmtId="4" fontId="110" fillId="0" borderId="67" xfId="653" applyNumberFormat="1" applyFont="1" applyBorder="1" applyAlignment="1">
      <alignment horizontal="left" vertical="center"/>
    </xf>
    <xf numFmtId="3" fontId="110" fillId="0" borderId="61" xfId="653" applyNumberFormat="1" applyFont="1" applyBorder="1" applyAlignment="1">
      <alignment horizontal="center" vertical="center"/>
    </xf>
    <xf numFmtId="3" fontId="110" fillId="0" borderId="62" xfId="653" applyNumberFormat="1" applyFont="1" applyBorder="1" applyAlignment="1">
      <alignment horizontal="center" vertical="center"/>
    </xf>
    <xf numFmtId="3" fontId="110" fillId="0" borderId="63" xfId="653" applyNumberFormat="1" applyFont="1" applyBorder="1" applyAlignment="1">
      <alignment horizontal="center" vertical="center"/>
    </xf>
    <xf numFmtId="4" fontId="110" fillId="0" borderId="90" xfId="653" applyNumberFormat="1" applyFont="1" applyBorder="1" applyAlignment="1">
      <alignment horizontal="right" vertical="center"/>
    </xf>
    <xf numFmtId="0" fontId="18" fillId="80" borderId="21" xfId="0" applyFont="1" applyFill="1" applyBorder="1" applyAlignment="1">
      <alignment horizontal="center" vertical="center" wrapText="1"/>
    </xf>
    <xf numFmtId="0" fontId="78" fillId="83" borderId="0" xfId="469" applyFont="1" applyFill="1"/>
    <xf numFmtId="0" fontId="78" fillId="84" borderId="0" xfId="469" applyFont="1" applyFill="1"/>
    <xf numFmtId="0" fontId="77" fillId="85" borderId="0" xfId="469" applyFont="1" applyFill="1" applyBorder="1" applyAlignment="1"/>
    <xf numFmtId="0" fontId="73" fillId="84" borderId="0" xfId="0" applyFont="1" applyFill="1" applyBorder="1"/>
    <xf numFmtId="0" fontId="110" fillId="84" borderId="57" xfId="653" applyFont="1" applyFill="1" applyBorder="1" applyAlignment="1">
      <alignment horizontal="center" vertical="center"/>
    </xf>
    <xf numFmtId="0" fontId="77" fillId="83" borderId="0" xfId="469" applyFont="1" applyFill="1" applyBorder="1" applyAlignment="1"/>
    <xf numFmtId="0" fontId="79" fillId="83" borderId="0" xfId="469" applyFont="1" applyFill="1"/>
    <xf numFmtId="0" fontId="78" fillId="83" borderId="0" xfId="469" applyFont="1" applyFill="1" applyBorder="1" applyAlignment="1"/>
    <xf numFmtId="0" fontId="78" fillId="83" borderId="0" xfId="469" applyFont="1" applyFill="1" applyAlignment="1">
      <alignment horizontal="center"/>
    </xf>
    <xf numFmtId="0" fontId="78" fillId="83" borderId="0" xfId="469" applyFont="1" applyFill="1" applyAlignment="1">
      <alignment vertical="center"/>
    </xf>
    <xf numFmtId="0" fontId="78" fillId="84" borderId="0" xfId="469" applyFont="1" applyFill="1" applyAlignment="1">
      <alignment vertical="center"/>
    </xf>
    <xf numFmtId="0" fontId="78" fillId="84" borderId="0" xfId="469" applyFont="1" applyFill="1" applyAlignment="1">
      <alignment horizontal="center"/>
    </xf>
    <xf numFmtId="0" fontId="110" fillId="84" borderId="0" xfId="0" applyFont="1" applyFill="1" applyBorder="1" applyAlignment="1">
      <alignment horizontal="left" vertical="center"/>
    </xf>
    <xf numFmtId="3" fontId="110" fillId="0" borderId="101" xfId="653" applyNumberFormat="1" applyFont="1" applyBorder="1" applyAlignment="1">
      <alignment horizontal="center" vertical="center"/>
    </xf>
    <xf numFmtId="4" fontId="110" fillId="0" borderId="102" xfId="653" applyNumberFormat="1" applyFont="1" applyBorder="1" applyAlignment="1">
      <alignment horizontal="right" vertical="center"/>
    </xf>
    <xf numFmtId="4" fontId="110" fillId="0" borderId="103" xfId="653" applyNumberFormat="1" applyFont="1" applyBorder="1" applyAlignment="1">
      <alignment horizontal="right" vertical="center"/>
    </xf>
    <xf numFmtId="4" fontId="110" fillId="0" borderId="93" xfId="653" applyNumberFormat="1" applyFont="1" applyBorder="1" applyAlignment="1">
      <alignment horizontal="right" vertical="center"/>
    </xf>
    <xf numFmtId="4" fontId="110" fillId="0" borderId="78" xfId="653" applyNumberFormat="1" applyFont="1" applyBorder="1" applyAlignment="1">
      <alignment horizontal="right" vertical="center"/>
    </xf>
    <xf numFmtId="4" fontId="110" fillId="0" borderId="104" xfId="653" applyNumberFormat="1" applyFont="1" applyBorder="1" applyAlignment="1">
      <alignment horizontal="right" vertical="center"/>
    </xf>
    <xf numFmtId="4" fontId="110" fillId="0" borderId="105" xfId="653" applyNumberFormat="1" applyFont="1" applyBorder="1" applyAlignment="1">
      <alignment horizontal="right" vertical="center"/>
    </xf>
    <xf numFmtId="4" fontId="110" fillId="0" borderId="106" xfId="653" applyNumberFormat="1" applyFont="1" applyBorder="1" applyAlignment="1">
      <alignment horizontal="right" vertical="center"/>
    </xf>
    <xf numFmtId="4" fontId="110" fillId="0" borderId="107" xfId="653" applyNumberFormat="1" applyFont="1" applyBorder="1" applyAlignment="1">
      <alignment horizontal="right" vertical="center"/>
    </xf>
    <xf numFmtId="4" fontId="110" fillId="0" borderId="81" xfId="653" applyNumberFormat="1" applyFont="1" applyBorder="1" applyAlignment="1">
      <alignment horizontal="right" vertical="center"/>
    </xf>
    <xf numFmtId="4" fontId="110" fillId="0" borderId="82" xfId="653" applyNumberFormat="1" applyFont="1" applyBorder="1" applyAlignment="1">
      <alignment horizontal="right" vertical="center"/>
    </xf>
    <xf numFmtId="4" fontId="110" fillId="0" borderId="87" xfId="653" applyNumberFormat="1" applyFont="1" applyBorder="1" applyAlignment="1">
      <alignment horizontal="right" vertical="center"/>
    </xf>
    <xf numFmtId="4" fontId="110" fillId="0" borderId="108" xfId="653" applyNumberFormat="1" applyFont="1" applyBorder="1" applyAlignment="1">
      <alignment horizontal="right" vertical="center"/>
    </xf>
    <xf numFmtId="0" fontId="114" fillId="73" borderId="0" xfId="0" applyFont="1" applyFill="1" applyBorder="1" applyAlignment="1">
      <alignment horizontal="left"/>
    </xf>
    <xf numFmtId="0" fontId="114" fillId="84" borderId="0" xfId="0" applyFont="1" applyFill="1" applyBorder="1"/>
    <xf numFmtId="0" fontId="114" fillId="13" borderId="0" xfId="470" applyFont="1" applyFill="1"/>
    <xf numFmtId="0" fontId="114" fillId="13" borderId="0" xfId="469" applyFont="1" applyFill="1"/>
    <xf numFmtId="0" fontId="116" fillId="85" borderId="0" xfId="469" applyFont="1" applyFill="1" applyBorder="1" applyAlignment="1"/>
    <xf numFmtId="0" fontId="117" fillId="84" borderId="0" xfId="469" applyFont="1" applyFill="1"/>
    <xf numFmtId="0" fontId="117" fillId="83" borderId="0" xfId="469" applyFont="1" applyFill="1"/>
    <xf numFmtId="0" fontId="116" fillId="83" borderId="0" xfId="469" applyFont="1" applyFill="1" applyBorder="1" applyAlignment="1"/>
    <xf numFmtId="0" fontId="114" fillId="72" borderId="0" xfId="469" applyFont="1" applyFill="1"/>
    <xf numFmtId="0" fontId="118" fillId="72" borderId="0" xfId="469" applyFont="1" applyFill="1" applyAlignment="1">
      <alignment horizontal="center"/>
    </xf>
    <xf numFmtId="0" fontId="118" fillId="0" borderId="0" xfId="469" applyFont="1" applyFill="1" applyAlignment="1">
      <alignment horizontal="left" vertical="center" wrapText="1"/>
    </xf>
    <xf numFmtId="0" fontId="118" fillId="13" borderId="0" xfId="469" applyFont="1" applyFill="1" applyBorder="1" applyAlignment="1">
      <alignment horizontal="center" vertical="center" wrapText="1"/>
    </xf>
    <xf numFmtId="0" fontId="114" fillId="13" borderId="0" xfId="470" applyFont="1" applyFill="1" applyAlignment="1">
      <alignment wrapText="1"/>
    </xf>
    <xf numFmtId="0" fontId="114" fillId="72" borderId="0" xfId="469" applyFont="1" applyFill="1" applyBorder="1" applyAlignment="1">
      <alignment vertical="top" wrapText="1"/>
    </xf>
    <xf numFmtId="0" fontId="119" fillId="72" borderId="0" xfId="469" applyFont="1" applyFill="1" applyAlignment="1">
      <alignment horizontal="center"/>
    </xf>
    <xf numFmtId="0" fontId="114" fillId="72" borderId="0" xfId="469" applyFont="1" applyFill="1" applyBorder="1" applyAlignment="1">
      <alignment horizontal="center" vertical="top" wrapText="1"/>
    </xf>
    <xf numFmtId="0" fontId="118" fillId="72" borderId="0" xfId="469" applyFont="1" applyFill="1"/>
    <xf numFmtId="0" fontId="114" fillId="72" borderId="0" xfId="469" applyFont="1" applyFill="1" applyAlignment="1">
      <alignment vertical="top" wrapText="1"/>
    </xf>
    <xf numFmtId="3" fontId="114" fillId="13" borderId="0" xfId="469" applyNumberFormat="1" applyFont="1" applyFill="1" applyBorder="1" applyAlignment="1">
      <alignment horizontal="left" vertical="top" wrapText="1"/>
    </xf>
    <xf numFmtId="0" fontId="118" fillId="72" borderId="0" xfId="469" applyFont="1" applyFill="1" applyBorder="1" applyAlignment="1">
      <alignment vertical="top"/>
    </xf>
    <xf numFmtId="0" fontId="119" fillId="72" borderId="0" xfId="469" applyFont="1" applyFill="1" applyBorder="1" applyAlignment="1">
      <alignment vertical="top"/>
    </xf>
    <xf numFmtId="0" fontId="117" fillId="72" borderId="0" xfId="469" applyFont="1" applyFill="1"/>
    <xf numFmtId="0" fontId="117" fillId="13" borderId="0" xfId="469" applyFont="1" applyFill="1"/>
    <xf numFmtId="3" fontId="110" fillId="72" borderId="0" xfId="469" applyNumberFormat="1" applyFont="1" applyFill="1" applyBorder="1" applyAlignment="1">
      <alignment horizontal="center" vertical="top" wrapText="1"/>
    </xf>
    <xf numFmtId="0" fontId="110" fillId="0" borderId="57" xfId="653" applyFont="1" applyBorder="1" applyAlignment="1">
      <alignment horizontal="left" vertical="center" wrapText="1"/>
    </xf>
    <xf numFmtId="4" fontId="110" fillId="0" borderId="57" xfId="653" applyNumberFormat="1" applyFont="1" applyBorder="1" applyAlignment="1">
      <alignment horizontal="right" vertical="center"/>
    </xf>
    <xf numFmtId="4" fontId="95" fillId="1" borderId="21" xfId="469" applyNumberFormat="1" applyFont="1" applyFill="1" applyBorder="1" applyAlignment="1">
      <alignment horizontal="right" vertical="center"/>
    </xf>
    <xf numFmtId="4" fontId="95" fillId="1" borderId="110" xfId="469" applyNumberFormat="1" applyFont="1" applyFill="1" applyBorder="1" applyAlignment="1">
      <alignment horizontal="right" vertical="center"/>
    </xf>
    <xf numFmtId="4" fontId="110" fillId="0" borderId="92" xfId="653" applyNumberFormat="1" applyFont="1" applyBorder="1" applyAlignment="1">
      <alignment horizontal="right" vertical="center"/>
    </xf>
    <xf numFmtId="4" fontId="110" fillId="0" borderId="111" xfId="653" applyNumberFormat="1" applyFont="1" applyBorder="1" applyAlignment="1">
      <alignment horizontal="right" vertical="center"/>
    </xf>
    <xf numFmtId="0" fontId="116" fillId="0" borderId="102" xfId="653" applyFont="1" applyBorder="1" applyAlignment="1">
      <alignment horizontal="left" vertical="center" wrapText="1"/>
    </xf>
    <xf numFmtId="4" fontId="110" fillId="0" borderId="61" xfId="653" applyNumberFormat="1" applyFont="1" applyBorder="1" applyAlignment="1">
      <alignment horizontal="center" vertical="center"/>
    </xf>
    <xf numFmtId="4" fontId="110" fillId="0" borderId="57" xfId="653" applyNumberFormat="1" applyFont="1" applyBorder="1" applyAlignment="1">
      <alignment horizontal="left" vertical="center"/>
    </xf>
    <xf numFmtId="4" fontId="110" fillId="0" borderId="62" xfId="653" applyNumberFormat="1" applyFont="1" applyBorder="1" applyAlignment="1">
      <alignment horizontal="center" vertical="center"/>
    </xf>
    <xf numFmtId="4" fontId="110" fillId="0" borderId="101" xfId="653" applyNumberFormat="1" applyFont="1" applyBorder="1" applyAlignment="1">
      <alignment horizontal="center" vertical="center"/>
    </xf>
    <xf numFmtId="4" fontId="116" fillId="0" borderId="102" xfId="653" applyNumberFormat="1" applyFont="1" applyBorder="1" applyAlignment="1">
      <alignment horizontal="left" vertical="center" wrapText="1"/>
    </xf>
    <xf numFmtId="4" fontId="18" fillId="12" borderId="44" xfId="0" applyNumberFormat="1" applyFont="1" applyFill="1" applyBorder="1" applyAlignment="1">
      <alignment horizontal="center" vertical="center" wrapText="1"/>
    </xf>
    <xf numFmtId="4" fontId="18" fillId="80" borderId="21" xfId="0" applyNumberFormat="1" applyFont="1" applyFill="1" applyBorder="1" applyAlignment="1">
      <alignment horizontal="center" vertical="center" wrapText="1"/>
    </xf>
    <xf numFmtId="4" fontId="18" fillId="80" borderId="110" xfId="0" applyNumberFormat="1" applyFont="1" applyFill="1" applyBorder="1" applyAlignment="1">
      <alignment horizontal="center" vertical="center" wrapText="1"/>
    </xf>
    <xf numFmtId="4" fontId="114" fillId="13" borderId="0" xfId="470" applyNumberFormat="1" applyFont="1" applyFill="1"/>
    <xf numFmtId="4" fontId="110" fillId="0" borderId="106" xfId="653" applyNumberFormat="1" applyFont="1" applyBorder="1" applyAlignment="1">
      <alignment horizontal="right" vertical="center" wrapText="1"/>
    </xf>
    <xf numFmtId="4" fontId="114" fillId="72" borderId="0" xfId="469" applyNumberFormat="1" applyFont="1" applyFill="1" applyBorder="1" applyAlignment="1">
      <alignment horizontal="right" vertical="center" wrapText="1"/>
    </xf>
    <xf numFmtId="4" fontId="110" fillId="0" borderId="109" xfId="653" applyNumberFormat="1" applyFont="1" applyBorder="1" applyAlignment="1">
      <alignment horizontal="left" vertical="center"/>
    </xf>
    <xf numFmtId="4" fontId="114" fillId="72" borderId="0" xfId="469" applyNumberFormat="1" applyFont="1" applyFill="1" applyAlignment="1">
      <alignment horizontal="right" vertical="center" wrapText="1"/>
    </xf>
    <xf numFmtId="4" fontId="119" fillId="72" borderId="0" xfId="469" applyNumberFormat="1" applyFont="1" applyFill="1" applyAlignment="1">
      <alignment horizontal="center"/>
    </xf>
    <xf numFmtId="4" fontId="118" fillId="72" borderId="0" xfId="469" applyNumberFormat="1" applyFont="1" applyFill="1" applyAlignment="1">
      <alignment vertical="top" wrapText="1"/>
    </xf>
    <xf numFmtId="4" fontId="114" fillId="13" borderId="0" xfId="469" applyNumberFormat="1" applyFont="1" applyFill="1" applyBorder="1"/>
    <xf numFmtId="4" fontId="114" fillId="72" borderId="0" xfId="469" applyNumberFormat="1" applyFont="1" applyFill="1" applyBorder="1"/>
    <xf numFmtId="4" fontId="114" fillId="72" borderId="0" xfId="469" applyNumberFormat="1" applyFont="1" applyFill="1"/>
    <xf numFmtId="4" fontId="114" fillId="13" borderId="0" xfId="469" applyNumberFormat="1" applyFont="1" applyFill="1" applyBorder="1" applyAlignment="1">
      <alignment horizontal="center" vertical="top" wrapText="1"/>
    </xf>
    <xf numFmtId="4" fontId="114" fillId="72" borderId="0" xfId="469" applyNumberFormat="1" applyFont="1" applyFill="1" applyBorder="1" applyAlignment="1">
      <alignment horizontal="left" vertical="top"/>
    </xf>
    <xf numFmtId="4" fontId="114" fillId="13" borderId="0" xfId="469" applyNumberFormat="1" applyFont="1" applyFill="1" applyBorder="1" applyAlignment="1">
      <alignment vertical="top" wrapText="1"/>
    </xf>
    <xf numFmtId="4" fontId="114" fillId="72" borderId="0" xfId="469" applyNumberFormat="1" applyFont="1" applyFill="1" applyBorder="1" applyAlignment="1">
      <alignment vertical="top" wrapText="1"/>
    </xf>
    <xf numFmtId="4" fontId="114" fillId="72" borderId="0" xfId="469" applyNumberFormat="1" applyFont="1" applyFill="1" applyAlignment="1">
      <alignment vertical="top" wrapText="1"/>
    </xf>
    <xf numFmtId="4" fontId="114" fillId="13" borderId="0" xfId="469" quotePrefix="1" applyNumberFormat="1" applyFont="1" applyFill="1" applyBorder="1" applyAlignment="1">
      <alignment vertical="top" wrapText="1"/>
    </xf>
    <xf numFmtId="4" fontId="114" fillId="13" borderId="0" xfId="469" applyNumberFormat="1" applyFont="1" applyFill="1" applyBorder="1" applyAlignment="1">
      <alignment horizontal="left" vertical="top" wrapText="1"/>
    </xf>
    <xf numFmtId="4" fontId="117" fillId="13" borderId="0" xfId="469" applyNumberFormat="1" applyFont="1" applyFill="1"/>
    <xf numFmtId="4" fontId="117" fillId="72" borderId="0" xfId="469" applyNumberFormat="1" applyFont="1" applyFill="1"/>
    <xf numFmtId="4" fontId="110" fillId="0" borderId="89" xfId="653" applyNumberFormat="1" applyFont="1" applyBorder="1" applyAlignment="1">
      <alignment horizontal="center" vertical="center"/>
    </xf>
    <xf numFmtId="4" fontId="18" fillId="12" borderId="112" xfId="0" applyNumberFormat="1" applyFont="1" applyFill="1" applyBorder="1" applyAlignment="1">
      <alignment horizontal="center" vertical="center" wrapText="1"/>
    </xf>
    <xf numFmtId="4" fontId="95" fillId="87" borderId="113" xfId="580" applyNumberFormat="1" applyFont="1" applyFill="1" applyBorder="1" applyAlignment="1">
      <alignment horizontal="right" vertical="center"/>
    </xf>
    <xf numFmtId="4" fontId="116" fillId="0" borderId="57" xfId="653" applyNumberFormat="1" applyFont="1" applyBorder="1" applyAlignment="1">
      <alignment horizontal="left" vertical="center"/>
    </xf>
    <xf numFmtId="0" fontId="0" fillId="73" borderId="9" xfId="0" applyFill="1" applyBorder="1"/>
    <xf numFmtId="0" fontId="0" fillId="73" borderId="120" xfId="0" applyFill="1" applyBorder="1"/>
    <xf numFmtId="0" fontId="0" fillId="73" borderId="121" xfId="0" applyFill="1" applyBorder="1"/>
    <xf numFmtId="0" fontId="0" fillId="73" borderId="33" xfId="0" applyFill="1" applyBorder="1"/>
    <xf numFmtId="0" fontId="0" fillId="73" borderId="20" xfId="0" applyFill="1" applyBorder="1"/>
    <xf numFmtId="0" fontId="0" fillId="73" borderId="34" xfId="0" applyFill="1" applyBorder="1" applyAlignment="1"/>
    <xf numFmtId="0" fontId="0" fillId="73" borderId="122" xfId="0" applyFill="1" applyBorder="1" applyAlignment="1"/>
    <xf numFmtId="0" fontId="0" fillId="73" borderId="18" xfId="0" applyFill="1" applyBorder="1"/>
    <xf numFmtId="0" fontId="0" fillId="73" borderId="6" xfId="0" applyFill="1" applyBorder="1"/>
    <xf numFmtId="0" fontId="0" fillId="73" borderId="35" xfId="0" applyFill="1" applyBorder="1"/>
    <xf numFmtId="0" fontId="0" fillId="73" borderId="7" xfId="0" applyFill="1" applyBorder="1"/>
    <xf numFmtId="0" fontId="0" fillId="73" borderId="34" xfId="0" applyFill="1" applyBorder="1"/>
    <xf numFmtId="0" fontId="0" fillId="73" borderId="35" xfId="0" applyFill="1" applyBorder="1" applyAlignment="1"/>
    <xf numFmtId="0" fontId="19" fillId="73" borderId="0" xfId="0" applyFont="1" applyFill="1"/>
    <xf numFmtId="0" fontId="19" fillId="0" borderId="0" xfId="469" applyFont="1"/>
    <xf numFmtId="0" fontId="122" fillId="72" borderId="0" xfId="469" applyFont="1" applyFill="1" applyBorder="1" applyAlignment="1">
      <alignment horizontal="center" vertical="top" wrapText="1"/>
    </xf>
    <xf numFmtId="0" fontId="101" fillId="72" borderId="0" xfId="469" applyFont="1" applyFill="1" applyAlignment="1">
      <alignment horizontal="left" vertical="top"/>
    </xf>
    <xf numFmtId="0" fontId="101" fillId="72" borderId="0" xfId="469" applyFont="1" applyFill="1" applyAlignment="1">
      <alignment vertical="top" wrapText="1"/>
    </xf>
    <xf numFmtId="0" fontId="101" fillId="72" borderId="0" xfId="469" applyFont="1" applyFill="1"/>
    <xf numFmtId="0" fontId="101" fillId="72" borderId="0" xfId="469" applyFont="1" applyFill="1" applyAlignment="1">
      <alignment wrapText="1"/>
    </xf>
    <xf numFmtId="0" fontId="124" fillId="72" borderId="0" xfId="469" applyFont="1" applyFill="1" applyBorder="1" applyAlignment="1">
      <alignment horizontal="center" vertical="top"/>
    </xf>
    <xf numFmtId="0" fontId="122" fillId="72" borderId="0" xfId="469" applyFont="1" applyFill="1" applyBorder="1" applyAlignment="1">
      <alignment horizontal="center" wrapText="1"/>
    </xf>
    <xf numFmtId="0" fontId="122" fillId="72" borderId="0" xfId="469" applyFont="1" applyFill="1" applyBorder="1" applyAlignment="1">
      <alignment horizontal="center" vertical="top"/>
    </xf>
    <xf numFmtId="0" fontId="101" fillId="72" borderId="0" xfId="469" applyFont="1" applyFill="1" applyAlignment="1">
      <alignment vertical="top"/>
    </xf>
    <xf numFmtId="0" fontId="101" fillId="0" borderId="0" xfId="469" applyFont="1"/>
    <xf numFmtId="0" fontId="122" fillId="72" borderId="0" xfId="469" applyFont="1" applyFill="1" applyAlignment="1">
      <alignment horizontal="center" vertical="top" wrapText="1"/>
    </xf>
    <xf numFmtId="0" fontId="122" fillId="72" borderId="0" xfId="469" applyFont="1" applyFill="1" applyAlignment="1">
      <alignment vertical="top" wrapText="1"/>
    </xf>
    <xf numFmtId="0" fontId="101" fillId="72" borderId="0" xfId="469" applyFont="1" applyFill="1" applyAlignment="1">
      <alignment horizontal="center"/>
    </xf>
    <xf numFmtId="0" fontId="101" fillId="72" borderId="0" xfId="469" applyFont="1" applyFill="1" applyBorder="1" applyAlignment="1">
      <alignment horizontal="left"/>
    </xf>
    <xf numFmtId="0" fontId="101" fillId="0" borderId="0" xfId="469" applyFont="1" applyFill="1"/>
    <xf numFmtId="0" fontId="101" fillId="0" borderId="0" xfId="469" applyFont="1" applyFill="1" applyAlignment="1">
      <alignment horizontal="center"/>
    </xf>
    <xf numFmtId="0" fontId="19" fillId="0" borderId="0" xfId="469" applyFont="1" applyFill="1"/>
    <xf numFmtId="0" fontId="19" fillId="76" borderId="0" xfId="469" applyFont="1" applyFill="1"/>
    <xf numFmtId="0" fontId="19" fillId="0" borderId="0" xfId="469" applyFont="1" applyFill="1" applyBorder="1"/>
    <xf numFmtId="0" fontId="125" fillId="72" borderId="0" xfId="469" applyFont="1" applyFill="1" applyAlignment="1">
      <alignment horizontal="center"/>
    </xf>
    <xf numFmtId="0" fontId="125" fillId="72" borderId="0" xfId="469" applyFont="1" applyFill="1" applyBorder="1" applyAlignment="1">
      <alignment horizontal="left"/>
    </xf>
    <xf numFmtId="4" fontId="114" fillId="0" borderId="0" xfId="469" applyNumberFormat="1" applyFont="1" applyFill="1" applyBorder="1" applyAlignment="1">
      <alignment horizontal="right"/>
    </xf>
    <xf numFmtId="4" fontId="114" fillId="72" borderId="0" xfId="469" applyNumberFormat="1" applyFont="1" applyFill="1" applyBorder="1" applyAlignment="1">
      <alignment horizontal="right"/>
    </xf>
    <xf numFmtId="4" fontId="114" fillId="0" borderId="0" xfId="469" applyNumberFormat="1" applyFont="1" applyFill="1" applyBorder="1" applyAlignment="1">
      <alignment horizontal="right" vertical="center" wrapText="1"/>
    </xf>
    <xf numFmtId="4" fontId="118" fillId="72" borderId="0" xfId="469" applyNumberFormat="1" applyFont="1" applyFill="1" applyBorder="1" applyAlignment="1">
      <alignment horizontal="right"/>
    </xf>
    <xf numFmtId="4" fontId="114" fillId="72" borderId="10" xfId="469" applyNumberFormat="1" applyFont="1" applyFill="1" applyBorder="1" applyAlignment="1">
      <alignment horizontal="right"/>
    </xf>
    <xf numFmtId="4" fontId="110" fillId="0" borderId="123" xfId="653" applyNumberFormat="1" applyFont="1" applyBorder="1" applyAlignment="1">
      <alignment horizontal="center" vertical="center"/>
    </xf>
    <xf numFmtId="4" fontId="110" fillId="0" borderId="114" xfId="653" applyNumberFormat="1" applyFont="1" applyBorder="1" applyAlignment="1">
      <alignment horizontal="right" vertical="center"/>
    </xf>
    <xf numFmtId="4" fontId="110" fillId="0" borderId="124" xfId="653" applyNumberFormat="1" applyFont="1" applyBorder="1" applyAlignment="1">
      <alignment horizontal="right" vertical="center"/>
    </xf>
    <xf numFmtId="4" fontId="110" fillId="0" borderId="67" xfId="653" applyNumberFormat="1" applyFont="1" applyBorder="1" applyAlignment="1">
      <alignment horizontal="right" vertical="center"/>
    </xf>
    <xf numFmtId="4" fontId="110" fillId="0" borderId="125" xfId="653" applyNumberFormat="1" applyFont="1" applyBorder="1" applyAlignment="1">
      <alignment horizontal="right" vertical="center"/>
    </xf>
    <xf numFmtId="0" fontId="121" fillId="72" borderId="0" xfId="469" applyFont="1" applyFill="1" applyAlignment="1">
      <alignment vertical="center" wrapText="1"/>
    </xf>
    <xf numFmtId="0" fontId="74" fillId="81" borderId="21" xfId="0" applyFont="1" applyFill="1" applyBorder="1" applyAlignment="1">
      <alignment vertical="center" wrapText="1"/>
    </xf>
    <xf numFmtId="0" fontId="117" fillId="0" borderId="62" xfId="653" applyFont="1" applyBorder="1" applyAlignment="1">
      <alignment horizontal="left" vertical="center" indent="3"/>
    </xf>
    <xf numFmtId="0" fontId="110" fillId="0" borderId="62" xfId="653" applyFont="1" applyBorder="1" applyAlignment="1">
      <alignment horizontal="left" vertical="center" indent="5"/>
    </xf>
    <xf numFmtId="1" fontId="38" fillId="0" borderId="0" xfId="469" applyNumberFormat="1" applyFont="1" applyFill="1" applyBorder="1" applyAlignment="1">
      <alignment horizontal="center" vertical="top" wrapText="1"/>
    </xf>
    <xf numFmtId="4" fontId="110" fillId="0" borderId="88" xfId="653" applyNumberFormat="1" applyFont="1" applyBorder="1" applyAlignment="1">
      <alignment horizontal="right" vertical="center"/>
    </xf>
    <xf numFmtId="4" fontId="110" fillId="0" borderId="0" xfId="653" applyNumberFormat="1" applyFont="1" applyBorder="1" applyAlignment="1">
      <alignment horizontal="right" vertical="center"/>
    </xf>
    <xf numFmtId="4" fontId="110" fillId="0" borderId="126" xfId="653" applyNumberFormat="1" applyFont="1" applyBorder="1" applyAlignment="1">
      <alignment horizontal="right" vertical="center"/>
    </xf>
    <xf numFmtId="0" fontId="117" fillId="0" borderId="63" xfId="653" applyFont="1" applyBorder="1" applyAlignment="1">
      <alignment horizontal="left" vertical="center" indent="3"/>
    </xf>
    <xf numFmtId="0" fontId="110" fillId="0" borderId="63" xfId="653" applyFont="1" applyBorder="1" applyAlignment="1">
      <alignment horizontal="left" vertical="center" indent="5"/>
    </xf>
    <xf numFmtId="4" fontId="110" fillId="0" borderId="127" xfId="653" applyNumberFormat="1" applyFont="1" applyBorder="1" applyAlignment="1">
      <alignment horizontal="right" vertical="center"/>
    </xf>
    <xf numFmtId="0" fontId="117" fillId="0" borderId="63" xfId="653" applyFont="1" applyBorder="1" applyAlignment="1">
      <alignment horizontal="left" vertical="center" wrapText="1" indent="3"/>
    </xf>
    <xf numFmtId="4" fontId="95" fillId="1" borderId="21" xfId="469" applyNumberFormat="1" applyFont="1" applyFill="1" applyBorder="1" applyAlignment="1">
      <alignment horizontal="right"/>
    </xf>
    <xf numFmtId="4" fontId="101" fillId="72" borderId="0" xfId="469" applyNumberFormat="1" applyFont="1" applyFill="1" applyAlignment="1">
      <alignment horizontal="right"/>
    </xf>
    <xf numFmtId="4" fontId="19" fillId="0" borderId="0" xfId="469" applyNumberFormat="1" applyFont="1" applyAlignment="1">
      <alignment horizontal="right"/>
    </xf>
    <xf numFmtId="4" fontId="101" fillId="0" borderId="0" xfId="469" applyNumberFormat="1" applyFont="1" applyFill="1" applyAlignment="1">
      <alignment horizontal="right"/>
    </xf>
    <xf numFmtId="0" fontId="16" fillId="0" borderId="0" xfId="0" applyFont="1"/>
    <xf numFmtId="4" fontId="110" fillId="0" borderId="128" xfId="653" applyNumberFormat="1" applyFont="1" applyBorder="1" applyAlignment="1">
      <alignment horizontal="right" vertical="center"/>
    </xf>
    <xf numFmtId="0" fontId="110" fillId="13" borderId="0" xfId="0" applyFont="1" applyFill="1" applyBorder="1" applyAlignment="1">
      <alignment horizontal="left" vertical="center"/>
    </xf>
    <xf numFmtId="0" fontId="18" fillId="80" borderId="44" xfId="0" applyFont="1" applyFill="1" applyBorder="1" applyAlignment="1">
      <alignment horizontal="center" vertical="center" wrapText="1"/>
    </xf>
    <xf numFmtId="0" fontId="110" fillId="72" borderId="0" xfId="469" applyFont="1" applyFill="1" applyAlignment="1">
      <alignment horizontal="left" vertical="top" wrapText="1"/>
    </xf>
    <xf numFmtId="0" fontId="110" fillId="72" borderId="0" xfId="469" applyFont="1" applyFill="1" applyBorder="1" applyAlignment="1">
      <alignment horizontal="left" vertical="top" wrapText="1"/>
    </xf>
    <xf numFmtId="0" fontId="122" fillId="72" borderId="0" xfId="469" applyFont="1" applyFill="1" applyBorder="1" applyAlignment="1">
      <alignment horizontal="center" vertical="top" wrapText="1"/>
    </xf>
    <xf numFmtId="0" fontId="122" fillId="72" borderId="0" xfId="469" applyFont="1" applyFill="1" applyBorder="1" applyAlignment="1">
      <alignment horizontal="center" wrapText="1"/>
    </xf>
    <xf numFmtId="0" fontId="18" fillId="80" borderId="44" xfId="0" applyFont="1" applyFill="1" applyBorder="1" applyAlignment="1">
      <alignment horizontal="center" vertical="center" wrapText="1"/>
    </xf>
    <xf numFmtId="0" fontId="110" fillId="13" borderId="0" xfId="0" applyFont="1" applyFill="1" applyBorder="1" applyAlignment="1">
      <alignment horizontal="left" vertical="center"/>
    </xf>
    <xf numFmtId="0" fontId="122" fillId="72" borderId="0" xfId="469" applyFont="1" applyFill="1" applyBorder="1" applyAlignment="1">
      <alignment horizontal="center" vertical="top" wrapText="1"/>
    </xf>
    <xf numFmtId="4" fontId="95" fillId="1" borderId="44" xfId="469" applyNumberFormat="1" applyFont="1" applyFill="1" applyBorder="1" applyAlignment="1">
      <alignment horizontal="right"/>
    </xf>
    <xf numFmtId="4" fontId="95" fillId="1" borderId="7" xfId="469" applyNumberFormat="1" applyFont="1" applyFill="1" applyBorder="1" applyAlignment="1">
      <alignment horizontal="right"/>
    </xf>
    <xf numFmtId="4" fontId="95" fillId="1" borderId="8" xfId="469" applyNumberFormat="1" applyFont="1" applyFill="1" applyBorder="1" applyAlignment="1">
      <alignment horizontal="right"/>
    </xf>
    <xf numFmtId="4" fontId="95" fillId="1" borderId="10" xfId="469" applyNumberFormat="1" applyFont="1" applyFill="1" applyBorder="1" applyAlignment="1">
      <alignment horizontal="right"/>
    </xf>
    <xf numFmtId="0" fontId="126" fillId="80" borderId="75" xfId="0" applyFont="1" applyFill="1" applyBorder="1" applyAlignment="1">
      <alignment horizontal="center" vertical="center" wrapText="1"/>
    </xf>
    <xf numFmtId="0" fontId="126" fillId="80" borderId="21" xfId="0" applyFont="1" applyFill="1" applyBorder="1" applyAlignment="1">
      <alignment horizontal="center" vertical="center" wrapText="1"/>
    </xf>
    <xf numFmtId="0" fontId="117" fillId="0" borderId="0" xfId="653" applyFont="1" applyBorder="1" applyAlignment="1">
      <alignment horizontal="left" vertical="center" indent="3"/>
    </xf>
    <xf numFmtId="0" fontId="14" fillId="0" borderId="57" xfId="653" applyFont="1" applyBorder="1" applyAlignment="1">
      <alignment horizontal="center" vertical="center"/>
    </xf>
    <xf numFmtId="0" fontId="68" fillId="13" borderId="0" xfId="469" applyFont="1" applyFill="1"/>
    <xf numFmtId="0" fontId="70" fillId="72" borderId="0" xfId="469" applyFont="1" applyFill="1" applyBorder="1" applyAlignment="1">
      <alignment horizontal="center" vertical="top"/>
    </xf>
    <xf numFmtId="0" fontId="117" fillId="0" borderId="62" xfId="653" applyFont="1" applyBorder="1" applyAlignment="1">
      <alignment horizontal="left" vertical="center" wrapText="1" indent="3"/>
    </xf>
    <xf numFmtId="4" fontId="95" fillId="1" borderId="48" xfId="469" applyNumberFormat="1" applyFont="1" applyFill="1" applyBorder="1" applyAlignment="1">
      <alignment horizontal="right"/>
    </xf>
    <xf numFmtId="4" fontId="95" fillId="1" borderId="94" xfId="469" applyNumberFormat="1" applyFont="1" applyFill="1" applyBorder="1" applyAlignment="1">
      <alignment horizontal="right"/>
    </xf>
    <xf numFmtId="4" fontId="95" fillId="1" borderId="71" xfId="469" applyNumberFormat="1" applyFont="1" applyFill="1" applyBorder="1" applyAlignment="1">
      <alignment horizontal="right"/>
    </xf>
    <xf numFmtId="4" fontId="95" fillId="1" borderId="129" xfId="469" applyNumberFormat="1" applyFont="1" applyFill="1" applyBorder="1" applyAlignment="1">
      <alignment horizontal="right"/>
    </xf>
    <xf numFmtId="4" fontId="95" fillId="1" borderId="73" xfId="469" applyNumberFormat="1" applyFont="1" applyFill="1" applyBorder="1" applyAlignment="1">
      <alignment horizontal="right"/>
    </xf>
    <xf numFmtId="4" fontId="95" fillId="1" borderId="95" xfId="469" applyNumberFormat="1" applyFont="1" applyFill="1" applyBorder="1" applyAlignment="1">
      <alignment horizontal="right"/>
    </xf>
    <xf numFmtId="4" fontId="95" fillId="1" borderId="76" xfId="469" applyNumberFormat="1" applyFont="1" applyFill="1" applyBorder="1" applyAlignment="1">
      <alignment horizontal="right"/>
    </xf>
    <xf numFmtId="4" fontId="110" fillId="0" borderId="130" xfId="653" applyNumberFormat="1" applyFont="1" applyBorder="1" applyAlignment="1">
      <alignment horizontal="right" vertical="center"/>
    </xf>
    <xf numFmtId="4" fontId="110" fillId="0" borderId="18" xfId="653" applyNumberFormat="1" applyFont="1" applyBorder="1" applyAlignment="1">
      <alignment horizontal="right" vertical="center"/>
    </xf>
    <xf numFmtId="0" fontId="14" fillId="0" borderId="0" xfId="653" applyFont="1" applyBorder="1" applyAlignment="1">
      <alignment horizontal="center" vertical="center"/>
    </xf>
    <xf numFmtId="0" fontId="117" fillId="0" borderId="61" xfId="653" applyFont="1" applyBorder="1" applyAlignment="1">
      <alignment horizontal="left" vertical="center" wrapText="1" indent="3"/>
    </xf>
    <xf numFmtId="0" fontId="126" fillId="80" borderId="44" xfId="0" applyFont="1" applyFill="1" applyBorder="1" applyAlignment="1">
      <alignment horizontal="center" vertical="center" wrapText="1"/>
    </xf>
    <xf numFmtId="0" fontId="110" fillId="13" borderId="0" xfId="0" applyFont="1" applyFill="1" applyBorder="1" applyAlignment="1">
      <alignment vertical="center"/>
    </xf>
    <xf numFmtId="0" fontId="19" fillId="13" borderId="0" xfId="469" applyFont="1" applyFill="1"/>
    <xf numFmtId="0" fontId="127" fillId="13" borderId="0" xfId="470" applyFont="1" applyFill="1"/>
    <xf numFmtId="0" fontId="122" fillId="13" borderId="0" xfId="469" applyFont="1" applyFill="1" applyBorder="1" applyAlignment="1">
      <alignment horizontal="center" vertical="top" wrapText="1"/>
    </xf>
    <xf numFmtId="0" fontId="101" fillId="72" borderId="0" xfId="469" applyFont="1" applyFill="1" applyBorder="1" applyAlignment="1">
      <alignment horizontal="left" vertical="top" wrapText="1"/>
    </xf>
    <xf numFmtId="0" fontId="128" fillId="72" borderId="0" xfId="469" applyFont="1" applyFill="1" applyAlignment="1">
      <alignment horizontal="center" vertical="top" wrapText="1"/>
    </xf>
    <xf numFmtId="0" fontId="125" fillId="72" borderId="0" xfId="469" applyFont="1" applyFill="1" applyBorder="1" applyAlignment="1">
      <alignment horizontal="left" vertical="top" wrapText="1"/>
    </xf>
    <xf numFmtId="0" fontId="128" fillId="72" borderId="7" xfId="469" applyFont="1" applyFill="1" applyBorder="1" applyAlignment="1">
      <alignment horizontal="center" vertical="top" wrapText="1"/>
    </xf>
    <xf numFmtId="0" fontId="19" fillId="72" borderId="0" xfId="469" applyFont="1" applyFill="1" applyAlignment="1">
      <alignment horizontal="center" vertical="top" wrapText="1"/>
    </xf>
    <xf numFmtId="0" fontId="101" fillId="72" borderId="0" xfId="469" applyFont="1" applyFill="1" applyBorder="1" applyAlignment="1">
      <alignment horizontal="center" vertical="top" wrapText="1"/>
    </xf>
    <xf numFmtId="0" fontId="101" fillId="13" borderId="0" xfId="470" applyFont="1" applyFill="1"/>
    <xf numFmtId="4" fontId="110" fillId="0" borderId="80" xfId="653" applyNumberFormat="1" applyFont="1" applyBorder="1" applyAlignment="1">
      <alignment horizontal="right" vertical="center"/>
    </xf>
    <xf numFmtId="4" fontId="110" fillId="0" borderId="86" xfId="653" applyNumberFormat="1" applyFont="1" applyBorder="1" applyAlignment="1">
      <alignment horizontal="right" vertical="center"/>
    </xf>
    <xf numFmtId="4" fontId="110" fillId="0" borderId="131" xfId="653" applyNumberFormat="1" applyFont="1" applyBorder="1" applyAlignment="1">
      <alignment horizontal="right" vertical="center"/>
    </xf>
    <xf numFmtId="0" fontId="18" fillId="80" borderId="44" xfId="0" applyFont="1" applyFill="1" applyBorder="1" applyAlignment="1">
      <alignment horizontal="center" vertical="center" wrapText="1"/>
    </xf>
    <xf numFmtId="0" fontId="110" fillId="13" borderId="0" xfId="0" applyFont="1" applyFill="1" applyBorder="1" applyAlignment="1">
      <alignment horizontal="left" vertical="center"/>
    </xf>
    <xf numFmtId="0" fontId="97" fillId="0" borderId="0" xfId="469" applyFont="1" applyAlignment="1">
      <alignment horizontal="right" vertical="center"/>
    </xf>
    <xf numFmtId="0" fontId="18" fillId="80" borderId="44" xfId="0" applyFont="1" applyFill="1" applyBorder="1" applyAlignment="1">
      <alignment horizontal="center" vertical="center" wrapText="1"/>
    </xf>
    <xf numFmtId="0" fontId="19" fillId="85" borderId="0" xfId="0" applyFont="1" applyFill="1"/>
    <xf numFmtId="0" fontId="121" fillId="85" borderId="0" xfId="0" applyFont="1" applyFill="1" applyBorder="1" applyAlignment="1">
      <alignment horizontal="right"/>
    </xf>
    <xf numFmtId="0" fontId="121" fillId="85" borderId="0" xfId="0" applyFont="1" applyFill="1" applyBorder="1" applyAlignment="1">
      <alignment horizontal="center"/>
    </xf>
    <xf numFmtId="0" fontId="19" fillId="85" borderId="0" xfId="0" applyFont="1" applyFill="1" applyAlignment="1">
      <alignment horizontal="right"/>
    </xf>
    <xf numFmtId="0" fontId="121" fillId="85" borderId="0" xfId="0" applyFont="1" applyFill="1" applyBorder="1" applyAlignment="1">
      <alignment horizontal="center" vertical="center"/>
    </xf>
    <xf numFmtId="3" fontId="19" fillId="85" borderId="0" xfId="0" applyNumberFormat="1" applyFont="1" applyFill="1" applyBorder="1"/>
    <xf numFmtId="0" fontId="19" fillId="85" borderId="0" xfId="0" applyFont="1" applyFill="1" applyBorder="1"/>
    <xf numFmtId="3" fontId="19" fillId="85" borderId="0" xfId="0" applyNumberFormat="1" applyFont="1" applyFill="1"/>
    <xf numFmtId="0" fontId="18" fillId="80" borderId="132" xfId="0" applyFont="1" applyFill="1" applyBorder="1" applyAlignment="1">
      <alignment horizontal="center" vertical="center" wrapText="1"/>
    </xf>
    <xf numFmtId="0" fontId="18" fillId="80" borderId="75" xfId="0" applyFont="1" applyFill="1" applyBorder="1" applyAlignment="1">
      <alignment horizontal="left" vertical="center" wrapText="1"/>
    </xf>
    <xf numFmtId="3" fontId="110" fillId="0" borderId="134" xfId="653" applyNumberFormat="1" applyFont="1" applyBorder="1" applyAlignment="1">
      <alignment horizontal="center" vertical="center"/>
    </xf>
    <xf numFmtId="3" fontId="110" fillId="0" borderId="135" xfId="653" applyNumberFormat="1" applyFont="1" applyBorder="1" applyAlignment="1">
      <alignment horizontal="center" vertical="center"/>
    </xf>
    <xf numFmtId="3" fontId="110" fillId="0" borderId="133" xfId="653" applyNumberFormat="1" applyFont="1" applyBorder="1" applyAlignment="1">
      <alignment horizontal="left" vertical="center"/>
    </xf>
    <xf numFmtId="4" fontId="110" fillId="0" borderId="96" xfId="653" applyNumberFormat="1" applyFont="1" applyBorder="1" applyAlignment="1">
      <alignment horizontal="right" vertical="center"/>
    </xf>
    <xf numFmtId="4" fontId="110" fillId="0" borderId="84" xfId="653" applyNumberFormat="1" applyFont="1" applyBorder="1" applyAlignment="1">
      <alignment horizontal="right" vertical="center"/>
    </xf>
    <xf numFmtId="4" fontId="110" fillId="0" borderId="136" xfId="653" applyNumberFormat="1" applyFont="1" applyBorder="1" applyAlignment="1">
      <alignment horizontal="right" vertical="center"/>
    </xf>
    <xf numFmtId="4" fontId="110" fillId="0" borderId="137" xfId="653" applyNumberFormat="1" applyFont="1" applyBorder="1" applyAlignment="1">
      <alignment horizontal="right" vertical="center"/>
    </xf>
    <xf numFmtId="4" fontId="110" fillId="0" borderId="138" xfId="653" applyNumberFormat="1" applyFont="1" applyBorder="1" applyAlignment="1">
      <alignment horizontal="right" vertical="center"/>
    </xf>
    <xf numFmtId="4" fontId="110" fillId="0" borderId="139" xfId="653" applyNumberFormat="1" applyFont="1" applyBorder="1" applyAlignment="1">
      <alignment horizontal="right" vertical="center"/>
    </xf>
    <xf numFmtId="4" fontId="66" fillId="70" borderId="18" xfId="0" applyNumberFormat="1" applyFont="1" applyFill="1" applyBorder="1" applyAlignment="1">
      <alignment horizontal="right" vertical="center" wrapText="1"/>
    </xf>
    <xf numFmtId="4" fontId="95" fillId="1" borderId="18" xfId="469" applyNumberFormat="1" applyFont="1" applyFill="1" applyBorder="1" applyAlignment="1">
      <alignment horizontal="right"/>
    </xf>
    <xf numFmtId="4" fontId="110" fillId="0" borderId="154" xfId="653" applyNumberFormat="1" applyFont="1" applyBorder="1" applyAlignment="1">
      <alignment horizontal="right" vertical="center"/>
    </xf>
    <xf numFmtId="4" fontId="66" fillId="70" borderId="155" xfId="0" applyNumberFormat="1" applyFont="1" applyFill="1" applyBorder="1" applyAlignment="1">
      <alignment horizontal="right" vertical="center" wrapText="1"/>
    </xf>
    <xf numFmtId="0" fontId="74" fillId="81" borderId="18" xfId="0" applyFont="1" applyFill="1" applyBorder="1" applyAlignment="1">
      <alignment vertical="center" wrapText="1"/>
    </xf>
    <xf numFmtId="4" fontId="66" fillId="70" borderId="158" xfId="0" applyNumberFormat="1" applyFont="1" applyFill="1" applyBorder="1" applyAlignment="1">
      <alignment horizontal="right" vertical="center" wrapText="1"/>
    </xf>
    <xf numFmtId="4" fontId="66" fillId="70" borderId="153" xfId="0" applyNumberFormat="1" applyFont="1" applyFill="1" applyBorder="1" applyAlignment="1">
      <alignment horizontal="right" vertical="center" wrapText="1"/>
    </xf>
    <xf numFmtId="4" fontId="110" fillId="0" borderId="159" xfId="653" applyNumberFormat="1" applyFont="1" applyBorder="1" applyAlignment="1">
      <alignment horizontal="right" vertical="center"/>
    </xf>
    <xf numFmtId="4" fontId="66" fillId="70" borderId="20" xfId="0" applyNumberFormat="1" applyFont="1" applyFill="1" applyBorder="1" applyAlignment="1">
      <alignment horizontal="right" vertical="center" wrapText="1"/>
    </xf>
    <xf numFmtId="4" fontId="110" fillId="0" borderId="160" xfId="653" applyNumberFormat="1" applyFont="1" applyBorder="1" applyAlignment="1">
      <alignment horizontal="right" vertical="center"/>
    </xf>
    <xf numFmtId="4" fontId="110" fillId="0" borderId="161" xfId="653" applyNumberFormat="1" applyFont="1" applyBorder="1" applyAlignment="1">
      <alignment horizontal="right" vertical="center"/>
    </xf>
    <xf numFmtId="4" fontId="110" fillId="0" borderId="162" xfId="653" applyNumberFormat="1" applyFont="1" applyBorder="1" applyAlignment="1">
      <alignment horizontal="right" vertical="center"/>
    </xf>
    <xf numFmtId="4" fontId="110" fillId="0" borderId="163" xfId="653" applyNumberFormat="1" applyFont="1" applyBorder="1" applyAlignment="1">
      <alignment horizontal="right" vertical="center"/>
    </xf>
    <xf numFmtId="4" fontId="110" fillId="0" borderId="164" xfId="653" applyNumberFormat="1" applyFont="1" applyBorder="1" applyAlignment="1">
      <alignment horizontal="right" vertical="center"/>
    </xf>
    <xf numFmtId="4" fontId="66" fillId="70" borderId="8" xfId="0" applyNumberFormat="1" applyFont="1" applyFill="1" applyBorder="1" applyAlignment="1">
      <alignment horizontal="right" vertical="center" wrapText="1"/>
    </xf>
    <xf numFmtId="4" fontId="110" fillId="0" borderId="157" xfId="653" applyNumberFormat="1" applyFont="1" applyBorder="1" applyAlignment="1">
      <alignment horizontal="right" vertical="center"/>
    </xf>
    <xf numFmtId="4" fontId="110" fillId="0" borderId="165" xfId="653" applyNumberFormat="1" applyFont="1" applyBorder="1" applyAlignment="1">
      <alignment horizontal="right" vertical="center"/>
    </xf>
    <xf numFmtId="4" fontId="110" fillId="0" borderId="166" xfId="653" applyNumberFormat="1" applyFont="1" applyBorder="1" applyAlignment="1">
      <alignment horizontal="right" vertical="center"/>
    </xf>
    <xf numFmtId="4" fontId="66" fillId="70" borderId="167" xfId="0" applyNumberFormat="1" applyFont="1" applyFill="1" applyBorder="1" applyAlignment="1">
      <alignment horizontal="right" vertical="center" wrapText="1"/>
    </xf>
    <xf numFmtId="4" fontId="66" fillId="70" borderId="140" xfId="0" applyNumberFormat="1" applyFont="1" applyFill="1" applyBorder="1" applyAlignment="1">
      <alignment horizontal="right" vertical="center" wrapText="1"/>
    </xf>
    <xf numFmtId="4" fontId="66" fillId="70" borderId="7" xfId="0" applyNumberFormat="1" applyFont="1" applyFill="1" applyBorder="1" applyAlignment="1">
      <alignment horizontal="right" vertical="center" wrapText="1"/>
    </xf>
    <xf numFmtId="4" fontId="66" fillId="70" borderId="168" xfId="0" applyNumberFormat="1" applyFont="1" applyFill="1" applyBorder="1" applyAlignment="1">
      <alignment horizontal="right" vertical="center" wrapText="1"/>
    </xf>
    <xf numFmtId="4" fontId="66" fillId="70" borderId="169" xfId="0" applyNumberFormat="1" applyFont="1" applyFill="1" applyBorder="1" applyAlignment="1">
      <alignment horizontal="right" vertical="center" wrapText="1"/>
    </xf>
    <xf numFmtId="4" fontId="66" fillId="70" borderId="170" xfId="0" applyNumberFormat="1" applyFont="1" applyFill="1" applyBorder="1" applyAlignment="1">
      <alignment horizontal="right" vertical="center" wrapText="1"/>
    </xf>
    <xf numFmtId="4" fontId="95" fillId="1" borderId="33" xfId="469" applyNumberFormat="1" applyFont="1" applyFill="1" applyBorder="1" applyAlignment="1">
      <alignment horizontal="right"/>
    </xf>
    <xf numFmtId="4" fontId="66" fillId="70" borderId="156" xfId="0" applyNumberFormat="1" applyFont="1" applyFill="1" applyBorder="1" applyAlignment="1">
      <alignment horizontal="right" vertical="center" wrapText="1"/>
    </xf>
    <xf numFmtId="4" fontId="66" fillId="70" borderId="115" xfId="0" applyNumberFormat="1" applyFont="1" applyFill="1" applyBorder="1" applyAlignment="1">
      <alignment horizontal="right" vertical="center" wrapText="1"/>
    </xf>
    <xf numFmtId="4" fontId="95" fillId="1" borderId="156" xfId="469" applyNumberFormat="1" applyFont="1" applyFill="1" applyBorder="1" applyAlignment="1">
      <alignment horizontal="right"/>
    </xf>
    <xf numFmtId="4" fontId="66" fillId="70" borderId="171" xfId="0" applyNumberFormat="1" applyFont="1" applyFill="1" applyBorder="1" applyAlignment="1">
      <alignment horizontal="right" vertical="center" wrapText="1"/>
    </xf>
    <xf numFmtId="4" fontId="110" fillId="0" borderId="172" xfId="653" applyNumberFormat="1" applyFont="1" applyBorder="1" applyAlignment="1">
      <alignment horizontal="right" vertical="center"/>
    </xf>
    <xf numFmtId="4" fontId="110" fillId="0" borderId="173" xfId="653" applyNumberFormat="1" applyFont="1" applyBorder="1" applyAlignment="1">
      <alignment horizontal="right" vertical="center"/>
    </xf>
    <xf numFmtId="4" fontId="66" fillId="70" borderId="174" xfId="0" applyNumberFormat="1" applyFont="1" applyFill="1" applyBorder="1" applyAlignment="1">
      <alignment horizontal="right" vertical="center" wrapText="1"/>
    </xf>
    <xf numFmtId="4" fontId="66" fillId="70" borderId="175" xfId="0" applyNumberFormat="1" applyFont="1" applyFill="1" applyBorder="1" applyAlignment="1">
      <alignment horizontal="right" vertical="center" wrapText="1"/>
    </xf>
    <xf numFmtId="4" fontId="66" fillId="70" borderId="6" xfId="0" applyNumberFormat="1" applyFont="1" applyFill="1" applyBorder="1" applyAlignment="1">
      <alignment horizontal="right" vertical="center" wrapText="1"/>
    </xf>
    <xf numFmtId="4" fontId="66" fillId="70" borderId="149" xfId="0" applyNumberFormat="1" applyFont="1" applyFill="1" applyBorder="1" applyAlignment="1">
      <alignment horizontal="right" vertical="center" wrapText="1"/>
    </xf>
    <xf numFmtId="4" fontId="66" fillId="70" borderId="9" xfId="0" applyNumberFormat="1" applyFont="1" applyFill="1" applyBorder="1" applyAlignment="1">
      <alignment horizontal="right" vertical="center" wrapText="1"/>
    </xf>
    <xf numFmtId="4" fontId="95" fillId="1" borderId="140" xfId="469" applyNumberFormat="1" applyFont="1" applyFill="1" applyBorder="1" applyAlignment="1">
      <alignment horizontal="right"/>
    </xf>
    <xf numFmtId="4" fontId="66" fillId="70" borderId="0" xfId="0" applyNumberFormat="1" applyFont="1" applyFill="1" applyBorder="1" applyAlignment="1">
      <alignment horizontal="right" vertical="center" wrapText="1"/>
    </xf>
    <xf numFmtId="4" fontId="66" fillId="70" borderId="176" xfId="0" applyNumberFormat="1" applyFont="1" applyFill="1" applyBorder="1" applyAlignment="1">
      <alignment horizontal="right" vertical="center" wrapText="1"/>
    </xf>
    <xf numFmtId="4" fontId="95" fillId="1" borderId="168" xfId="469" applyNumberFormat="1" applyFont="1" applyFill="1" applyBorder="1" applyAlignment="1">
      <alignment horizontal="right"/>
    </xf>
    <xf numFmtId="4" fontId="110" fillId="0" borderId="142" xfId="653" applyNumberFormat="1" applyFont="1" applyBorder="1" applyAlignment="1">
      <alignment horizontal="right" vertical="center"/>
    </xf>
    <xf numFmtId="4" fontId="66" fillId="70" borderId="177" xfId="0" applyNumberFormat="1" applyFont="1" applyFill="1" applyBorder="1" applyAlignment="1">
      <alignment horizontal="right" vertical="center" wrapText="1"/>
    </xf>
    <xf numFmtId="3" fontId="110" fillId="0" borderId="178" xfId="653" applyNumberFormat="1" applyFont="1" applyBorder="1" applyAlignment="1">
      <alignment horizontal="center" vertical="center"/>
    </xf>
    <xf numFmtId="0" fontId="74" fillId="81" borderId="156" xfId="0" applyFont="1" applyFill="1" applyBorder="1" applyAlignment="1">
      <alignment vertical="center" wrapText="1"/>
    </xf>
    <xf numFmtId="0" fontId="74" fillId="81" borderId="115" xfId="0" applyFont="1" applyFill="1" applyBorder="1" applyAlignment="1">
      <alignment vertical="center" wrapText="1"/>
    </xf>
    <xf numFmtId="3" fontId="110" fillId="0" borderId="179" xfId="653" applyNumberFormat="1" applyFont="1" applyBorder="1" applyAlignment="1">
      <alignment horizontal="center" vertical="center"/>
    </xf>
    <xf numFmtId="0" fontId="74" fillId="81" borderId="170" xfId="0" applyFont="1" applyFill="1" applyBorder="1" applyAlignment="1">
      <alignment vertical="center" wrapText="1"/>
    </xf>
    <xf numFmtId="0" fontId="130" fillId="85" borderId="0" xfId="0" applyFont="1" applyFill="1" applyBorder="1" applyAlignment="1">
      <alignment horizontal="center" vertical="center"/>
    </xf>
    <xf numFmtId="9" fontId="121" fillId="85" borderId="0" xfId="526" applyNumberFormat="1" applyFont="1" applyFill="1" applyBorder="1"/>
    <xf numFmtId="0" fontId="18" fillId="80" borderId="180" xfId="0" applyFont="1" applyFill="1" applyBorder="1" applyAlignment="1">
      <alignment horizontal="center" vertical="center" wrapText="1"/>
    </xf>
    <xf numFmtId="0" fontId="18" fillId="80" borderId="181" xfId="0" applyFont="1" applyFill="1" applyBorder="1" applyAlignment="1">
      <alignment horizontal="center" vertical="center" wrapText="1"/>
    </xf>
    <xf numFmtId="0" fontId="18" fillId="80" borderId="182" xfId="0" applyFont="1" applyFill="1" applyBorder="1" applyAlignment="1">
      <alignment horizontal="center" vertical="center" wrapText="1"/>
    </xf>
    <xf numFmtId="4" fontId="110" fillId="0" borderId="183" xfId="653" applyNumberFormat="1" applyFont="1" applyBorder="1" applyAlignment="1">
      <alignment horizontal="right" vertical="center"/>
    </xf>
    <xf numFmtId="0" fontId="19" fillId="85" borderId="184" xfId="0" applyFont="1" applyFill="1" applyBorder="1"/>
    <xf numFmtId="0" fontId="18" fillId="80" borderId="185" xfId="0" applyFont="1" applyFill="1" applyBorder="1" applyAlignment="1">
      <alignment horizontal="center" vertical="center" wrapText="1"/>
    </xf>
    <xf numFmtId="0" fontId="18" fillId="80" borderId="187" xfId="0" applyFont="1" applyFill="1" applyBorder="1" applyAlignment="1">
      <alignment horizontal="center" vertical="center" wrapText="1"/>
    </xf>
    <xf numFmtId="0" fontId="18" fillId="80" borderId="188" xfId="0" applyFont="1" applyFill="1" applyBorder="1" applyAlignment="1">
      <alignment horizontal="center" vertical="center" wrapText="1"/>
    </xf>
    <xf numFmtId="0" fontId="18" fillId="80" borderId="186" xfId="0" applyFont="1" applyFill="1" applyBorder="1" applyAlignment="1">
      <alignment horizontal="center" vertical="center" wrapText="1"/>
    </xf>
    <xf numFmtId="3" fontId="110" fillId="0" borderId="190" xfId="653" applyNumberFormat="1" applyFont="1" applyBorder="1" applyAlignment="1">
      <alignment horizontal="center" vertical="center"/>
    </xf>
    <xf numFmtId="3" fontId="110" fillId="0" borderId="191" xfId="653" applyNumberFormat="1" applyFont="1" applyBorder="1" applyAlignment="1">
      <alignment horizontal="center" vertical="center"/>
    </xf>
    <xf numFmtId="3" fontId="110" fillId="0" borderId="192" xfId="653" applyNumberFormat="1" applyFont="1" applyBorder="1" applyAlignment="1">
      <alignment horizontal="center" vertical="center"/>
    </xf>
    <xf numFmtId="0" fontId="74" fillId="81" borderId="189" xfId="0" applyFont="1" applyFill="1" applyBorder="1" applyAlignment="1">
      <alignment vertical="center" wrapText="1"/>
    </xf>
    <xf numFmtId="4" fontId="110" fillId="0" borderId="193" xfId="653" applyNumberFormat="1" applyFont="1" applyBorder="1" applyAlignment="1">
      <alignment horizontal="right" vertical="center"/>
    </xf>
    <xf numFmtId="0" fontId="74" fillId="81" borderId="194" xfId="0" applyFont="1" applyFill="1" applyBorder="1" applyAlignment="1">
      <alignment vertical="center" wrapText="1"/>
    </xf>
    <xf numFmtId="0" fontId="74" fillId="81" borderId="195" xfId="0" applyFont="1" applyFill="1" applyBorder="1" applyAlignment="1">
      <alignment vertical="center" wrapText="1"/>
    </xf>
    <xf numFmtId="4" fontId="110" fillId="0" borderId="196" xfId="653" applyNumberFormat="1" applyFont="1" applyBorder="1" applyAlignment="1">
      <alignment horizontal="right" vertical="center"/>
    </xf>
    <xf numFmtId="0" fontId="18" fillId="12" borderId="68" xfId="0" applyFont="1" applyFill="1" applyBorder="1" applyAlignment="1">
      <alignment horizontal="center" vertical="center" wrapText="1"/>
    </xf>
    <xf numFmtId="0" fontId="18" fillId="80" borderId="44" xfId="0" applyFont="1" applyFill="1" applyBorder="1" applyAlignment="1">
      <alignment horizontal="center" vertical="center" wrapText="1"/>
    </xf>
    <xf numFmtId="0" fontId="110" fillId="13" borderId="0" xfId="0" applyFont="1" applyFill="1" applyBorder="1" applyAlignment="1">
      <alignment horizontal="left" vertical="center"/>
    </xf>
    <xf numFmtId="0" fontId="18" fillId="80" borderId="197" xfId="0" applyFont="1" applyFill="1" applyBorder="1" applyAlignment="1">
      <alignment horizontal="center" vertical="center" wrapText="1"/>
    </xf>
    <xf numFmtId="189" fontId="110" fillId="0" borderId="77" xfId="653" applyNumberFormat="1" applyFont="1" applyBorder="1" applyAlignment="1">
      <alignment horizontal="right" vertical="center"/>
    </xf>
    <xf numFmtId="189" fontId="110" fillId="0" borderId="66" xfId="653" applyNumberFormat="1" applyFont="1" applyBorder="1" applyAlignment="1">
      <alignment horizontal="right" vertical="center"/>
    </xf>
    <xf numFmtId="189" fontId="110" fillId="0" borderId="85" xfId="653" applyNumberFormat="1" applyFont="1" applyBorder="1" applyAlignment="1">
      <alignment horizontal="right" vertical="center"/>
    </xf>
    <xf numFmtId="189" fontId="110" fillId="0" borderId="67" xfId="653" applyNumberFormat="1" applyFont="1" applyBorder="1" applyAlignment="1">
      <alignment horizontal="right" vertical="center"/>
    </xf>
    <xf numFmtId="4" fontId="110" fillId="0" borderId="64" xfId="653" applyNumberFormat="1" applyFont="1" applyBorder="1" applyAlignment="1">
      <alignment horizontal="right" vertical="center"/>
    </xf>
    <xf numFmtId="0" fontId="18" fillId="80" borderId="197" xfId="0" applyFont="1" applyFill="1" applyBorder="1" applyAlignment="1">
      <alignment horizontal="center" vertical="center" wrapText="1"/>
    </xf>
    <xf numFmtId="0" fontId="113" fillId="81" borderId="33" xfId="0" applyFont="1" applyFill="1" applyBorder="1" applyAlignment="1">
      <alignment vertical="center" wrapText="1"/>
    </xf>
    <xf numFmtId="0" fontId="113" fillId="81" borderId="18" xfId="0" applyFont="1" applyFill="1" applyBorder="1" applyAlignment="1">
      <alignment vertical="center" wrapText="1"/>
    </xf>
    <xf numFmtId="3" fontId="110" fillId="0" borderId="79" xfId="653" applyNumberFormat="1" applyFont="1" applyBorder="1" applyAlignment="1">
      <alignment horizontal="center" vertical="center"/>
    </xf>
    <xf numFmtId="3" fontId="110" fillId="0" borderId="80" xfId="653" applyNumberFormat="1" applyFont="1" applyBorder="1" applyAlignment="1">
      <alignment horizontal="center" vertical="center"/>
    </xf>
    <xf numFmtId="3" fontId="110" fillId="0" borderId="86" xfId="653" applyNumberFormat="1" applyFont="1" applyBorder="1" applyAlignment="1">
      <alignment horizontal="center" vertical="center"/>
    </xf>
    <xf numFmtId="0" fontId="113" fillId="81" borderId="21" xfId="0" applyFont="1" applyFill="1" applyBorder="1" applyAlignment="1">
      <alignment vertical="center" wrapText="1"/>
    </xf>
    <xf numFmtId="0" fontId="18" fillId="80" borderId="198" xfId="0" applyFont="1" applyFill="1" applyBorder="1" applyAlignment="1">
      <alignment horizontal="center" vertical="center" wrapText="1"/>
    </xf>
    <xf numFmtId="189" fontId="110" fillId="0" borderId="125" xfId="653" applyNumberFormat="1" applyFont="1" applyBorder="1" applyAlignment="1">
      <alignment horizontal="right" vertical="center"/>
    </xf>
    <xf numFmtId="189" fontId="110" fillId="0" borderId="114" xfId="653" applyNumberFormat="1" applyFont="1" applyBorder="1" applyAlignment="1">
      <alignment horizontal="right" vertical="center"/>
    </xf>
    <xf numFmtId="189" fontId="110" fillId="0" borderId="65" xfId="653" applyNumberFormat="1" applyFont="1" applyBorder="1" applyAlignment="1">
      <alignment horizontal="right" vertical="center"/>
    </xf>
    <xf numFmtId="189" fontId="110" fillId="0" borderId="128" xfId="653" applyNumberFormat="1" applyFont="1" applyBorder="1" applyAlignment="1">
      <alignment horizontal="right" vertical="center"/>
    </xf>
    <xf numFmtId="189" fontId="110" fillId="0" borderId="88" xfId="653" applyNumberFormat="1" applyFont="1" applyBorder="1" applyAlignment="1">
      <alignment horizontal="right" vertical="center"/>
    </xf>
    <xf numFmtId="0" fontId="18" fillId="80" borderId="199" xfId="0" applyFont="1" applyFill="1" applyBorder="1" applyAlignment="1">
      <alignment horizontal="center" vertical="center" wrapText="1"/>
    </xf>
    <xf numFmtId="0" fontId="18" fillId="80" borderId="200" xfId="0" applyFont="1" applyFill="1" applyBorder="1" applyAlignment="1">
      <alignment horizontal="center" vertical="center" wrapText="1"/>
    </xf>
    <xf numFmtId="0" fontId="18" fillId="80" borderId="201" xfId="0" applyFont="1" applyFill="1" applyBorder="1" applyAlignment="1">
      <alignment horizontal="center" vertical="center" wrapText="1"/>
    </xf>
    <xf numFmtId="0" fontId="74" fillId="81" borderId="202" xfId="0" applyFont="1" applyFill="1" applyBorder="1" applyAlignment="1">
      <alignment vertical="center" wrapText="1"/>
    </xf>
    <xf numFmtId="3" fontId="110" fillId="0" borderId="203" xfId="653" applyNumberFormat="1" applyFont="1" applyBorder="1" applyAlignment="1">
      <alignment horizontal="center" vertical="center"/>
    </xf>
    <xf numFmtId="4" fontId="110" fillId="0" borderId="204" xfId="653" applyNumberFormat="1" applyFont="1" applyBorder="1" applyAlignment="1">
      <alignment horizontal="right" vertical="center"/>
    </xf>
    <xf numFmtId="0" fontId="18" fillId="80" borderId="205" xfId="0" applyFont="1" applyFill="1" applyBorder="1" applyAlignment="1">
      <alignment horizontal="center" vertical="center" wrapText="1"/>
    </xf>
    <xf numFmtId="3" fontId="110" fillId="0" borderId="206" xfId="653" applyNumberFormat="1" applyFont="1" applyBorder="1" applyAlignment="1">
      <alignment horizontal="center" vertical="center"/>
    </xf>
    <xf numFmtId="4" fontId="66" fillId="70" borderId="207" xfId="0" applyNumberFormat="1" applyFont="1" applyFill="1" applyBorder="1" applyAlignment="1">
      <alignment horizontal="right" vertical="center" wrapText="1"/>
    </xf>
    <xf numFmtId="3" fontId="110" fillId="0" borderId="208" xfId="653" applyNumberFormat="1" applyFont="1" applyBorder="1" applyAlignment="1">
      <alignment horizontal="center" vertical="center"/>
    </xf>
    <xf numFmtId="4" fontId="110" fillId="0" borderId="21" xfId="653" applyNumberFormat="1" applyFont="1" applyBorder="1" applyAlignment="1">
      <alignment horizontal="right" vertical="center"/>
    </xf>
    <xf numFmtId="0" fontId="18" fillId="80" borderId="209" xfId="0" applyFont="1" applyFill="1" applyBorder="1" applyAlignment="1">
      <alignment horizontal="center" vertical="center" wrapText="1"/>
    </xf>
    <xf numFmtId="3" fontId="110" fillId="0" borderId="21" xfId="653" applyNumberFormat="1" applyFont="1" applyBorder="1" applyAlignment="1">
      <alignment horizontal="center" vertical="center"/>
    </xf>
    <xf numFmtId="0" fontId="18" fillId="80" borderId="211" xfId="0" applyFont="1" applyFill="1" applyBorder="1" applyAlignment="1">
      <alignment horizontal="center" vertical="center" wrapText="1"/>
    </xf>
    <xf numFmtId="0" fontId="18" fillId="80" borderId="212" xfId="0" applyFont="1" applyFill="1" applyBorder="1" applyAlignment="1">
      <alignment horizontal="center" vertical="center" wrapText="1"/>
    </xf>
    <xf numFmtId="3" fontId="110" fillId="0" borderId="213" xfId="653" applyNumberFormat="1" applyFont="1" applyBorder="1" applyAlignment="1">
      <alignment horizontal="center" vertical="center"/>
    </xf>
    <xf numFmtId="4" fontId="110" fillId="0" borderId="214" xfId="653" applyNumberFormat="1" applyFont="1" applyBorder="1" applyAlignment="1">
      <alignment horizontal="right" vertical="center"/>
    </xf>
    <xf numFmtId="4" fontId="110" fillId="0" borderId="215" xfId="653" applyNumberFormat="1" applyFont="1" applyBorder="1" applyAlignment="1">
      <alignment horizontal="right" vertical="center"/>
    </xf>
    <xf numFmtId="0" fontId="18" fillId="80" borderId="21" xfId="0" applyFont="1" applyFill="1" applyBorder="1" applyAlignment="1">
      <alignment horizontal="left" vertical="center" wrapText="1"/>
    </xf>
    <xf numFmtId="0" fontId="19" fillId="84" borderId="0" xfId="0" applyFont="1" applyFill="1"/>
    <xf numFmtId="0" fontId="93" fillId="0" borderId="0" xfId="469" applyFont="1" applyAlignment="1">
      <alignment horizontal="right" vertical="center"/>
    </xf>
    <xf numFmtId="0" fontId="19" fillId="84" borderId="10" xfId="0" applyFont="1" applyFill="1" applyBorder="1"/>
    <xf numFmtId="0" fontId="19" fillId="84" borderId="18" xfId="0" applyFont="1" applyFill="1" applyBorder="1"/>
    <xf numFmtId="0" fontId="19" fillId="84" borderId="7" xfId="0" applyFont="1" applyFill="1" applyBorder="1"/>
    <xf numFmtId="0" fontId="19" fillId="84" borderId="20" xfId="0" applyFont="1" applyFill="1" applyBorder="1"/>
    <xf numFmtId="0" fontId="19" fillId="84" borderId="6" xfId="0" applyFont="1" applyFill="1" applyBorder="1"/>
    <xf numFmtId="0" fontId="19" fillId="85" borderId="6" xfId="0" applyFont="1" applyFill="1" applyBorder="1"/>
    <xf numFmtId="0" fontId="19" fillId="85" borderId="7" xfId="0" applyFont="1" applyFill="1" applyBorder="1"/>
    <xf numFmtId="0" fontId="19" fillId="85" borderId="20" xfId="0" applyFont="1" applyFill="1" applyBorder="1"/>
    <xf numFmtId="0" fontId="19" fillId="85" borderId="8" xfId="0" applyFont="1" applyFill="1" applyBorder="1"/>
    <xf numFmtId="0" fontId="19" fillId="84" borderId="8" xfId="0" applyFont="1" applyFill="1" applyBorder="1"/>
    <xf numFmtId="3" fontId="121" fillId="85" borderId="0" xfId="0" applyNumberFormat="1" applyFont="1" applyFill="1" applyBorder="1" applyAlignment="1">
      <alignment horizontal="right"/>
    </xf>
    <xf numFmtId="3" fontId="121" fillId="85" borderId="0" xfId="0" applyNumberFormat="1" applyFont="1" applyFill="1" applyBorder="1" applyAlignment="1">
      <alignment horizontal="center"/>
    </xf>
    <xf numFmtId="3" fontId="19" fillId="85" borderId="0" xfId="0" applyNumberFormat="1" applyFont="1" applyFill="1" applyAlignment="1">
      <alignment horizontal="right"/>
    </xf>
    <xf numFmtId="3" fontId="121" fillId="85" borderId="0" xfId="0" applyNumberFormat="1" applyFont="1" applyFill="1" applyBorder="1" applyAlignment="1">
      <alignment horizontal="center" vertical="center"/>
    </xf>
    <xf numFmtId="0" fontId="133" fillId="85" borderId="0" xfId="0" applyFont="1" applyFill="1" applyBorder="1" applyAlignment="1">
      <alignment horizontal="center" vertical="center" wrapText="1"/>
    </xf>
    <xf numFmtId="3" fontId="134" fillId="84" borderId="216" xfId="0" applyNumberFormat="1" applyFont="1" applyFill="1" applyBorder="1" applyAlignment="1">
      <alignment horizontal="justify" vertical="center" wrapText="1"/>
    </xf>
    <xf numFmtId="0" fontId="33" fillId="0" borderId="0" xfId="0" applyFont="1"/>
    <xf numFmtId="0" fontId="15" fillId="73" borderId="0" xfId="0" applyFont="1" applyFill="1"/>
    <xf numFmtId="0" fontId="19" fillId="84" borderId="0" xfId="469" applyFont="1" applyFill="1"/>
    <xf numFmtId="0" fontId="101" fillId="83" borderId="0" xfId="469" applyFont="1" applyFill="1"/>
    <xf numFmtId="0" fontId="101" fillId="84" borderId="0" xfId="469" applyFont="1" applyFill="1"/>
    <xf numFmtId="0" fontId="122" fillId="83" borderId="0" xfId="469" applyFont="1" applyFill="1" applyBorder="1"/>
    <xf numFmtId="0" fontId="101" fillId="83" borderId="0" xfId="469" applyFont="1" applyFill="1" applyBorder="1"/>
    <xf numFmtId="0" fontId="101" fillId="83" borderId="0" xfId="469" applyFont="1" applyFill="1" applyBorder="1" applyAlignment="1">
      <alignment horizontal="center"/>
    </xf>
    <xf numFmtId="0" fontId="135" fillId="83" borderId="0" xfId="469" applyFont="1" applyFill="1" applyBorder="1" applyAlignment="1">
      <alignment horizontal="left"/>
    </xf>
    <xf numFmtId="0" fontId="101" fillId="84" borderId="0" xfId="469" applyFont="1" applyFill="1" applyAlignment="1">
      <alignment horizontal="center"/>
    </xf>
    <xf numFmtId="0" fontId="122" fillId="84" borderId="0" xfId="469" applyFont="1" applyFill="1"/>
    <xf numFmtId="0" fontId="122" fillId="83" borderId="0" xfId="469" applyFont="1" applyFill="1" applyBorder="1" applyAlignment="1">
      <alignment horizontal="center"/>
    </xf>
    <xf numFmtId="0" fontId="122" fillId="83" borderId="0" xfId="469" applyFont="1" applyFill="1"/>
    <xf numFmtId="0" fontId="101" fillId="83" borderId="0" xfId="469" applyFont="1" applyFill="1" applyBorder="1" applyAlignment="1">
      <alignment horizontal="center" vertical="center"/>
    </xf>
    <xf numFmtId="183" fontId="101" fillId="89" borderId="21" xfId="469" applyNumberFormat="1" applyFont="1" applyFill="1" applyBorder="1" applyAlignment="1">
      <alignment horizontal="center"/>
    </xf>
    <xf numFmtId="4" fontId="110" fillId="0" borderId="217" xfId="653" applyNumberFormat="1" applyFont="1" applyBorder="1" applyAlignment="1">
      <alignment horizontal="left" vertical="center"/>
    </xf>
    <xf numFmtId="0" fontId="18" fillId="80" borderId="44" xfId="0" applyFont="1" applyFill="1" applyBorder="1" applyAlignment="1">
      <alignment horizontal="center" vertical="center" wrapText="1"/>
    </xf>
    <xf numFmtId="0" fontId="110" fillId="13" borderId="0" xfId="0" applyFont="1" applyFill="1" applyBorder="1" applyAlignment="1">
      <alignment horizontal="left" vertical="center"/>
    </xf>
    <xf numFmtId="0" fontId="136" fillId="80" borderId="21" xfId="0" applyFont="1" applyFill="1" applyBorder="1" applyAlignment="1">
      <alignment horizontal="center" vertical="center" wrapText="1"/>
    </xf>
    <xf numFmtId="189" fontId="110" fillId="0" borderId="79" xfId="653" applyNumberFormat="1" applyFont="1" applyBorder="1" applyAlignment="1">
      <alignment horizontal="right" vertical="center"/>
    </xf>
    <xf numFmtId="189" fontId="110" fillId="0" borderId="80" xfId="653" applyNumberFormat="1" applyFont="1" applyBorder="1" applyAlignment="1">
      <alignment horizontal="right" vertical="center"/>
    </xf>
    <xf numFmtId="189" fontId="110" fillId="0" borderId="86" xfId="653" applyNumberFormat="1" applyFont="1" applyBorder="1" applyAlignment="1">
      <alignment horizontal="right" vertical="center"/>
    </xf>
    <xf numFmtId="0" fontId="126" fillId="80" borderId="44" xfId="0" applyFont="1" applyFill="1" applyBorder="1" applyAlignment="1">
      <alignment horizontal="center" vertical="center" wrapText="1"/>
    </xf>
    <xf numFmtId="4" fontId="110" fillId="0" borderId="127" xfId="653" applyNumberFormat="1" applyFont="1" applyBorder="1" applyAlignment="1">
      <alignment vertical="center"/>
    </xf>
    <xf numFmtId="0" fontId="110" fillId="13" borderId="0" xfId="0" applyFont="1" applyFill="1" applyBorder="1" applyAlignment="1">
      <alignment horizontal="left" vertical="center"/>
    </xf>
    <xf numFmtId="0" fontId="122" fillId="72" borderId="0" xfId="469" applyFont="1" applyFill="1" applyBorder="1" applyAlignment="1">
      <alignment horizontal="center" vertical="top" wrapText="1"/>
    </xf>
    <xf numFmtId="0" fontId="117" fillId="0" borderId="86" xfId="653" applyFont="1" applyBorder="1" applyAlignment="1">
      <alignment horizontal="left" vertical="center" wrapText="1" indent="3"/>
    </xf>
    <xf numFmtId="0" fontId="117" fillId="0" borderId="80" xfId="653" applyFont="1" applyBorder="1" applyAlignment="1">
      <alignment horizontal="left" vertical="center" wrapText="1" indent="3"/>
    </xf>
    <xf numFmtId="0" fontId="97" fillId="13" borderId="0" xfId="469" applyFont="1" applyFill="1" applyAlignment="1">
      <alignment horizontal="right" vertical="center"/>
    </xf>
    <xf numFmtId="0" fontId="83" fillId="13" borderId="0" xfId="470" applyFont="1" applyFill="1"/>
    <xf numFmtId="0" fontId="110" fillId="13" borderId="57" xfId="653" applyFont="1" applyFill="1" applyBorder="1" applyAlignment="1">
      <alignment horizontal="center" vertical="center"/>
    </xf>
    <xf numFmtId="0" fontId="70" fillId="13" borderId="0" xfId="470" applyFont="1" applyFill="1"/>
    <xf numFmtId="0" fontId="18" fillId="80" borderId="44" xfId="0" applyFont="1" applyFill="1" applyBorder="1" applyAlignment="1">
      <alignment horizontal="center" vertical="center" wrapText="1"/>
    </xf>
    <xf numFmtId="0" fontId="18" fillId="80" borderId="8" xfId="0" applyFont="1" applyFill="1" applyBorder="1" applyAlignment="1">
      <alignment horizontal="center" vertical="center" wrapText="1"/>
    </xf>
    <xf numFmtId="4" fontId="110" fillId="0" borderId="125" xfId="653" applyNumberFormat="1" applyFont="1" applyBorder="1" applyAlignment="1">
      <alignment horizontal="left" vertical="center"/>
    </xf>
    <xf numFmtId="4" fontId="110" fillId="0" borderId="128" xfId="653" applyNumberFormat="1" applyFont="1" applyBorder="1" applyAlignment="1">
      <alignment horizontal="left" vertical="center"/>
    </xf>
    <xf numFmtId="3" fontId="110" fillId="0" borderId="128" xfId="653" applyNumberFormat="1" applyFont="1" applyBorder="1" applyAlignment="1">
      <alignment horizontal="right" vertical="center"/>
    </xf>
    <xf numFmtId="4" fontId="110" fillId="0" borderId="210" xfId="653" applyNumberFormat="1" applyFont="1" applyBorder="1" applyAlignment="1">
      <alignment horizontal="left" vertical="center"/>
    </xf>
    <xf numFmtId="4" fontId="110" fillId="0" borderId="219" xfId="653" applyNumberFormat="1" applyFont="1" applyBorder="1" applyAlignment="1">
      <alignment horizontal="right" vertical="center"/>
    </xf>
    <xf numFmtId="0" fontId="18" fillId="80" borderId="44" xfId="0" applyFont="1" applyFill="1" applyBorder="1" applyAlignment="1">
      <alignment horizontal="center" vertical="center" wrapText="1"/>
    </xf>
    <xf numFmtId="0" fontId="110" fillId="13" borderId="0" xfId="0" applyFont="1" applyFill="1" applyBorder="1" applyAlignment="1">
      <alignment horizontal="left" vertical="center"/>
    </xf>
    <xf numFmtId="0" fontId="122" fillId="72" borderId="0" xfId="469" applyFont="1" applyFill="1" applyBorder="1" applyAlignment="1">
      <alignment horizontal="center" vertical="top" wrapText="1"/>
    </xf>
    <xf numFmtId="0" fontId="126" fillId="80" borderId="44" xfId="0" applyFont="1" applyFill="1" applyBorder="1" applyAlignment="1">
      <alignment horizontal="center" vertical="center" wrapText="1"/>
    </xf>
    <xf numFmtId="4" fontId="110" fillId="0" borderId="210" xfId="653" applyNumberFormat="1" applyFont="1" applyBorder="1" applyAlignment="1">
      <alignment horizontal="right" vertical="center"/>
    </xf>
    <xf numFmtId="3" fontId="110" fillId="0" borderId="88" xfId="653" applyNumberFormat="1" applyFont="1" applyBorder="1" applyAlignment="1">
      <alignment horizontal="right" vertical="center"/>
    </xf>
    <xf numFmtId="4" fontId="66" fillId="70" borderId="43" xfId="0" applyNumberFormat="1" applyFont="1" applyFill="1" applyBorder="1" applyAlignment="1">
      <alignment horizontal="right" vertical="center" wrapText="1"/>
    </xf>
    <xf numFmtId="4" fontId="66" fillId="71" borderId="48" xfId="0" applyNumberFormat="1" applyFont="1" applyFill="1" applyBorder="1" applyAlignment="1">
      <alignment horizontal="right" vertical="center" wrapText="1"/>
    </xf>
    <xf numFmtId="4" fontId="66" fillId="70" borderId="21" xfId="0" applyNumberFormat="1" applyFont="1" applyFill="1" applyBorder="1" applyAlignment="1">
      <alignment horizontal="center" vertical="center" wrapText="1"/>
    </xf>
    <xf numFmtId="1" fontId="69" fillId="0" borderId="34" xfId="469" applyNumberFormat="1" applyFont="1" applyFill="1" applyBorder="1" applyAlignment="1">
      <alignment horizontal="right" vertical="top" wrapText="1"/>
    </xf>
    <xf numFmtId="0" fontId="110" fillId="13" borderId="0" xfId="0" applyFont="1" applyFill="1" applyBorder="1" applyAlignment="1">
      <alignment horizontal="left" vertical="center"/>
    </xf>
    <xf numFmtId="0" fontId="122" fillId="72" borderId="0" xfId="469" applyFont="1" applyFill="1" applyBorder="1" applyAlignment="1">
      <alignment horizontal="center" vertical="top" wrapText="1"/>
    </xf>
    <xf numFmtId="4" fontId="110" fillId="0" borderId="220" xfId="653" applyNumberFormat="1" applyFont="1" applyBorder="1" applyAlignment="1">
      <alignment horizontal="right" vertical="center"/>
    </xf>
    <xf numFmtId="4" fontId="110" fillId="0" borderId="79" xfId="653" applyNumberFormat="1" applyFont="1" applyBorder="1" applyAlignment="1">
      <alignment horizontal="right" vertical="center"/>
    </xf>
    <xf numFmtId="0" fontId="93" fillId="13" borderId="0" xfId="469" applyFont="1" applyFill="1" applyAlignment="1">
      <alignment horizontal="right" vertical="center"/>
    </xf>
    <xf numFmtId="0" fontId="118" fillId="72" borderId="0" xfId="469" applyFont="1" applyFill="1" applyAlignment="1">
      <alignment horizontal="left" vertical="center"/>
    </xf>
    <xf numFmtId="0" fontId="122" fillId="72" borderId="0" xfId="469" applyFont="1" applyFill="1" applyBorder="1" applyAlignment="1"/>
    <xf numFmtId="0" fontId="101" fillId="13" borderId="0" xfId="469" applyFont="1" applyFill="1"/>
    <xf numFmtId="0" fontId="101" fillId="72" borderId="0" xfId="469" applyFont="1" applyFill="1" applyAlignment="1">
      <alignment horizontal="center" vertical="top" wrapText="1"/>
    </xf>
    <xf numFmtId="0" fontId="19" fillId="13" borderId="0" xfId="469" applyFont="1" applyFill="1" applyAlignment="1">
      <alignment vertical="top" wrapText="1"/>
    </xf>
    <xf numFmtId="0" fontId="101" fillId="72" borderId="0" xfId="469" applyFont="1" applyFill="1" applyBorder="1" applyAlignment="1">
      <alignment horizontal="center"/>
    </xf>
    <xf numFmtId="0" fontId="19" fillId="13" borderId="0" xfId="469" applyFont="1" applyFill="1" applyBorder="1"/>
    <xf numFmtId="0" fontId="38" fillId="13" borderId="0" xfId="469" applyFont="1" applyFill="1"/>
    <xf numFmtId="0" fontId="101" fillId="13" borderId="0" xfId="469" applyFont="1" applyFill="1" applyAlignment="1">
      <alignment horizontal="center"/>
    </xf>
    <xf numFmtId="0" fontId="125" fillId="72" borderId="0" xfId="469" applyFont="1" applyFill="1"/>
    <xf numFmtId="0" fontId="125" fillId="13" borderId="0" xfId="469" applyFont="1" applyFill="1" applyBorder="1" applyAlignment="1">
      <alignment horizontal="center"/>
    </xf>
    <xf numFmtId="0" fontId="122" fillId="72" borderId="0" xfId="469" applyFont="1" applyFill="1" applyAlignment="1">
      <alignment horizontal="left"/>
    </xf>
    <xf numFmtId="0" fontId="125" fillId="72" borderId="0" xfId="469" applyFont="1" applyFill="1" applyAlignment="1">
      <alignment horizontal="left"/>
    </xf>
    <xf numFmtId="0" fontId="101" fillId="72" borderId="0" xfId="469" applyFont="1" applyFill="1" applyAlignment="1">
      <alignment horizontal="left"/>
    </xf>
    <xf numFmtId="0" fontId="110" fillId="0" borderId="66" xfId="653" applyFont="1" applyBorder="1" applyAlignment="1">
      <alignment horizontal="left" vertical="center"/>
    </xf>
    <xf numFmtId="4" fontId="110" fillId="0" borderId="63" xfId="653" applyNumberFormat="1" applyFont="1" applyBorder="1" applyAlignment="1">
      <alignment horizontal="center" vertical="center"/>
    </xf>
    <xf numFmtId="0" fontId="101" fillId="13" borderId="0" xfId="469" quotePrefix="1" applyFont="1" applyFill="1" applyBorder="1" applyAlignment="1">
      <alignment horizontal="center" vertical="center" wrapText="1"/>
    </xf>
    <xf numFmtId="0" fontId="110" fillId="0" borderId="65" xfId="653" applyFont="1" applyBorder="1" applyAlignment="1">
      <alignment horizontal="left" vertical="center"/>
    </xf>
    <xf numFmtId="0" fontId="47" fillId="13" borderId="0" xfId="576" applyFont="1" applyFill="1" applyBorder="1"/>
    <xf numFmtId="0" fontId="47" fillId="13" borderId="0" xfId="576" applyFont="1" applyFill="1"/>
    <xf numFmtId="0" fontId="104" fillId="13" borderId="0" xfId="576" applyFont="1" applyFill="1" applyBorder="1" applyAlignment="1">
      <alignment horizontal="center"/>
    </xf>
    <xf numFmtId="0" fontId="49" fillId="13" borderId="0" xfId="576" applyFont="1" applyFill="1" applyBorder="1" applyAlignment="1">
      <alignment horizontal="center"/>
    </xf>
    <xf numFmtId="3" fontId="47" fillId="13" borderId="0" xfId="576" applyNumberFormat="1" applyFont="1" applyFill="1" applyBorder="1" applyAlignment="1">
      <alignment vertical="center"/>
    </xf>
    <xf numFmtId="0" fontId="33" fillId="13" borderId="0" xfId="576" applyFont="1" applyFill="1" applyBorder="1"/>
    <xf numFmtId="0" fontId="16" fillId="13" borderId="221" xfId="0" applyFont="1" applyFill="1" applyBorder="1" applyAlignment="1">
      <alignment horizontal="center" vertical="center" wrapText="1"/>
    </xf>
    <xf numFmtId="4" fontId="18" fillId="12" borderId="21" xfId="0" applyNumberFormat="1" applyFont="1" applyFill="1" applyBorder="1" applyAlignment="1">
      <alignment horizontal="center" vertical="center" wrapText="1"/>
    </xf>
    <xf numFmtId="0" fontId="44" fillId="13" borderId="0" xfId="470" applyFill="1"/>
    <xf numFmtId="0" fontId="138" fillId="13" borderId="21" xfId="470" applyFont="1" applyFill="1" applyBorder="1"/>
    <xf numFmtId="0" fontId="138" fillId="13" borderId="21" xfId="470" applyFont="1" applyFill="1" applyBorder="1" applyAlignment="1">
      <alignment vertical="top"/>
    </xf>
    <xf numFmtId="0" fontId="44" fillId="13" borderId="21" xfId="470" applyFill="1" applyBorder="1"/>
    <xf numFmtId="0" fontId="139" fillId="13" borderId="21" xfId="470" applyFont="1" applyFill="1" applyBorder="1" applyAlignment="1">
      <alignment wrapText="1"/>
    </xf>
    <xf numFmtId="0" fontId="44" fillId="13" borderId="21" xfId="470" applyFill="1" applyBorder="1" applyAlignment="1">
      <alignment wrapText="1"/>
    </xf>
    <xf numFmtId="0" fontId="138" fillId="13" borderId="0" xfId="470" applyFont="1" applyFill="1" applyAlignment="1">
      <alignment vertical="top"/>
    </xf>
    <xf numFmtId="0" fontId="44" fillId="13" borderId="0" xfId="470" applyFill="1" applyAlignment="1">
      <alignment vertical="top"/>
    </xf>
    <xf numFmtId="0" fontId="18" fillId="12" borderId="20" xfId="0" applyFont="1" applyFill="1" applyBorder="1" applyAlignment="1">
      <alignment horizontal="center" vertical="center"/>
    </xf>
    <xf numFmtId="0" fontId="18" fillId="12" borderId="21" xfId="0" applyFont="1" applyFill="1" applyBorder="1" applyAlignment="1">
      <alignment horizontal="center" vertical="center" wrapText="1"/>
    </xf>
    <xf numFmtId="4" fontId="110" fillId="0" borderId="19" xfId="653" applyNumberFormat="1" applyFont="1" applyBorder="1" applyAlignment="1">
      <alignment horizontal="right" vertical="center"/>
    </xf>
    <xf numFmtId="0" fontId="112" fillId="14" borderId="0" xfId="469" applyFont="1" applyFill="1" applyBorder="1" applyAlignment="1">
      <alignment vertical="center"/>
    </xf>
    <xf numFmtId="4" fontId="110" fillId="0" borderId="232" xfId="653" applyNumberFormat="1" applyFont="1" applyBorder="1" applyAlignment="1">
      <alignment horizontal="right" vertical="center"/>
    </xf>
    <xf numFmtId="4" fontId="106" fillId="0" borderId="21" xfId="469" applyNumberFormat="1" applyFont="1" applyFill="1" applyBorder="1" applyAlignment="1">
      <alignment horizontal="right" vertical="center"/>
    </xf>
    <xf numFmtId="4" fontId="106" fillId="0" borderId="21" xfId="469" quotePrefix="1" applyNumberFormat="1" applyFont="1" applyFill="1" applyBorder="1" applyAlignment="1">
      <alignment horizontal="right" vertical="center" wrapText="1"/>
    </xf>
    <xf numFmtId="0" fontId="106" fillId="1" borderId="21" xfId="469" applyFont="1" applyFill="1" applyBorder="1" applyAlignment="1">
      <alignment horizontal="center"/>
    </xf>
    <xf numFmtId="0" fontId="18" fillId="12" borderId="21" xfId="0" applyFont="1" applyFill="1" applyBorder="1" applyAlignment="1">
      <alignment horizontal="center" vertical="center"/>
    </xf>
    <xf numFmtId="0" fontId="110" fillId="0" borderId="85" xfId="653" applyFont="1" applyBorder="1" applyAlignment="1">
      <alignment horizontal="left" vertical="center"/>
    </xf>
    <xf numFmtId="0" fontId="142" fillId="0" borderId="0" xfId="0" applyFont="1" applyFill="1" applyBorder="1" applyAlignment="1">
      <alignment horizontal="left"/>
    </xf>
    <xf numFmtId="0" fontId="143" fillId="73" borderId="0" xfId="469" applyFont="1" applyFill="1"/>
    <xf numFmtId="0" fontId="143" fillId="83" borderId="0" xfId="469" applyFont="1" applyFill="1" applyBorder="1" applyAlignment="1">
      <alignment horizontal="left"/>
    </xf>
    <xf numFmtId="4" fontId="110" fillId="0" borderId="57" xfId="653" applyNumberFormat="1" applyFont="1" applyBorder="1" applyAlignment="1">
      <alignment horizontal="left" vertical="center" wrapText="1"/>
    </xf>
    <xf numFmtId="4" fontId="110" fillId="0" borderId="124" xfId="653" applyNumberFormat="1" applyFont="1" applyBorder="1" applyAlignment="1">
      <alignment horizontal="left" vertical="center"/>
    </xf>
    <xf numFmtId="4" fontId="116" fillId="0" borderId="85" xfId="653" applyNumberFormat="1" applyFont="1" applyBorder="1" applyAlignment="1">
      <alignment horizontal="left" vertical="center" wrapText="1"/>
    </xf>
    <xf numFmtId="0" fontId="110" fillId="0" borderId="84" xfId="653" applyFont="1" applyBorder="1" applyAlignment="1">
      <alignment horizontal="left" vertical="center" wrapText="1"/>
    </xf>
    <xf numFmtId="0" fontId="116" fillId="72" borderId="0" xfId="469" applyFont="1" applyFill="1" applyAlignment="1">
      <alignment horizontal="left"/>
    </xf>
    <xf numFmtId="4" fontId="110" fillId="0" borderId="217" xfId="653" applyNumberFormat="1" applyFont="1" applyBorder="1" applyAlignment="1">
      <alignment horizontal="right" vertical="center"/>
    </xf>
    <xf numFmtId="0" fontId="117" fillId="72" borderId="0" xfId="469" applyFont="1" applyFill="1" applyAlignment="1">
      <alignment horizontal="left"/>
    </xf>
    <xf numFmtId="0" fontId="144" fillId="0" borderId="0" xfId="469" applyFont="1"/>
    <xf numFmtId="0" fontId="129" fillId="72" borderId="0" xfId="469" applyFont="1" applyFill="1"/>
    <xf numFmtId="0" fontId="145" fillId="72" borderId="0" xfId="469" applyFont="1" applyFill="1" applyBorder="1"/>
    <xf numFmtId="190" fontId="110" fillId="0" borderId="66" xfId="653" applyNumberFormat="1" applyFont="1" applyBorder="1" applyAlignment="1">
      <alignment horizontal="right" vertical="center"/>
    </xf>
    <xf numFmtId="189" fontId="110" fillId="0" borderId="89" xfId="653" applyNumberFormat="1" applyFont="1" applyBorder="1" applyAlignment="1">
      <alignment horizontal="right" vertical="center"/>
    </xf>
    <xf numFmtId="189" fontId="110" fillId="0" borderId="131" xfId="653" applyNumberFormat="1" applyFont="1" applyBorder="1" applyAlignment="1">
      <alignment horizontal="right" vertical="center"/>
    </xf>
    <xf numFmtId="189" fontId="110" fillId="0" borderId="63" xfId="653" applyNumberFormat="1" applyFont="1" applyBorder="1" applyAlignment="1">
      <alignment horizontal="right" vertical="center"/>
    </xf>
    <xf numFmtId="189" fontId="0" fillId="0" borderId="0" xfId="0" applyNumberFormat="1"/>
    <xf numFmtId="0" fontId="129" fillId="72" borderId="0" xfId="469" applyFont="1" applyFill="1" applyAlignment="1">
      <alignment horizontal="center" vertical="top" wrapText="1"/>
    </xf>
    <xf numFmtId="0" fontId="145" fillId="72" borderId="0" xfId="469" applyFont="1" applyFill="1" applyAlignment="1">
      <alignment vertical="top" wrapText="1"/>
    </xf>
    <xf numFmtId="190" fontId="110" fillId="0" borderId="114" xfId="653" applyNumberFormat="1" applyFont="1" applyBorder="1" applyAlignment="1">
      <alignment horizontal="right" vertical="center"/>
    </xf>
    <xf numFmtId="190" fontId="110" fillId="0" borderId="65" xfId="653" applyNumberFormat="1" applyFont="1" applyBorder="1" applyAlignment="1">
      <alignment horizontal="right" vertical="center"/>
    </xf>
    <xf numFmtId="190" fontId="110" fillId="0" borderId="77" xfId="653" applyNumberFormat="1" applyFont="1" applyBorder="1" applyAlignment="1">
      <alignment horizontal="right" vertical="center"/>
    </xf>
    <xf numFmtId="190" fontId="110" fillId="0" borderId="85" xfId="653" applyNumberFormat="1" applyFont="1" applyBorder="1" applyAlignment="1">
      <alignment horizontal="right" vertical="center"/>
    </xf>
    <xf numFmtId="190" fontId="110" fillId="0" borderId="67" xfId="653" applyNumberFormat="1" applyFont="1" applyBorder="1" applyAlignment="1">
      <alignment horizontal="right" vertical="center"/>
    </xf>
    <xf numFmtId="4" fontId="66" fillId="70" borderId="233" xfId="0" applyNumberFormat="1" applyFont="1" applyFill="1" applyBorder="1" applyAlignment="1">
      <alignment horizontal="right" vertical="center" wrapText="1"/>
    </xf>
    <xf numFmtId="4" fontId="110" fillId="0" borderId="234" xfId="653" applyNumberFormat="1" applyFont="1" applyBorder="1" applyAlignment="1">
      <alignment horizontal="right" vertical="center"/>
    </xf>
    <xf numFmtId="4" fontId="110" fillId="0" borderId="235" xfId="653" applyNumberFormat="1" applyFont="1" applyBorder="1" applyAlignment="1">
      <alignment horizontal="right" vertical="center"/>
    </xf>
    <xf numFmtId="4" fontId="110" fillId="0" borderId="236" xfId="653" applyNumberFormat="1" applyFont="1" applyBorder="1" applyAlignment="1">
      <alignment horizontal="right" vertical="center"/>
    </xf>
    <xf numFmtId="4" fontId="110" fillId="0" borderId="237" xfId="653" applyNumberFormat="1" applyFont="1" applyBorder="1" applyAlignment="1">
      <alignment horizontal="right" vertical="center"/>
    </xf>
    <xf numFmtId="4" fontId="110" fillId="0" borderId="238" xfId="653" applyNumberFormat="1" applyFont="1" applyBorder="1" applyAlignment="1">
      <alignment horizontal="right" vertical="center"/>
    </xf>
    <xf numFmtId="4" fontId="110" fillId="0" borderId="63" xfId="653" applyNumberFormat="1" applyFont="1" applyBorder="1" applyAlignment="1">
      <alignment horizontal="left" vertical="center" wrapText="1"/>
    </xf>
    <xf numFmtId="0" fontId="117" fillId="0" borderId="213" xfId="653" applyFont="1" applyBorder="1" applyAlignment="1">
      <alignment horizontal="left" vertical="center" wrapText="1" indent="3"/>
    </xf>
    <xf numFmtId="4" fontId="110" fillId="0" borderId="239" xfId="653" applyNumberFormat="1" applyFont="1" applyBorder="1" applyAlignment="1">
      <alignment horizontal="right" vertical="center"/>
    </xf>
    <xf numFmtId="4" fontId="110" fillId="0" borderId="240" xfId="653" applyNumberFormat="1" applyFont="1" applyBorder="1" applyAlignment="1">
      <alignment horizontal="right" vertical="center"/>
    </xf>
    <xf numFmtId="0" fontId="147" fillId="0" borderId="0" xfId="469" applyFont="1"/>
    <xf numFmtId="0" fontId="117" fillId="0" borderId="125" xfId="653" applyFont="1" applyBorder="1" applyAlignment="1">
      <alignment horizontal="left" vertical="center" wrapText="1" indent="3"/>
    </xf>
    <xf numFmtId="0" fontId="148" fillId="0" borderId="0" xfId="0" applyFont="1" applyAlignment="1">
      <alignment horizontal="left"/>
    </xf>
    <xf numFmtId="4" fontId="110" fillId="0" borderId="61" xfId="653" applyNumberFormat="1" applyFont="1" applyBorder="1" applyAlignment="1">
      <alignment horizontal="right" vertical="center"/>
    </xf>
    <xf numFmtId="4" fontId="110" fillId="0" borderId="62" xfId="653" applyNumberFormat="1" applyFont="1" applyBorder="1" applyAlignment="1">
      <alignment horizontal="right" vertical="center"/>
    </xf>
    <xf numFmtId="4" fontId="110" fillId="0" borderId="63" xfId="653" applyNumberFormat="1" applyFont="1" applyBorder="1" applyAlignment="1">
      <alignment horizontal="right" vertical="center"/>
    </xf>
    <xf numFmtId="4" fontId="110" fillId="0" borderId="89" xfId="653" applyNumberFormat="1" applyFont="1" applyBorder="1" applyAlignment="1">
      <alignment horizontal="right" vertical="center"/>
    </xf>
    <xf numFmtId="0" fontId="70" fillId="73" borderId="0" xfId="469" applyFont="1" applyFill="1" applyBorder="1" applyAlignment="1">
      <alignment horizontal="right" vertical="top" wrapText="1"/>
    </xf>
    <xf numFmtId="0" fontId="70" fillId="72" borderId="19" xfId="469" applyFont="1" applyFill="1" applyBorder="1" applyAlignment="1">
      <alignment horizontal="right" vertical="top" wrapText="1"/>
    </xf>
    <xf numFmtId="0" fontId="70" fillId="72" borderId="0" xfId="469" applyFont="1" applyFill="1" applyAlignment="1">
      <alignment horizontal="right" vertical="top" wrapText="1"/>
    </xf>
    <xf numFmtId="0" fontId="110" fillId="0" borderId="235" xfId="653" applyFont="1" applyBorder="1" applyAlignment="1">
      <alignment horizontal="center" vertical="center"/>
    </xf>
    <xf numFmtId="188" fontId="110" fillId="0" borderId="66" xfId="737" applyNumberFormat="1" applyFont="1" applyBorder="1" applyAlignment="1">
      <alignment horizontal="right" vertical="center"/>
    </xf>
    <xf numFmtId="188" fontId="110" fillId="0" borderId="87" xfId="737" applyNumberFormat="1" applyFont="1" applyBorder="1" applyAlignment="1">
      <alignment horizontal="right" vertical="center"/>
    </xf>
    <xf numFmtId="0" fontId="110" fillId="13" borderId="0" xfId="0" applyFont="1" applyFill="1" applyBorder="1" applyAlignment="1">
      <alignment horizontal="left" vertical="center"/>
    </xf>
    <xf numFmtId="0" fontId="110" fillId="83" borderId="0" xfId="469" applyFont="1" applyFill="1"/>
    <xf numFmtId="0" fontId="18" fillId="12" borderId="241" xfId="0" applyFont="1" applyFill="1" applyBorder="1" applyAlignment="1">
      <alignment horizontal="center" vertical="center" wrapText="1"/>
    </xf>
    <xf numFmtId="49" fontId="110" fillId="0" borderId="57" xfId="653" applyNumberFormat="1" applyFont="1" applyBorder="1" applyAlignment="1">
      <alignment horizontal="left" vertical="center"/>
    </xf>
    <xf numFmtId="49" fontId="110" fillId="0" borderId="64" xfId="653" applyNumberFormat="1" applyFont="1" applyBorder="1" applyAlignment="1">
      <alignment horizontal="left" vertical="center"/>
    </xf>
    <xf numFmtId="0" fontId="0" fillId="73" borderId="0" xfId="0" applyFill="1" applyBorder="1" applyAlignment="1"/>
    <xf numFmtId="0" fontId="0" fillId="73" borderId="43" xfId="0" applyFill="1" applyBorder="1"/>
    <xf numFmtId="49" fontId="110" fillId="0" borderId="77" xfId="653" applyNumberFormat="1" applyFont="1" applyBorder="1" applyAlignment="1">
      <alignment horizontal="right" vertical="center"/>
    </xf>
    <xf numFmtId="0" fontId="1" fillId="0" borderId="0" xfId="738"/>
    <xf numFmtId="188" fontId="110" fillId="0" borderId="78" xfId="737" applyNumberFormat="1" applyFont="1" applyBorder="1" applyAlignment="1">
      <alignment horizontal="center" vertical="center"/>
    </xf>
    <xf numFmtId="188" fontId="110" fillId="0" borderId="104" xfId="737" applyNumberFormat="1" applyFont="1" applyBorder="1" applyAlignment="1">
      <alignment horizontal="center" vertical="center"/>
    </xf>
    <xf numFmtId="49" fontId="110" fillId="0" borderId="67" xfId="653" applyNumberFormat="1" applyFont="1" applyBorder="1" applyAlignment="1">
      <alignment horizontal="left" vertical="center"/>
    </xf>
    <xf numFmtId="49" fontId="110" fillId="0" borderId="65" xfId="653" applyNumberFormat="1" applyFont="1" applyBorder="1" applyAlignment="1">
      <alignment horizontal="left" vertical="center"/>
    </xf>
    <xf numFmtId="49" fontId="110" fillId="0" borderId="66" xfId="653" applyNumberFormat="1" applyFont="1" applyBorder="1" applyAlignment="1">
      <alignment horizontal="left" vertical="center"/>
    </xf>
    <xf numFmtId="0" fontId="110" fillId="0" borderId="81" xfId="653" applyFont="1" applyBorder="1" applyAlignment="1">
      <alignment horizontal="left" vertical="center"/>
    </xf>
    <xf numFmtId="0" fontId="110" fillId="0" borderId="82" xfId="653" applyFont="1" applyBorder="1" applyAlignment="1">
      <alignment horizontal="left" vertical="center"/>
    </xf>
    <xf numFmtId="0" fontId="110" fillId="0" borderId="87" xfId="653" applyFont="1" applyBorder="1" applyAlignment="1">
      <alignment horizontal="left" vertical="center"/>
    </xf>
    <xf numFmtId="4" fontId="66" fillId="70" borderId="33" xfId="0" applyNumberFormat="1" applyFont="1" applyFill="1" applyBorder="1" applyAlignment="1">
      <alignment horizontal="right" vertical="center" wrapText="1"/>
    </xf>
    <xf numFmtId="0" fontId="17" fillId="13" borderId="23" xfId="0" applyFont="1" applyFill="1" applyBorder="1" applyAlignment="1">
      <alignment horizontal="left" vertical="center" wrapText="1" indent="2"/>
    </xf>
    <xf numFmtId="0" fontId="17" fillId="13" borderId="242" xfId="0" applyFont="1" applyFill="1" applyBorder="1" applyAlignment="1">
      <alignment horizontal="left" vertical="center" wrapText="1" indent="2"/>
    </xf>
    <xf numFmtId="0" fontId="17" fillId="13" borderId="243" xfId="0" applyFont="1" applyFill="1" applyBorder="1" applyAlignment="1">
      <alignment horizontal="left" vertical="center" wrapText="1" indent="2"/>
    </xf>
    <xf numFmtId="0" fontId="14" fillId="13" borderId="23" xfId="653" applyFont="1" applyFill="1" applyBorder="1" applyAlignment="1">
      <alignment horizontal="center" vertical="center" wrapText="1"/>
    </xf>
    <xf numFmtId="0" fontId="14" fillId="13" borderId="24" xfId="653" applyFont="1" applyFill="1" applyBorder="1" applyAlignment="1">
      <alignment horizontal="center" vertical="center" wrapText="1"/>
    </xf>
    <xf numFmtId="0" fontId="17" fillId="13" borderId="26" xfId="0" applyFont="1" applyFill="1" applyBorder="1" applyAlignment="1">
      <alignment horizontal="left" vertical="center" wrapText="1" indent="2"/>
    </xf>
    <xf numFmtId="0" fontId="17" fillId="13" borderId="27" xfId="0" applyFont="1" applyFill="1" applyBorder="1" applyAlignment="1">
      <alignment horizontal="left" vertical="center" wrapText="1" indent="2"/>
    </xf>
    <xf numFmtId="0" fontId="17" fillId="13" borderId="28" xfId="0" applyFont="1" applyFill="1" applyBorder="1" applyAlignment="1">
      <alignment horizontal="left" vertical="center" wrapText="1" indent="2"/>
    </xf>
    <xf numFmtId="0" fontId="14" fillId="13" borderId="26" xfId="653" applyFont="1" applyFill="1" applyBorder="1" applyAlignment="1">
      <alignment horizontal="center" vertical="center" wrapText="1"/>
    </xf>
    <xf numFmtId="0" fontId="14" fillId="13" borderId="29" xfId="653" applyFont="1" applyFill="1" applyBorder="1" applyAlignment="1">
      <alignment horizontal="center" vertical="center" wrapText="1"/>
    </xf>
    <xf numFmtId="0" fontId="17" fillId="13" borderId="49" xfId="0" applyFont="1" applyFill="1" applyBorder="1" applyAlignment="1">
      <alignment horizontal="left" vertical="center" wrapText="1" indent="2"/>
    </xf>
    <xf numFmtId="0" fontId="17" fillId="13" borderId="50" xfId="0" applyFont="1" applyFill="1" applyBorder="1" applyAlignment="1">
      <alignment horizontal="left" vertical="center" wrapText="1" indent="2"/>
    </xf>
    <xf numFmtId="0" fontId="17" fillId="13" borderId="51" xfId="0" applyFont="1" applyFill="1" applyBorder="1" applyAlignment="1">
      <alignment horizontal="left" vertical="center" wrapText="1" indent="2"/>
    </xf>
    <xf numFmtId="0" fontId="14" fillId="13" borderId="31" xfId="653" applyFont="1" applyFill="1" applyBorder="1" applyAlignment="1">
      <alignment horizontal="center" vertical="center" wrapText="1"/>
    </xf>
    <xf numFmtId="0" fontId="14" fillId="13" borderId="32" xfId="653" applyFont="1" applyFill="1" applyBorder="1" applyAlignment="1">
      <alignment horizontal="center" vertical="center" wrapText="1"/>
    </xf>
    <xf numFmtId="0" fontId="18" fillId="12" borderId="244" xfId="0" applyFont="1" applyFill="1" applyBorder="1" applyAlignment="1">
      <alignment horizontal="center" vertical="center" wrapText="1"/>
    </xf>
    <xf numFmtId="0" fontId="18" fillId="12" borderId="245" xfId="0" applyFont="1" applyFill="1" applyBorder="1" applyAlignment="1">
      <alignment horizontal="center" vertical="center" wrapText="1"/>
    </xf>
    <xf numFmtId="0" fontId="18" fillId="12" borderId="246" xfId="0" applyFont="1" applyFill="1" applyBorder="1" applyAlignment="1">
      <alignment horizontal="center" vertical="center" wrapText="1"/>
    </xf>
    <xf numFmtId="0" fontId="18" fillId="12" borderId="244" xfId="0" applyFont="1" applyFill="1" applyBorder="1" applyAlignment="1">
      <alignment horizontal="center"/>
    </xf>
    <xf numFmtId="0" fontId="18" fillId="12" borderId="246" xfId="0" applyFont="1" applyFill="1" applyBorder="1" applyAlignment="1">
      <alignment horizontal="center"/>
    </xf>
    <xf numFmtId="0" fontId="18" fillId="12" borderId="18" xfId="0" applyFont="1" applyFill="1" applyBorder="1" applyAlignment="1">
      <alignment horizontal="center" vertical="center"/>
    </xf>
    <xf numFmtId="0" fontId="18" fillId="12" borderId="19" xfId="0" applyFont="1" applyFill="1" applyBorder="1" applyAlignment="1">
      <alignment horizontal="center" vertical="center"/>
    </xf>
    <xf numFmtId="0" fontId="18" fillId="12" borderId="20" xfId="0" applyFont="1" applyFill="1" applyBorder="1" applyAlignment="1">
      <alignment horizontal="center" vertical="center"/>
    </xf>
    <xf numFmtId="0" fontId="14" fillId="13" borderId="49" xfId="653" applyFont="1" applyFill="1" applyBorder="1" applyAlignment="1">
      <alignment horizontal="center" vertical="center" wrapText="1"/>
    </xf>
    <xf numFmtId="0" fontId="14" fillId="13" borderId="231" xfId="653" applyFont="1" applyFill="1" applyBorder="1" applyAlignment="1">
      <alignment horizontal="center" vertical="center" wrapText="1"/>
    </xf>
    <xf numFmtId="0" fontId="17" fillId="13" borderId="53" xfId="0" applyFont="1" applyFill="1" applyBorder="1" applyAlignment="1">
      <alignment horizontal="left" vertical="center" wrapText="1" indent="2"/>
    </xf>
    <xf numFmtId="0" fontId="17" fillId="13" borderId="54" xfId="0" applyFont="1" applyFill="1" applyBorder="1" applyAlignment="1">
      <alignment horizontal="left" vertical="center" wrapText="1" indent="2"/>
    </xf>
    <xf numFmtId="0" fontId="17" fillId="13" borderId="55" xfId="0" applyFont="1" applyFill="1" applyBorder="1" applyAlignment="1">
      <alignment horizontal="left" vertical="center" wrapText="1" indent="2"/>
    </xf>
    <xf numFmtId="0" fontId="16" fillId="13" borderId="15" xfId="0" applyFont="1" applyFill="1" applyBorder="1" applyAlignment="1">
      <alignment horizontal="left" vertical="center" wrapText="1"/>
    </xf>
    <xf numFmtId="0" fontId="16" fillId="13" borderId="16" xfId="0" applyFont="1" applyFill="1" applyBorder="1" applyAlignment="1">
      <alignment horizontal="left" vertical="center" wrapText="1"/>
    </xf>
    <xf numFmtId="0" fontId="17" fillId="13" borderId="15" xfId="0" applyFont="1" applyFill="1" applyBorder="1" applyAlignment="1">
      <alignment horizontal="left" vertical="center" wrapText="1"/>
    </xf>
    <xf numFmtId="0" fontId="17" fillId="13" borderId="16" xfId="0" applyFont="1" applyFill="1" applyBorder="1" applyAlignment="1">
      <alignment horizontal="left" vertical="center" wrapText="1"/>
    </xf>
    <xf numFmtId="0" fontId="17" fillId="13" borderId="17" xfId="0" applyFont="1" applyFill="1" applyBorder="1" applyAlignment="1">
      <alignment horizontal="left" vertical="center" wrapText="1"/>
    </xf>
    <xf numFmtId="0" fontId="18" fillId="12" borderId="18" xfId="0" applyFont="1" applyFill="1" applyBorder="1" applyAlignment="1">
      <alignment horizontal="center" vertical="center" wrapText="1"/>
    </xf>
    <xf numFmtId="0" fontId="18" fillId="12" borderId="19" xfId="0" applyFont="1" applyFill="1" applyBorder="1" applyAlignment="1">
      <alignment horizontal="center" vertical="center" wrapText="1"/>
    </xf>
    <xf numFmtId="0" fontId="18" fillId="12" borderId="20" xfId="0" applyFont="1" applyFill="1" applyBorder="1" applyAlignment="1">
      <alignment horizontal="center" vertical="center" wrapText="1"/>
    </xf>
    <xf numFmtId="0" fontId="18" fillId="12" borderId="18" xfId="0" applyFont="1" applyFill="1" applyBorder="1" applyAlignment="1">
      <alignment horizontal="center"/>
    </xf>
    <xf numFmtId="0" fontId="18" fillId="12" borderId="20" xfId="0" applyFont="1" applyFill="1" applyBorder="1" applyAlignment="1">
      <alignment horizontal="center"/>
    </xf>
    <xf numFmtId="0" fontId="15" fillId="14" borderId="12" xfId="0" applyFont="1" applyFill="1" applyBorder="1" applyAlignment="1">
      <alignment horizontal="center" vertical="center" wrapText="1"/>
    </xf>
    <xf numFmtId="0" fontId="15" fillId="14" borderId="14" xfId="0" applyFont="1" applyFill="1" applyBorder="1" applyAlignment="1">
      <alignment horizontal="center" vertical="center" wrapText="1"/>
    </xf>
    <xf numFmtId="0" fontId="15" fillId="14" borderId="13" xfId="0" applyFont="1" applyFill="1" applyBorder="1" applyAlignment="1">
      <alignment horizontal="center" vertical="center" wrapText="1"/>
    </xf>
    <xf numFmtId="0" fontId="16" fillId="13" borderId="12" xfId="0" applyFont="1" applyFill="1" applyBorder="1" applyAlignment="1">
      <alignment vertical="center" wrapText="1"/>
    </xf>
    <xf numFmtId="0" fontId="16" fillId="13" borderId="14" xfId="0" applyFont="1" applyFill="1" applyBorder="1" applyAlignment="1">
      <alignment vertical="center" wrapText="1"/>
    </xf>
    <xf numFmtId="0" fontId="17" fillId="13" borderId="12" xfId="0" applyFont="1" applyFill="1" applyBorder="1" applyAlignment="1">
      <alignment horizontal="left" vertical="center" wrapText="1"/>
    </xf>
    <xf numFmtId="0" fontId="17" fillId="13" borderId="14" xfId="0" applyFont="1" applyFill="1" applyBorder="1" applyAlignment="1">
      <alignment horizontal="left" vertical="center" wrapText="1"/>
    </xf>
    <xf numFmtId="0" fontId="17" fillId="13" borderId="13" xfId="0" applyFont="1" applyFill="1" applyBorder="1" applyAlignment="1">
      <alignment horizontal="left" vertical="center" wrapText="1"/>
    </xf>
    <xf numFmtId="0" fontId="14" fillId="13" borderId="0" xfId="0" applyFont="1" applyFill="1" applyBorder="1" applyAlignment="1">
      <alignment horizontal="left" vertical="center"/>
    </xf>
    <xf numFmtId="0" fontId="13" fillId="12" borderId="6" xfId="0" applyFont="1" applyFill="1" applyBorder="1" applyAlignment="1">
      <alignment horizontal="center" vertical="center" wrapText="1"/>
    </xf>
    <xf numFmtId="0" fontId="13" fillId="12" borderId="7" xfId="0" applyFont="1" applyFill="1" applyBorder="1" applyAlignment="1">
      <alignment horizontal="center" vertical="center" wrapText="1"/>
    </xf>
    <xf numFmtId="0" fontId="13" fillId="12" borderId="8" xfId="0" applyFont="1" applyFill="1" applyBorder="1" applyAlignment="1">
      <alignment horizontal="center" vertical="center" wrapText="1"/>
    </xf>
    <xf numFmtId="0" fontId="14" fillId="13" borderId="11" xfId="0" applyFont="1" applyFill="1" applyBorder="1" applyAlignment="1">
      <alignment horizontal="left" vertical="center"/>
    </xf>
    <xf numFmtId="0" fontId="14" fillId="13" borderId="11" xfId="0" applyFont="1" applyFill="1" applyBorder="1" applyAlignment="1">
      <alignment horizontal="left" vertical="center" wrapText="1"/>
    </xf>
    <xf numFmtId="0" fontId="93" fillId="14" borderId="12" xfId="0" applyFont="1" applyFill="1" applyBorder="1" applyAlignment="1">
      <alignment horizontal="center" vertical="center"/>
    </xf>
    <xf numFmtId="0" fontId="93" fillId="14" borderId="13" xfId="0" applyFont="1" applyFill="1" applyBorder="1" applyAlignment="1">
      <alignment horizontal="center" vertical="center"/>
    </xf>
    <xf numFmtId="0" fontId="93" fillId="14" borderId="14" xfId="0" applyFont="1" applyFill="1" applyBorder="1" applyAlignment="1">
      <alignment horizontal="center" vertical="center"/>
    </xf>
    <xf numFmtId="0" fontId="140" fillId="13" borderId="0" xfId="0" applyFont="1" applyFill="1" applyBorder="1" applyAlignment="1">
      <alignment horizontal="left" vertical="center" wrapText="1"/>
    </xf>
    <xf numFmtId="0" fontId="14" fillId="13" borderId="0" xfId="0" applyFont="1" applyFill="1" applyBorder="1" applyAlignment="1">
      <alignment horizontal="left" vertical="center" wrapText="1"/>
    </xf>
    <xf numFmtId="0" fontId="14" fillId="13" borderId="10" xfId="0" applyFont="1" applyFill="1" applyBorder="1" applyAlignment="1">
      <alignment horizontal="left" vertical="center" wrapText="1"/>
    </xf>
    <xf numFmtId="0" fontId="14" fillId="13" borderId="9" xfId="0" applyFont="1" applyFill="1" applyBorder="1" applyAlignment="1">
      <alignment horizontal="left" vertical="center" wrapText="1" indent="2"/>
    </xf>
    <xf numFmtId="0" fontId="14" fillId="13" borderId="0" xfId="0" applyFont="1" applyFill="1" applyBorder="1" applyAlignment="1">
      <alignment horizontal="left" vertical="center" wrapText="1" indent="2"/>
    </xf>
    <xf numFmtId="0" fontId="14" fillId="13" borderId="10" xfId="0" applyFont="1" applyFill="1" applyBorder="1" applyAlignment="1">
      <alignment horizontal="left" vertical="center" wrapText="1" indent="2"/>
    </xf>
    <xf numFmtId="0" fontId="13" fillId="12" borderId="18" xfId="0" applyFont="1" applyFill="1" applyBorder="1" applyAlignment="1">
      <alignment horizontal="center" vertical="center" wrapText="1"/>
    </xf>
    <xf numFmtId="0" fontId="13" fillId="12" borderId="19" xfId="0" applyFont="1" applyFill="1" applyBorder="1" applyAlignment="1">
      <alignment horizontal="center" vertical="center" wrapText="1"/>
    </xf>
    <xf numFmtId="0" fontId="72" fillId="0" borderId="0" xfId="469" applyFont="1" applyAlignment="1">
      <alignment horizontal="left" vertical="top" wrapText="1"/>
    </xf>
    <xf numFmtId="0" fontId="13" fillId="12" borderId="20" xfId="0" applyFont="1" applyFill="1" applyBorder="1" applyAlignment="1">
      <alignment horizontal="center" vertical="center" wrapText="1"/>
    </xf>
    <xf numFmtId="0" fontId="96" fillId="14" borderId="58" xfId="469" applyFont="1" applyFill="1" applyBorder="1" applyAlignment="1">
      <alignment horizontal="center" vertical="center"/>
    </xf>
    <xf numFmtId="0" fontId="96" fillId="14" borderId="59" xfId="469" applyFont="1" applyFill="1" applyBorder="1" applyAlignment="1">
      <alignment horizontal="center" vertical="center"/>
    </xf>
    <xf numFmtId="0" fontId="96" fillId="14" borderId="60" xfId="469" applyFont="1" applyFill="1" applyBorder="1" applyAlignment="1">
      <alignment horizontal="center" vertical="center"/>
    </xf>
    <xf numFmtId="0" fontId="18" fillId="12" borderId="44" xfId="0" applyFont="1" applyFill="1" applyBorder="1" applyAlignment="1">
      <alignment horizontal="center" vertical="center" wrapText="1"/>
    </xf>
    <xf numFmtId="0" fontId="18" fillId="12" borderId="48" xfId="0" applyFont="1" applyFill="1" applyBorder="1" applyAlignment="1">
      <alignment horizontal="center" vertical="center" wrapText="1"/>
    </xf>
    <xf numFmtId="0" fontId="18" fillId="12" borderId="21" xfId="0" applyFont="1" applyFill="1" applyBorder="1" applyAlignment="1">
      <alignment horizontal="center" vertical="center" wrapText="1"/>
    </xf>
    <xf numFmtId="0" fontId="18" fillId="12" borderId="69" xfId="0" applyFont="1" applyFill="1" applyBorder="1" applyAlignment="1">
      <alignment horizontal="center" vertical="center" wrapText="1"/>
    </xf>
    <xf numFmtId="0" fontId="18" fillId="12" borderId="75" xfId="0" applyFont="1" applyFill="1" applyBorder="1" applyAlignment="1">
      <alignment horizontal="center" vertical="center" wrapText="1"/>
    </xf>
    <xf numFmtId="0" fontId="18" fillId="80" borderId="44" xfId="0" applyFont="1" applyFill="1" applyBorder="1" applyAlignment="1">
      <alignment horizontal="center" vertical="center" wrapText="1"/>
    </xf>
    <xf numFmtId="0" fontId="18" fillId="80" borderId="48" xfId="0" applyFont="1" applyFill="1" applyBorder="1" applyAlignment="1">
      <alignment horizontal="center" vertical="center" wrapText="1"/>
    </xf>
    <xf numFmtId="0" fontId="18" fillId="12" borderId="70" xfId="0" applyFont="1" applyFill="1" applyBorder="1" applyAlignment="1">
      <alignment horizontal="center" vertical="center" wrapText="1"/>
    </xf>
    <xf numFmtId="0" fontId="111" fillId="12" borderId="21" xfId="0" applyFont="1" applyFill="1" applyBorder="1" applyAlignment="1">
      <alignment horizontal="center" vertical="center" wrapText="1"/>
    </xf>
    <xf numFmtId="0" fontId="18" fillId="12" borderId="68" xfId="0" applyFont="1" applyFill="1" applyBorder="1" applyAlignment="1">
      <alignment horizontal="center" vertical="center" wrapText="1"/>
    </xf>
    <xf numFmtId="0" fontId="18" fillId="12" borderId="72" xfId="0" applyFont="1" applyFill="1" applyBorder="1" applyAlignment="1">
      <alignment horizontal="center" vertical="center" wrapText="1"/>
    </xf>
    <xf numFmtId="0" fontId="18" fillId="12" borderId="74" xfId="0" applyFont="1" applyFill="1" applyBorder="1" applyAlignment="1">
      <alignment horizontal="center" vertical="center" wrapText="1"/>
    </xf>
    <xf numFmtId="0" fontId="110" fillId="13" borderId="0" xfId="0" applyFont="1" applyFill="1" applyBorder="1" applyAlignment="1">
      <alignment horizontal="left" vertical="center"/>
    </xf>
    <xf numFmtId="0" fontId="112" fillId="14" borderId="0" xfId="469" applyFont="1" applyFill="1" applyBorder="1" applyAlignment="1">
      <alignment horizontal="center" vertical="center"/>
    </xf>
    <xf numFmtId="0" fontId="112" fillId="14" borderId="116" xfId="469" applyFont="1" applyFill="1" applyBorder="1" applyAlignment="1">
      <alignment horizontal="center" vertical="center"/>
    </xf>
    <xf numFmtId="0" fontId="113" fillId="81" borderId="18" xfId="0" applyFont="1" applyFill="1" applyBorder="1" applyAlignment="1">
      <alignment horizontal="left" vertical="center" wrapText="1"/>
    </xf>
    <xf numFmtId="0" fontId="113" fillId="81" borderId="19" xfId="0" applyFont="1" applyFill="1" applyBorder="1" applyAlignment="1">
      <alignment horizontal="left" vertical="center" wrapText="1"/>
    </xf>
    <xf numFmtId="0" fontId="113" fillId="81" borderId="20" xfId="0" applyFont="1" applyFill="1" applyBorder="1" applyAlignment="1">
      <alignment horizontal="left" vertical="center" wrapText="1"/>
    </xf>
    <xf numFmtId="0" fontId="113" fillId="81" borderId="48" xfId="0" applyFont="1" applyFill="1" applyBorder="1" applyAlignment="1">
      <alignment horizontal="left" vertical="center" wrapText="1"/>
    </xf>
    <xf numFmtId="0" fontId="113" fillId="81" borderId="21" xfId="0" applyFont="1" applyFill="1" applyBorder="1" applyAlignment="1">
      <alignment horizontal="left" vertical="center" wrapText="1"/>
    </xf>
    <xf numFmtId="0" fontId="113" fillId="81" borderId="33" xfId="0" applyFont="1" applyFill="1" applyBorder="1" applyAlignment="1">
      <alignment horizontal="left" vertical="center" wrapText="1"/>
    </xf>
    <xf numFmtId="0" fontId="110" fillId="13" borderId="7" xfId="0" applyFont="1" applyFill="1" applyBorder="1" applyAlignment="1">
      <alignment horizontal="left" vertical="center"/>
    </xf>
    <xf numFmtId="0" fontId="111" fillId="12" borderId="18" xfId="0" applyFont="1" applyFill="1" applyBorder="1" applyAlignment="1">
      <alignment horizontal="center" vertical="center" wrapText="1"/>
    </xf>
    <xf numFmtId="0" fontId="111" fillId="12" borderId="19" xfId="0" applyFont="1" applyFill="1" applyBorder="1" applyAlignment="1">
      <alignment horizontal="center" vertical="center" wrapText="1"/>
    </xf>
    <xf numFmtId="0" fontId="111" fillId="12" borderId="20" xfId="0" applyFont="1" applyFill="1" applyBorder="1" applyAlignment="1">
      <alignment horizontal="center" vertical="center" wrapText="1"/>
    </xf>
    <xf numFmtId="0" fontId="18" fillId="12" borderId="99" xfId="0" applyFont="1" applyFill="1" applyBorder="1" applyAlignment="1">
      <alignment horizontal="center" vertical="center" wrapText="1"/>
    </xf>
    <xf numFmtId="0" fontId="18" fillId="12" borderId="91" xfId="0" applyFont="1" applyFill="1" applyBorder="1" applyAlignment="1">
      <alignment horizontal="center" vertical="center" wrapText="1"/>
    </xf>
    <xf numFmtId="0" fontId="18" fillId="12" borderId="100" xfId="0" applyFont="1" applyFill="1" applyBorder="1" applyAlignment="1">
      <alignment horizontal="center" vertical="center" wrapText="1"/>
    </xf>
    <xf numFmtId="0" fontId="18" fillId="12" borderId="33" xfId="0" applyFont="1" applyFill="1" applyBorder="1" applyAlignment="1">
      <alignment horizontal="center" vertical="center" wrapText="1"/>
    </xf>
    <xf numFmtId="0" fontId="18" fillId="12" borderId="34" xfId="0" applyFont="1" applyFill="1" applyBorder="1" applyAlignment="1">
      <alignment horizontal="center" vertical="center" wrapText="1"/>
    </xf>
    <xf numFmtId="0" fontId="18" fillId="12" borderId="35" xfId="0" applyFont="1" applyFill="1" applyBorder="1" applyAlignment="1">
      <alignment horizontal="center" vertical="center" wrapText="1"/>
    </xf>
    <xf numFmtId="0" fontId="111" fillId="82" borderId="18" xfId="0" applyFont="1" applyFill="1" applyBorder="1" applyAlignment="1">
      <alignment horizontal="center" vertical="center" wrapText="1"/>
    </xf>
    <xf numFmtId="0" fontId="111" fillId="82" borderId="19" xfId="0" applyFont="1" applyFill="1" applyBorder="1" applyAlignment="1">
      <alignment horizontal="center" vertical="center" wrapText="1"/>
    </xf>
    <xf numFmtId="0" fontId="111" fillId="82" borderId="20" xfId="0" applyFont="1" applyFill="1" applyBorder="1" applyAlignment="1">
      <alignment horizontal="center" vertical="center" wrapText="1"/>
    </xf>
    <xf numFmtId="0" fontId="110" fillId="84" borderId="0" xfId="0" applyFont="1" applyFill="1" applyBorder="1" applyAlignment="1">
      <alignment horizontal="left" vertical="center"/>
    </xf>
    <xf numFmtId="0" fontId="112" fillId="86" borderId="0" xfId="469" applyFont="1" applyFill="1" applyBorder="1" applyAlignment="1">
      <alignment horizontal="center" vertical="center"/>
    </xf>
    <xf numFmtId="0" fontId="112" fillId="86" borderId="116" xfId="469" applyFont="1" applyFill="1" applyBorder="1" applyAlignment="1">
      <alignment horizontal="center" vertical="center"/>
    </xf>
    <xf numFmtId="0" fontId="115" fillId="86" borderId="0" xfId="469" applyFont="1" applyFill="1" applyBorder="1" applyAlignment="1">
      <alignment horizontal="center" vertical="center"/>
    </xf>
    <xf numFmtId="0" fontId="115" fillId="86" borderId="116" xfId="469" applyFont="1" applyFill="1" applyBorder="1" applyAlignment="1">
      <alignment horizontal="center" vertical="center"/>
    </xf>
    <xf numFmtId="0" fontId="90" fillId="12" borderId="0" xfId="653" applyFont="1" applyFill="1" applyBorder="1" applyAlignment="1">
      <alignment horizontal="center" vertical="center" wrapText="1"/>
    </xf>
    <xf numFmtId="0" fontId="90" fillId="12" borderId="117" xfId="653" applyFont="1" applyFill="1" applyBorder="1" applyAlignment="1">
      <alignment horizontal="center" vertical="center" wrapText="1"/>
    </xf>
    <xf numFmtId="0" fontId="123" fillId="78" borderId="118" xfId="653" applyFont="1" applyFill="1" applyBorder="1" applyAlignment="1">
      <alignment horizontal="center" vertical="center" wrapText="1"/>
    </xf>
    <xf numFmtId="0" fontId="123" fillId="78" borderId="119" xfId="653" applyFont="1" applyFill="1" applyBorder="1" applyAlignment="1">
      <alignment horizontal="center" vertical="center" wrapText="1"/>
    </xf>
    <xf numFmtId="0" fontId="121" fillId="78" borderId="118" xfId="0" applyFont="1" applyFill="1" applyBorder="1" applyAlignment="1">
      <alignment horizontal="center" vertical="center" wrapText="1"/>
    </xf>
    <xf numFmtId="0" fontId="121" fillId="78" borderId="119" xfId="0" applyFont="1" applyFill="1" applyBorder="1" applyAlignment="1">
      <alignment horizontal="center" vertical="center" wrapText="1"/>
    </xf>
    <xf numFmtId="0" fontId="123" fillId="14" borderId="18" xfId="653" applyFont="1" applyFill="1" applyBorder="1" applyAlignment="1">
      <alignment horizontal="center" vertical="center" wrapText="1"/>
    </xf>
    <xf numFmtId="0" fontId="123" fillId="14" borderId="20" xfId="653" applyFont="1" applyFill="1" applyBorder="1" applyAlignment="1">
      <alignment horizontal="center" vertical="center" wrapText="1"/>
    </xf>
    <xf numFmtId="0" fontId="0" fillId="73" borderId="33" xfId="0" applyFill="1" applyBorder="1" applyAlignment="1">
      <alignment horizontal="center"/>
    </xf>
    <xf numFmtId="0" fontId="0" fillId="73" borderId="34" xfId="0" applyFill="1" applyBorder="1" applyAlignment="1">
      <alignment horizontal="center"/>
    </xf>
    <xf numFmtId="0" fontId="112" fillId="79" borderId="18" xfId="653" applyFont="1" applyFill="1" applyBorder="1" applyAlignment="1">
      <alignment horizontal="center" vertical="center" wrapText="1"/>
    </xf>
    <xf numFmtId="0" fontId="112" fillId="79" borderId="20" xfId="653" applyFont="1" applyFill="1" applyBorder="1" applyAlignment="1">
      <alignment horizontal="center" vertical="center" wrapText="1"/>
    </xf>
    <xf numFmtId="0" fontId="112" fillId="79" borderId="18" xfId="0" applyFont="1" applyFill="1" applyBorder="1" applyAlignment="1">
      <alignment horizontal="center" vertical="center" wrapText="1"/>
    </xf>
    <xf numFmtId="0" fontId="112" fillId="79" borderId="20" xfId="0" applyFont="1" applyFill="1" applyBorder="1" applyAlignment="1">
      <alignment horizontal="center" vertical="center" wrapText="1"/>
    </xf>
    <xf numFmtId="0" fontId="112" fillId="75" borderId="21" xfId="0" applyFont="1" applyFill="1" applyBorder="1" applyAlignment="1">
      <alignment horizontal="center" vertical="center" wrapText="1"/>
    </xf>
    <xf numFmtId="0" fontId="112" fillId="79" borderId="6" xfId="653" applyFont="1" applyFill="1" applyBorder="1" applyAlignment="1">
      <alignment horizontal="center" vertical="center" wrapText="1"/>
    </xf>
    <xf numFmtId="0" fontId="112" fillId="79" borderId="8" xfId="653" applyFont="1" applyFill="1" applyBorder="1" applyAlignment="1">
      <alignment horizontal="center" vertical="center" wrapText="1"/>
    </xf>
    <xf numFmtId="0" fontId="112" fillId="79" borderId="33" xfId="653" applyFont="1" applyFill="1" applyBorder="1" applyAlignment="1">
      <alignment horizontal="center" vertical="center" wrapText="1"/>
    </xf>
    <xf numFmtId="0" fontId="112" fillId="79" borderId="35" xfId="653" applyFont="1" applyFill="1" applyBorder="1" applyAlignment="1">
      <alignment horizontal="center" vertical="center" wrapText="1"/>
    </xf>
    <xf numFmtId="0" fontId="120" fillId="79" borderId="6" xfId="653" applyFont="1" applyFill="1" applyBorder="1" applyAlignment="1">
      <alignment horizontal="center" vertical="center" wrapText="1"/>
    </xf>
    <xf numFmtId="0" fontId="120" fillId="79" borderId="8" xfId="653" applyFont="1" applyFill="1" applyBorder="1" applyAlignment="1">
      <alignment horizontal="center" vertical="center" wrapText="1"/>
    </xf>
    <xf numFmtId="0" fontId="120" fillId="79" borderId="33" xfId="653" applyFont="1" applyFill="1" applyBorder="1" applyAlignment="1">
      <alignment horizontal="center" vertical="center" wrapText="1"/>
    </xf>
    <xf numFmtId="0" fontId="120" fillId="79" borderId="35" xfId="653" applyFont="1" applyFill="1" applyBorder="1" applyAlignment="1">
      <alignment horizontal="center" vertical="center" wrapText="1"/>
    </xf>
    <xf numFmtId="4" fontId="66" fillId="70" borderId="44" xfId="0" applyNumberFormat="1" applyFont="1" applyFill="1" applyBorder="1" applyAlignment="1">
      <alignment horizontal="center" vertical="center" wrapText="1"/>
    </xf>
    <xf numFmtId="4" fontId="66" fillId="70" borderId="48" xfId="0" applyNumberFormat="1" applyFont="1" applyFill="1" applyBorder="1" applyAlignment="1">
      <alignment horizontal="center" vertical="center" wrapText="1"/>
    </xf>
    <xf numFmtId="0" fontId="110" fillId="72" borderId="0" xfId="469" applyFont="1" applyFill="1" applyAlignment="1">
      <alignment horizontal="left" vertical="top" wrapText="1"/>
    </xf>
    <xf numFmtId="0" fontId="110" fillId="72" borderId="0" xfId="469" applyFont="1" applyFill="1" applyBorder="1" applyAlignment="1">
      <alignment horizontal="left" vertical="top" wrapText="1"/>
    </xf>
    <xf numFmtId="0" fontId="122" fillId="72" borderId="0" xfId="469" applyFont="1" applyFill="1" applyBorder="1" applyAlignment="1">
      <alignment horizontal="center" vertical="top" wrapText="1"/>
    </xf>
    <xf numFmtId="0" fontId="122" fillId="72" borderId="0" xfId="469" applyFont="1" applyFill="1" applyBorder="1" applyAlignment="1">
      <alignment horizontal="center" wrapText="1"/>
    </xf>
    <xf numFmtId="4" fontId="110" fillId="0" borderId="33" xfId="653" applyNumberFormat="1" applyFont="1" applyBorder="1" applyAlignment="1">
      <alignment horizontal="center" vertical="center"/>
    </xf>
    <xf numFmtId="4" fontId="110" fillId="0" borderId="34" xfId="653" applyNumberFormat="1" applyFont="1" applyBorder="1" applyAlignment="1">
      <alignment horizontal="center" vertical="center"/>
    </xf>
    <xf numFmtId="4" fontId="110" fillId="0" borderId="35" xfId="653" applyNumberFormat="1" applyFont="1" applyBorder="1" applyAlignment="1">
      <alignment horizontal="center" vertical="center"/>
    </xf>
    <xf numFmtId="4" fontId="66" fillId="70" borderId="43" xfId="0" applyNumberFormat="1" applyFont="1" applyFill="1" applyBorder="1" applyAlignment="1">
      <alignment horizontal="center" vertical="center" wrapText="1"/>
    </xf>
    <xf numFmtId="0" fontId="18" fillId="80" borderId="197" xfId="0" applyFont="1" applyFill="1" applyBorder="1" applyAlignment="1">
      <alignment horizontal="center" vertical="center" wrapText="1"/>
    </xf>
    <xf numFmtId="0" fontId="18" fillId="80" borderId="184" xfId="0" applyFont="1" applyFill="1" applyBorder="1" applyAlignment="1">
      <alignment horizontal="center" vertical="center" wrapText="1"/>
    </xf>
    <xf numFmtId="0" fontId="18" fillId="80" borderId="33" xfId="0" applyFont="1" applyFill="1" applyBorder="1" applyAlignment="1">
      <alignment horizontal="center" vertical="center" wrapText="1"/>
    </xf>
    <xf numFmtId="0" fontId="18" fillId="80" borderId="34" xfId="0" applyFont="1" applyFill="1" applyBorder="1" applyAlignment="1">
      <alignment horizontal="center" vertical="center" wrapText="1"/>
    </xf>
    <xf numFmtId="0" fontId="18" fillId="80" borderId="35" xfId="0" applyFont="1" applyFill="1" applyBorder="1" applyAlignment="1">
      <alignment horizontal="center" vertical="center" wrapText="1"/>
    </xf>
    <xf numFmtId="0" fontId="18" fillId="80" borderId="18" xfId="0" applyFont="1" applyFill="1" applyBorder="1" applyAlignment="1">
      <alignment horizontal="center" vertical="center" wrapText="1"/>
    </xf>
    <xf numFmtId="0" fontId="18" fillId="80" borderId="19" xfId="0" applyFont="1" applyFill="1" applyBorder="1" applyAlignment="1">
      <alignment horizontal="center" vertical="center" wrapText="1"/>
    </xf>
    <xf numFmtId="0" fontId="18" fillId="80" borderId="20" xfId="0" applyFont="1" applyFill="1" applyBorder="1" applyAlignment="1">
      <alignment horizontal="center" vertical="center" wrapText="1"/>
    </xf>
    <xf numFmtId="0" fontId="18" fillId="80" borderId="121" xfId="0" applyFont="1" applyFill="1" applyBorder="1" applyAlignment="1">
      <alignment horizontal="center" vertical="center" wrapText="1"/>
    </xf>
    <xf numFmtId="0" fontId="18" fillId="80" borderId="8" xfId="0" applyFont="1" applyFill="1" applyBorder="1" applyAlignment="1">
      <alignment horizontal="center" vertical="center" wrapText="1"/>
    </xf>
    <xf numFmtId="4" fontId="129" fillId="88" borderId="43" xfId="732" applyNumberFormat="1" applyFont="1" applyFill="1" applyBorder="1" applyAlignment="1">
      <alignment horizontal="center"/>
    </xf>
    <xf numFmtId="4" fontId="129" fillId="88" borderId="48" xfId="732" applyNumberFormat="1" applyFont="1" applyFill="1" applyBorder="1" applyAlignment="1">
      <alignment horizontal="center"/>
    </xf>
    <xf numFmtId="4" fontId="129" fillId="88" borderId="6" xfId="732" applyNumberFormat="1" applyFont="1" applyFill="1" applyBorder="1" applyAlignment="1">
      <alignment horizontal="center"/>
    </xf>
    <xf numFmtId="4" fontId="129" fillId="88" borderId="7" xfId="732" applyNumberFormat="1" applyFont="1" applyFill="1" applyBorder="1" applyAlignment="1">
      <alignment horizontal="center"/>
    </xf>
    <xf numFmtId="4" fontId="129" fillId="88" borderId="8" xfId="732" applyNumberFormat="1" applyFont="1" applyFill="1" applyBorder="1" applyAlignment="1">
      <alignment horizontal="center"/>
    </xf>
    <xf numFmtId="4" fontId="129" fillId="88" borderId="9" xfId="732" applyNumberFormat="1" applyFont="1" applyFill="1" applyBorder="1" applyAlignment="1">
      <alignment horizontal="center"/>
    </xf>
    <xf numFmtId="4" fontId="129" fillId="88" borderId="0" xfId="732" applyNumberFormat="1" applyFont="1" applyFill="1" applyBorder="1" applyAlignment="1">
      <alignment horizontal="center"/>
    </xf>
    <xf numFmtId="4" fontId="129" fillId="88" borderId="10" xfId="732" applyNumberFormat="1" applyFont="1" applyFill="1" applyBorder="1" applyAlignment="1">
      <alignment horizontal="center"/>
    </xf>
    <xf numFmtId="4" fontId="129" fillId="88" borderId="33" xfId="732" applyNumberFormat="1" applyFont="1" applyFill="1" applyBorder="1" applyAlignment="1">
      <alignment horizontal="center"/>
    </xf>
    <xf numFmtId="4" fontId="129" fillId="88" borderId="34" xfId="732" applyNumberFormat="1" applyFont="1" applyFill="1" applyBorder="1" applyAlignment="1">
      <alignment horizontal="center"/>
    </xf>
    <xf numFmtId="4" fontId="129" fillId="88" borderId="35" xfId="732" applyNumberFormat="1" applyFont="1" applyFill="1" applyBorder="1" applyAlignment="1">
      <alignment horizontal="center"/>
    </xf>
    <xf numFmtId="4" fontId="129" fillId="88" borderId="44" xfId="732" applyNumberFormat="1" applyFont="1" applyFill="1" applyBorder="1" applyAlignment="1">
      <alignment horizontal="center"/>
    </xf>
    <xf numFmtId="4" fontId="129" fillId="88" borderId="149" xfId="732" applyNumberFormat="1" applyFont="1" applyFill="1" applyBorder="1" applyAlignment="1">
      <alignment horizontal="center"/>
    </xf>
    <xf numFmtId="4" fontId="129" fillId="88" borderId="150" xfId="732" applyNumberFormat="1" applyFont="1" applyFill="1" applyBorder="1" applyAlignment="1">
      <alignment horizontal="center"/>
    </xf>
    <xf numFmtId="4" fontId="129" fillId="88" borderId="151" xfId="732" applyNumberFormat="1" applyFont="1" applyFill="1" applyBorder="1" applyAlignment="1">
      <alignment horizontal="center"/>
    </xf>
    <xf numFmtId="4" fontId="129" fillId="88" borderId="141" xfId="732" applyNumberFormat="1" applyFont="1" applyFill="1" applyBorder="1" applyAlignment="1">
      <alignment horizontal="center"/>
    </xf>
    <xf numFmtId="4" fontId="129" fillId="88" borderId="142" xfId="732" applyNumberFormat="1" applyFont="1" applyFill="1" applyBorder="1" applyAlignment="1">
      <alignment horizontal="center"/>
    </xf>
    <xf numFmtId="4" fontId="129" fillId="88" borderId="143" xfId="732" applyNumberFormat="1" applyFont="1" applyFill="1" applyBorder="1" applyAlignment="1">
      <alignment horizontal="center"/>
    </xf>
    <xf numFmtId="4" fontId="129" fillId="88" borderId="144" xfId="732" applyNumberFormat="1" applyFont="1" applyFill="1" applyBorder="1" applyAlignment="1">
      <alignment horizontal="center"/>
    </xf>
    <xf numFmtId="4" fontId="129" fillId="88" borderId="145" xfId="732" applyNumberFormat="1" applyFont="1" applyFill="1" applyBorder="1" applyAlignment="1">
      <alignment horizontal="center"/>
    </xf>
    <xf numFmtId="4" fontId="129" fillId="88" borderId="146" xfId="732" applyNumberFormat="1" applyFont="1" applyFill="1" applyBorder="1" applyAlignment="1">
      <alignment horizontal="center"/>
    </xf>
    <xf numFmtId="4" fontId="129" fillId="88" borderId="147" xfId="732" applyNumberFormat="1" applyFont="1" applyFill="1" applyBorder="1" applyAlignment="1">
      <alignment horizontal="center"/>
    </xf>
    <xf numFmtId="4" fontId="129" fillId="88" borderId="148" xfId="732" applyNumberFormat="1" applyFont="1" applyFill="1" applyBorder="1" applyAlignment="1">
      <alignment horizontal="center"/>
    </xf>
    <xf numFmtId="4" fontId="129" fillId="88" borderId="152" xfId="732" applyNumberFormat="1" applyFont="1" applyFill="1" applyBorder="1" applyAlignment="1">
      <alignment horizontal="center"/>
    </xf>
    <xf numFmtId="0" fontId="146" fillId="0" borderId="0" xfId="469" applyFont="1" applyAlignment="1">
      <alignment horizontal="left" vertical="center" wrapText="1"/>
    </xf>
    <xf numFmtId="4" fontId="110" fillId="0" borderId="9" xfId="653" applyNumberFormat="1" applyFont="1" applyBorder="1" applyAlignment="1">
      <alignment horizontal="center" vertical="center"/>
    </xf>
    <xf numFmtId="4" fontId="110" fillId="0" borderId="210" xfId="653" applyNumberFormat="1" applyFont="1" applyBorder="1" applyAlignment="1">
      <alignment horizontal="center" vertical="center"/>
    </xf>
    <xf numFmtId="0" fontId="121" fillId="78" borderId="18" xfId="0" applyFont="1" applyFill="1" applyBorder="1" applyAlignment="1">
      <alignment horizontal="center" vertical="center" wrapText="1"/>
    </xf>
    <xf numFmtId="0" fontId="121" fillId="78" borderId="20" xfId="0" applyFont="1" applyFill="1" applyBorder="1" applyAlignment="1">
      <alignment horizontal="center" vertical="center" wrapText="1"/>
    </xf>
    <xf numFmtId="0" fontId="132" fillId="12" borderId="18" xfId="653" applyFont="1" applyFill="1" applyBorder="1" applyAlignment="1">
      <alignment horizontal="center" vertical="center" wrapText="1"/>
    </xf>
    <xf numFmtId="0" fontId="132" fillId="12" borderId="19" xfId="653" applyFont="1" applyFill="1" applyBorder="1" applyAlignment="1">
      <alignment horizontal="center" vertical="center" wrapText="1"/>
    </xf>
    <xf numFmtId="0" fontId="132" fillId="12" borderId="20" xfId="653" applyFont="1" applyFill="1" applyBorder="1" applyAlignment="1">
      <alignment horizontal="center" vertical="center" wrapText="1"/>
    </xf>
    <xf numFmtId="0" fontId="74" fillId="81" borderId="18" xfId="0" applyFont="1" applyFill="1" applyBorder="1" applyAlignment="1">
      <alignment horizontal="left" vertical="center" wrapText="1"/>
    </xf>
    <xf numFmtId="0" fontId="74" fillId="81" borderId="20" xfId="0" applyFont="1" applyFill="1" applyBorder="1" applyAlignment="1">
      <alignment horizontal="left" vertical="center" wrapText="1"/>
    </xf>
    <xf numFmtId="0" fontId="111" fillId="82" borderId="21" xfId="0" applyFont="1" applyFill="1" applyBorder="1" applyAlignment="1">
      <alignment horizontal="center" vertical="center" wrapText="1"/>
    </xf>
    <xf numFmtId="0" fontId="110" fillId="72" borderId="218" xfId="469" applyFont="1" applyFill="1" applyBorder="1" applyAlignment="1">
      <alignment horizontal="left" vertical="top" wrapText="1"/>
    </xf>
    <xf numFmtId="0" fontId="74" fillId="81" borderId="44" xfId="0" applyFont="1" applyFill="1" applyBorder="1" applyAlignment="1">
      <alignment horizontal="center" vertical="center" wrapText="1"/>
    </xf>
    <xf numFmtId="0" fontId="74" fillId="81" borderId="43" xfId="0" applyFont="1" applyFill="1" applyBorder="1" applyAlignment="1">
      <alignment horizontal="center" vertical="center" wrapText="1"/>
    </xf>
    <xf numFmtId="0" fontId="74" fillId="81" borderId="48" xfId="0" applyFont="1" applyFill="1" applyBorder="1" applyAlignment="1">
      <alignment horizontal="center" vertical="center" wrapText="1"/>
    </xf>
    <xf numFmtId="0" fontId="74" fillId="81" borderId="6" xfId="0" applyFont="1" applyFill="1" applyBorder="1" applyAlignment="1">
      <alignment horizontal="left" vertical="center" wrapText="1"/>
    </xf>
    <xf numFmtId="0" fontId="74" fillId="81" borderId="33" xfId="0" applyFont="1" applyFill="1" applyBorder="1" applyAlignment="1">
      <alignment horizontal="left" vertical="center" wrapText="1"/>
    </xf>
    <xf numFmtId="0" fontId="33" fillId="73" borderId="6" xfId="471" applyFont="1" applyFill="1" applyBorder="1" applyAlignment="1">
      <alignment horizontal="left" vertical="center"/>
      <protection locked="0"/>
    </xf>
    <xf numFmtId="0" fontId="33" fillId="73" borderId="7" xfId="471" applyFont="1" applyFill="1" applyBorder="1" applyAlignment="1">
      <alignment horizontal="left" vertical="center"/>
      <protection locked="0"/>
    </xf>
    <xf numFmtId="0" fontId="33" fillId="73" borderId="8" xfId="471" applyFont="1" applyFill="1" applyBorder="1" applyAlignment="1">
      <alignment horizontal="left" vertical="center"/>
      <protection locked="0"/>
    </xf>
    <xf numFmtId="0" fontId="32" fillId="73" borderId="9" xfId="471" applyFont="1" applyFill="1" applyBorder="1" applyAlignment="1">
      <alignment horizontal="left" vertical="center"/>
      <protection locked="0"/>
    </xf>
    <xf numFmtId="0" fontId="33" fillId="73" borderId="0" xfId="471" applyFont="1" applyFill="1" applyBorder="1" applyAlignment="1">
      <alignment horizontal="left" vertical="center"/>
      <protection locked="0"/>
    </xf>
    <xf numFmtId="0" fontId="33" fillId="73" borderId="10" xfId="471" applyFont="1" applyFill="1" applyBorder="1" applyAlignment="1">
      <alignment horizontal="left" vertical="center"/>
      <protection locked="0"/>
    </xf>
    <xf numFmtId="0" fontId="33" fillId="73" borderId="9" xfId="471" applyFont="1" applyFill="1" applyBorder="1" applyAlignment="1">
      <alignment horizontal="left" vertical="center"/>
      <protection locked="0"/>
    </xf>
    <xf numFmtId="0" fontId="33" fillId="73" borderId="33" xfId="471" applyFont="1" applyFill="1" applyBorder="1" applyAlignment="1">
      <alignment horizontal="left" vertical="center"/>
      <protection locked="0"/>
    </xf>
    <xf numFmtId="0" fontId="33" fillId="73" borderId="34" xfId="471" applyFont="1" applyFill="1" applyBorder="1" applyAlignment="1">
      <alignment horizontal="left" vertical="center"/>
      <protection locked="0"/>
    </xf>
    <xf numFmtId="0" fontId="33" fillId="73" borderId="35" xfId="471" applyFont="1" applyFill="1" applyBorder="1" applyAlignment="1">
      <alignment horizontal="left" vertical="center"/>
      <protection locked="0"/>
    </xf>
    <xf numFmtId="0" fontId="95" fillId="0" borderId="0" xfId="0" applyFont="1" applyAlignment="1">
      <alignment horizontal="left" vertical="center" wrapText="1" readingOrder="1"/>
    </xf>
    <xf numFmtId="0" fontId="137" fillId="0" borderId="0" xfId="0" applyFont="1" applyAlignment="1">
      <alignment horizontal="left" vertical="center" wrapText="1" readingOrder="1"/>
    </xf>
    <xf numFmtId="0" fontId="110" fillId="0" borderId="90" xfId="653" applyFont="1" applyBorder="1" applyAlignment="1">
      <alignment horizontal="left" vertical="center" wrapText="1"/>
    </xf>
    <xf numFmtId="0" fontId="110" fillId="0" borderId="223" xfId="653" applyFont="1" applyBorder="1" applyAlignment="1">
      <alignment horizontal="left" vertical="center" wrapText="1"/>
    </xf>
    <xf numFmtId="4" fontId="110" fillId="0" borderId="93" xfId="653" applyNumberFormat="1" applyFont="1" applyBorder="1" applyAlignment="1">
      <alignment horizontal="center" vertical="center"/>
    </xf>
    <xf numFmtId="4" fontId="110" fillId="0" borderId="228" xfId="653" applyNumberFormat="1" applyFont="1" applyBorder="1" applyAlignment="1">
      <alignment horizontal="center" vertical="center"/>
    </xf>
    <xf numFmtId="0" fontId="110" fillId="0" borderId="229" xfId="653" applyFont="1" applyBorder="1" applyAlignment="1">
      <alignment horizontal="left" vertical="center" wrapText="1"/>
    </xf>
    <xf numFmtId="0" fontId="110" fillId="0" borderId="230" xfId="653" applyFont="1" applyBorder="1" applyAlignment="1">
      <alignment horizontal="left" vertical="center" wrapText="1"/>
    </xf>
    <xf numFmtId="0" fontId="18" fillId="80" borderId="222" xfId="0" applyFont="1" applyFill="1" applyBorder="1" applyAlignment="1">
      <alignment horizontal="center" vertical="center" wrapText="1"/>
    </xf>
    <xf numFmtId="0" fontId="18" fillId="80" borderId="120" xfId="0" applyFont="1" applyFill="1" applyBorder="1" applyAlignment="1">
      <alignment horizontal="center" vertical="center" wrapText="1"/>
    </xf>
    <xf numFmtId="0" fontId="18" fillId="80" borderId="18" xfId="0" applyFont="1" applyFill="1" applyBorder="1" applyAlignment="1">
      <alignment horizontal="left" vertical="center" wrapText="1"/>
    </xf>
    <xf numFmtId="0" fontId="18" fillId="80" borderId="20" xfId="0" applyFont="1" applyFill="1" applyBorder="1" applyAlignment="1">
      <alignment horizontal="left" vertical="center" wrapText="1"/>
    </xf>
    <xf numFmtId="0" fontId="110" fillId="0" borderId="224" xfId="653" applyFont="1" applyBorder="1" applyAlignment="1">
      <alignment horizontal="left" vertical="center" wrapText="1"/>
    </xf>
    <xf numFmtId="0" fontId="110" fillId="0" borderId="225" xfId="653" applyFont="1" applyBorder="1" applyAlignment="1">
      <alignment horizontal="left" vertical="center" wrapText="1"/>
    </xf>
    <xf numFmtId="4" fontId="110" fillId="0" borderId="226" xfId="653" applyNumberFormat="1" applyFont="1" applyBorder="1" applyAlignment="1">
      <alignment horizontal="center" vertical="center"/>
    </xf>
    <xf numFmtId="4" fontId="110" fillId="0" borderId="227" xfId="653" applyNumberFormat="1" applyFont="1" applyBorder="1" applyAlignment="1">
      <alignment horizontal="center" vertical="center"/>
    </xf>
    <xf numFmtId="0" fontId="126" fillId="80" borderId="44" xfId="0" applyFont="1" applyFill="1" applyBorder="1" applyAlignment="1">
      <alignment horizontal="center" vertical="center" wrapText="1"/>
    </xf>
    <xf numFmtId="0" fontId="126" fillId="80" borderId="48" xfId="0" applyFont="1" applyFill="1" applyBorder="1" applyAlignment="1">
      <alignment horizontal="center" vertical="center" wrapText="1"/>
    </xf>
    <xf numFmtId="0" fontId="126" fillId="80" borderId="8" xfId="0" applyFont="1" applyFill="1" applyBorder="1" applyAlignment="1">
      <alignment horizontal="center" vertical="center" wrapText="1"/>
    </xf>
    <xf numFmtId="0" fontId="126" fillId="80" borderId="35" xfId="0" applyFont="1" applyFill="1" applyBorder="1" applyAlignment="1">
      <alignment horizontal="center" vertical="center" wrapText="1"/>
    </xf>
  </cellXfs>
  <cellStyles count="739">
    <cellStyle name="20 % - Aksentti1" xfId="1"/>
    <cellStyle name="20 % - Aksentti1 2" xfId="2"/>
    <cellStyle name="20 % - Aksentti2" xfId="3"/>
    <cellStyle name="20 % - Aksentti2 2" xfId="4"/>
    <cellStyle name="20 % - Aksentti3" xfId="5"/>
    <cellStyle name="20 % - Aksentti3 2" xfId="6"/>
    <cellStyle name="20 % - Aksentti4" xfId="7"/>
    <cellStyle name="20 % - Aksentti4 2" xfId="8"/>
    <cellStyle name="20 % - Aksentti5" xfId="9"/>
    <cellStyle name="20 % - Aksentti5 2" xfId="10"/>
    <cellStyle name="20 % - Aksentti6" xfId="11"/>
    <cellStyle name="20 % - Aksentti6 2" xfId="12"/>
    <cellStyle name="20 % - Accent1" xfId="13"/>
    <cellStyle name="20 % - Accent1 2" xfId="655"/>
    <cellStyle name="20 % - Accent2" xfId="14"/>
    <cellStyle name="20 % - Accent2 2" xfId="656"/>
    <cellStyle name="20 % - Accent3" xfId="15"/>
    <cellStyle name="20 % - Accent3 2" xfId="657"/>
    <cellStyle name="20 % - Accent4" xfId="16"/>
    <cellStyle name="20 % - Accent4 2" xfId="658"/>
    <cellStyle name="20 % - Accent5" xfId="17"/>
    <cellStyle name="20 % - Accent5 2" xfId="659"/>
    <cellStyle name="20 % - Accent6" xfId="18"/>
    <cellStyle name="20 % - Accent6 2" xfId="660"/>
    <cellStyle name="20% - 1. jelölőszín" xfId="19"/>
    <cellStyle name="20% - 1. jelölőszín 2" xfId="20"/>
    <cellStyle name="20% - 2. jelölőszín" xfId="21"/>
    <cellStyle name="20% - 2. jelölőszín 2" xfId="22"/>
    <cellStyle name="20% - 3. jelölőszín" xfId="23"/>
    <cellStyle name="20% - 3. jelölőszín 2" xfId="24"/>
    <cellStyle name="20% - 4. jelölőszín" xfId="25"/>
    <cellStyle name="20% - 4. jelölőszín 2" xfId="26"/>
    <cellStyle name="20% - 5. jelölőszín" xfId="27"/>
    <cellStyle name="20% - 5. jelölőszín 2" xfId="28"/>
    <cellStyle name="20% - 6. jelölőszín" xfId="29"/>
    <cellStyle name="20% - 6. jelölőszín 2" xfId="30"/>
    <cellStyle name="20% - Accent1" xfId="31"/>
    <cellStyle name="20% - Accent1 2" xfId="32"/>
    <cellStyle name="20% - Accent1 3" xfId="33"/>
    <cellStyle name="20% - Accent2" xfId="34"/>
    <cellStyle name="20% - Accent2 2" xfId="35"/>
    <cellStyle name="20% - Accent2 3" xfId="36"/>
    <cellStyle name="20% - Accent3" xfId="37"/>
    <cellStyle name="20% - Accent3 2" xfId="38"/>
    <cellStyle name="20% - Accent3 3" xfId="39"/>
    <cellStyle name="20% - Accent4" xfId="40"/>
    <cellStyle name="20% - Accent4 2" xfId="41"/>
    <cellStyle name="20% - Accent4 3" xfId="42"/>
    <cellStyle name="20% - Accent5" xfId="43"/>
    <cellStyle name="20% - Accent5 2" xfId="44"/>
    <cellStyle name="20% - Accent5 3" xfId="45"/>
    <cellStyle name="20% - Accent6" xfId="46"/>
    <cellStyle name="20% - Accent6 2" xfId="47"/>
    <cellStyle name="20% - Accent6 3" xfId="48"/>
    <cellStyle name="20% - Colore 1" xfId="49"/>
    <cellStyle name="20% - Colore 1 2" xfId="50"/>
    <cellStyle name="20% - Colore 2" xfId="51"/>
    <cellStyle name="20% - Colore 2 2" xfId="52"/>
    <cellStyle name="20% - Colore 3" xfId="53"/>
    <cellStyle name="20% - Colore 3 2" xfId="54"/>
    <cellStyle name="20% - Colore 4" xfId="55"/>
    <cellStyle name="20% - Colore 4 2" xfId="56"/>
    <cellStyle name="20% - Colore 5" xfId="57"/>
    <cellStyle name="20% - Colore 5 2" xfId="58"/>
    <cellStyle name="20% - Colore 6" xfId="59"/>
    <cellStyle name="20% - Colore 6 2" xfId="60"/>
    <cellStyle name="20% - Cor1" xfId="61"/>
    <cellStyle name="20% - Cor2" xfId="62"/>
    <cellStyle name="20% - Cor3" xfId="63"/>
    <cellStyle name="20% - Cor4" xfId="64"/>
    <cellStyle name="20% - Cor5" xfId="65"/>
    <cellStyle name="20% - Cor6" xfId="66"/>
    <cellStyle name="20% - Énfasis1" xfId="661"/>
    <cellStyle name="20% - Énfasis2" xfId="662"/>
    <cellStyle name="20% - Énfasis3" xfId="663"/>
    <cellStyle name="20% - Énfasis4" xfId="664"/>
    <cellStyle name="20% - Énfasis5" xfId="665"/>
    <cellStyle name="20% - Énfasis6" xfId="666"/>
    <cellStyle name="40 % - Aksentti1" xfId="67"/>
    <cellStyle name="40 % - Aksentti1 2" xfId="68"/>
    <cellStyle name="40 % - Aksentti2" xfId="69"/>
    <cellStyle name="40 % - Aksentti2 2" xfId="70"/>
    <cellStyle name="40 % - Aksentti3" xfId="71"/>
    <cellStyle name="40 % - Aksentti3 2" xfId="72"/>
    <cellStyle name="40 % - Aksentti3 3" xfId="73"/>
    <cellStyle name="40 % - Aksentti4" xfId="74"/>
    <cellStyle name="40 % - Aksentti4 2" xfId="75"/>
    <cellStyle name="40 % - Aksentti5" xfId="76"/>
    <cellStyle name="40 % - Aksentti5 2" xfId="77"/>
    <cellStyle name="40 % - Aksentti6" xfId="78"/>
    <cellStyle name="40 % - Aksentti6 2" xfId="79"/>
    <cellStyle name="40 % - Accent1" xfId="80"/>
    <cellStyle name="40 % - Accent1 2" xfId="667"/>
    <cellStyle name="40 % - Accent2" xfId="81"/>
    <cellStyle name="40 % - Accent2 2" xfId="668"/>
    <cellStyle name="40 % - Accent3" xfId="82"/>
    <cellStyle name="40 % - Accent3 2" xfId="669"/>
    <cellStyle name="40 % - Accent4" xfId="83"/>
    <cellStyle name="40 % - Accent4 2" xfId="670"/>
    <cellStyle name="40 % - Accent5" xfId="84"/>
    <cellStyle name="40 % - Accent5 2" xfId="671"/>
    <cellStyle name="40 % - Accent6" xfId="85"/>
    <cellStyle name="40 % - Accent6 2" xfId="672"/>
    <cellStyle name="40% - 1. jelölőszín" xfId="86"/>
    <cellStyle name="40% - 1. jelölőszín 2" xfId="87"/>
    <cellStyle name="40% - 2. jelölőszín" xfId="88"/>
    <cellStyle name="40% - 2. jelölőszín 2" xfId="89"/>
    <cellStyle name="40% - 3. jelölőszín" xfId="90"/>
    <cellStyle name="40% - 3. jelölőszín 2" xfId="91"/>
    <cellStyle name="40% - 3. jelölőszín 3" xfId="92"/>
    <cellStyle name="40% - 4. jelölőszín" xfId="93"/>
    <cellStyle name="40% - 4. jelölőszín 2" xfId="94"/>
    <cellStyle name="40% - 5. jelölőszín" xfId="95"/>
    <cellStyle name="40% - 5. jelölőszín 2" xfId="96"/>
    <cellStyle name="40% - 6. jelölőszín" xfId="97"/>
    <cellStyle name="40% - 6. jelölőszín 2" xfId="98"/>
    <cellStyle name="40% - Accent1" xfId="99"/>
    <cellStyle name="40% - Accent1 2" xfId="100"/>
    <cellStyle name="40% - Accent1 3" xfId="101"/>
    <cellStyle name="40% - Accent2" xfId="102"/>
    <cellStyle name="40% - Accent2 2" xfId="103"/>
    <cellStyle name="40% - Accent2 3" xfId="104"/>
    <cellStyle name="40% - Accent3" xfId="105"/>
    <cellStyle name="40% - Accent3 2" xfId="106"/>
    <cellStyle name="40% - Accent3 3" xfId="107"/>
    <cellStyle name="40% - Accent4" xfId="108"/>
    <cellStyle name="40% - Accent4 2" xfId="109"/>
    <cellStyle name="40% - Accent4 3" xfId="110"/>
    <cellStyle name="40% - Accent5" xfId="111"/>
    <cellStyle name="40% - Accent5 2" xfId="112"/>
    <cellStyle name="40% - Accent5 3" xfId="113"/>
    <cellStyle name="40% - Accent6" xfId="114"/>
    <cellStyle name="40% - Accent6 2" xfId="115"/>
    <cellStyle name="40% - Accent6 3" xfId="116"/>
    <cellStyle name="40% - Colore 1" xfId="117"/>
    <cellStyle name="40% - Colore 1 2" xfId="118"/>
    <cellStyle name="40% - Colore 2" xfId="119"/>
    <cellStyle name="40% - Colore 2 2" xfId="120"/>
    <cellStyle name="40% - Colore 3" xfId="121"/>
    <cellStyle name="40% - Colore 3 2" xfId="122"/>
    <cellStyle name="40% - Colore 3 3" xfId="123"/>
    <cellStyle name="40% - Colore 4" xfId="124"/>
    <cellStyle name="40% - Colore 4 2" xfId="125"/>
    <cellStyle name="40% - Colore 5" xfId="126"/>
    <cellStyle name="40% - Colore 5 2" xfId="127"/>
    <cellStyle name="40% - Colore 6" xfId="128"/>
    <cellStyle name="40% - Colore 6 2" xfId="129"/>
    <cellStyle name="40% - Cor1" xfId="130"/>
    <cellStyle name="40% - Cor2" xfId="131"/>
    <cellStyle name="40% - Cor3" xfId="132"/>
    <cellStyle name="40% - Cor4" xfId="133"/>
    <cellStyle name="40% - Cor5" xfId="134"/>
    <cellStyle name="40% - Cor6" xfId="135"/>
    <cellStyle name="40% - Énfasis1" xfId="673"/>
    <cellStyle name="40% - Énfasis2" xfId="674"/>
    <cellStyle name="40% - Énfasis3" xfId="675"/>
    <cellStyle name="40% - Énfasis4" xfId="676"/>
    <cellStyle name="40% - Énfasis5" xfId="677"/>
    <cellStyle name="40% - Énfasis6" xfId="678"/>
    <cellStyle name="60 % - Aksentti1" xfId="136"/>
    <cellStyle name="60 % - Aksentti1 2" xfId="137"/>
    <cellStyle name="60 % - Aksentti2" xfId="138"/>
    <cellStyle name="60 % - Aksentti2 2" xfId="139"/>
    <cellStyle name="60 % - Aksentti3" xfId="140"/>
    <cellStyle name="60 % - Aksentti3 2" xfId="141"/>
    <cellStyle name="60 % - Aksentti3 3" xfId="142"/>
    <cellStyle name="60 % - Aksentti4" xfId="143"/>
    <cellStyle name="60 % - Aksentti4 2" xfId="144"/>
    <cellStyle name="60 % - Aksentti5" xfId="145"/>
    <cellStyle name="60 % - Aksentti5 2" xfId="146"/>
    <cellStyle name="60 % - Aksentti6" xfId="147"/>
    <cellStyle name="60 % - Aksentti6 2" xfId="148"/>
    <cellStyle name="60 % - Accent1" xfId="149"/>
    <cellStyle name="60 % - Accent1 2" xfId="150"/>
    <cellStyle name="60 % - Accent1 2 2" xfId="151"/>
    <cellStyle name="60 % - Accent1 3" xfId="152"/>
    <cellStyle name="60 % - Accent2" xfId="153"/>
    <cellStyle name="60 % - Accent2 2" xfId="679"/>
    <cellStyle name="60 % - Accent3" xfId="154"/>
    <cellStyle name="60 % - Accent3 2" xfId="680"/>
    <cellStyle name="60 % - Accent4" xfId="155"/>
    <cellStyle name="60 % - Accent4 2" xfId="681"/>
    <cellStyle name="60 % - Accent5" xfId="156"/>
    <cellStyle name="60 % - Accent5 2" xfId="682"/>
    <cellStyle name="60 % - Accent6" xfId="157"/>
    <cellStyle name="60 % - Accent6 2" xfId="683"/>
    <cellStyle name="60% - 1. jelölőszín" xfId="158"/>
    <cellStyle name="60% - 1. jelölőszín 2" xfId="159"/>
    <cellStyle name="60% - 2. jelölőszín" xfId="160"/>
    <cellStyle name="60% - 2. jelölőszín 2" xfId="161"/>
    <cellStyle name="60% - 3. jelölőszín" xfId="162"/>
    <cellStyle name="60% - 3. jelölőszín 2" xfId="163"/>
    <cellStyle name="60% - 3. jelölőszín 3" xfId="164"/>
    <cellStyle name="60% - 4. jelölőszín" xfId="165"/>
    <cellStyle name="60% - 4. jelölőszín 2" xfId="166"/>
    <cellStyle name="60% - 5. jelölőszín" xfId="167"/>
    <cellStyle name="60% - 5. jelölőszín 2" xfId="168"/>
    <cellStyle name="60% - 6. jelölőszín" xfId="169"/>
    <cellStyle name="60% - 6. jelölőszín 2" xfId="170"/>
    <cellStyle name="60% - Accent1" xfId="171"/>
    <cellStyle name="60% - Accent1 2" xfId="172"/>
    <cellStyle name="60% - Accent1 3" xfId="173"/>
    <cellStyle name="60% - Accent2" xfId="174"/>
    <cellStyle name="60% - Accent2 2" xfId="175"/>
    <cellStyle name="60% - Accent2 3" xfId="176"/>
    <cellStyle name="60% - Accent3" xfId="177"/>
    <cellStyle name="60% - Accent3 2" xfId="178"/>
    <cellStyle name="60% - Accent3 3" xfId="179"/>
    <cellStyle name="60% - Accent4" xfId="180"/>
    <cellStyle name="60% - Accent4 2" xfId="181"/>
    <cellStyle name="60% - Accent4 3" xfId="182"/>
    <cellStyle name="60% - Accent5" xfId="183"/>
    <cellStyle name="60% - Accent5 2" xfId="184"/>
    <cellStyle name="60% - Accent5 3" xfId="185"/>
    <cellStyle name="60% - Accent6" xfId="186"/>
    <cellStyle name="60% - Accent6 2" xfId="187"/>
    <cellStyle name="60% - Accent6 3" xfId="188"/>
    <cellStyle name="60% - Colore 1" xfId="189"/>
    <cellStyle name="60% - Colore 1 2" xfId="190"/>
    <cellStyle name="60% - Colore 2" xfId="191"/>
    <cellStyle name="60% - Colore 2 2" xfId="192"/>
    <cellStyle name="60% - Colore 3" xfId="193"/>
    <cellStyle name="60% - Colore 3 2" xfId="194"/>
    <cellStyle name="60% - Colore 3 3" xfId="195"/>
    <cellStyle name="60% - Colore 4" xfId="196"/>
    <cellStyle name="60% - Colore 4 2" xfId="197"/>
    <cellStyle name="60% - Colore 5" xfId="198"/>
    <cellStyle name="60% - Colore 5 2" xfId="199"/>
    <cellStyle name="60% - Colore 6" xfId="200"/>
    <cellStyle name="60% - Colore 6 2" xfId="201"/>
    <cellStyle name="60% - Cor1" xfId="202"/>
    <cellStyle name="60% - Cor2" xfId="203"/>
    <cellStyle name="60% - Cor3" xfId="204"/>
    <cellStyle name="60% - Cor4" xfId="205"/>
    <cellStyle name="60% - Cor5" xfId="206"/>
    <cellStyle name="60% - Cor6" xfId="207"/>
    <cellStyle name="60% - Énfasis1" xfId="684"/>
    <cellStyle name="60% - Énfasis2" xfId="685"/>
    <cellStyle name="60% - Énfasis3" xfId="686"/>
    <cellStyle name="60% - Énfasis4" xfId="687"/>
    <cellStyle name="60% - Énfasis5" xfId="688"/>
    <cellStyle name="60% - Énfasis6" xfId="689"/>
    <cellStyle name="Accent1 2" xfId="690"/>
    <cellStyle name="Accent2 2" xfId="691"/>
    <cellStyle name="Accent3 2" xfId="692"/>
    <cellStyle name="Accent4 2" xfId="693"/>
    <cellStyle name="Accent5 2" xfId="694"/>
    <cellStyle name="Accent6 2" xfId="695"/>
    <cellStyle name="Akcent 1 2" xfId="208"/>
    <cellStyle name="Akcent 1 3" xfId="209"/>
    <cellStyle name="Akcent 1 4" xfId="210"/>
    <cellStyle name="Akcent 2 2" xfId="211"/>
    <cellStyle name="Akcent 2 3" xfId="212"/>
    <cellStyle name="Akcent 2 4" xfId="213"/>
    <cellStyle name="Akcent 3 2" xfId="214"/>
    <cellStyle name="Akcent 3 3" xfId="215"/>
    <cellStyle name="Akcent 3 4" xfId="216"/>
    <cellStyle name="Akcent 4 2" xfId="217"/>
    <cellStyle name="Akcent 4 3" xfId="218"/>
    <cellStyle name="Akcent 4 4" xfId="219"/>
    <cellStyle name="Akcent 5 2" xfId="220"/>
    <cellStyle name="Akcent 5 3" xfId="221"/>
    <cellStyle name="Akcent 5 4" xfId="222"/>
    <cellStyle name="Akcent 6 2" xfId="223"/>
    <cellStyle name="Akcent 6 3" xfId="224"/>
    <cellStyle name="Akcent 6 4" xfId="225"/>
    <cellStyle name="Aksentti1" xfId="226"/>
    <cellStyle name="Aksentti1 2" xfId="227"/>
    <cellStyle name="Aksentti2" xfId="228"/>
    <cellStyle name="Aksentti2 2" xfId="229"/>
    <cellStyle name="Aksentti3" xfId="230"/>
    <cellStyle name="Aksentti3 2" xfId="231"/>
    <cellStyle name="Aksentti4" xfId="232"/>
    <cellStyle name="Aksentti4 2" xfId="233"/>
    <cellStyle name="Aksentti5" xfId="234"/>
    <cellStyle name="Aksentti5 2" xfId="235"/>
    <cellStyle name="Aksentti6" xfId="236"/>
    <cellStyle name="Aksentti6 2" xfId="237"/>
    <cellStyle name="Avertissement" xfId="238"/>
    <cellStyle name="Avertissement 2" xfId="696"/>
    <cellStyle name="Bad" xfId="239"/>
    <cellStyle name="Bad 2" xfId="240"/>
    <cellStyle name="Bad 3" xfId="241"/>
    <cellStyle name="Bad 4" xfId="242"/>
    <cellStyle name="Bad 5" xfId="243"/>
    <cellStyle name="Bad 6" xfId="244"/>
    <cellStyle name="Buena" xfId="697"/>
    <cellStyle name="Cabeçalho 1" xfId="245"/>
    <cellStyle name="Cabeçalho 1 2" xfId="246"/>
    <cellStyle name="Cabeçalho 2" xfId="247"/>
    <cellStyle name="Cabeçalho 2 2" xfId="248"/>
    <cellStyle name="Cabeçalho 3" xfId="249"/>
    <cellStyle name="Cabeçalho 3 2" xfId="250"/>
    <cellStyle name="Cabeçalho 4" xfId="251"/>
    <cellStyle name="Cabeçalho 4 2" xfId="252"/>
    <cellStyle name="Calcolo" xfId="253"/>
    <cellStyle name="Calcolo 2" xfId="254"/>
    <cellStyle name="Calcul" xfId="255"/>
    <cellStyle name="Calcul 2" xfId="698"/>
    <cellStyle name="Calculation" xfId="256"/>
    <cellStyle name="Calculation 2" xfId="257"/>
    <cellStyle name="Calculation 3" xfId="258"/>
    <cellStyle name="Calculation 4" xfId="259"/>
    <cellStyle name="Calculation 5" xfId="260"/>
    <cellStyle name="Calculation 6" xfId="261"/>
    <cellStyle name="Cálculo" xfId="262"/>
    <cellStyle name="Celda de comprobación" xfId="699"/>
    <cellStyle name="Celda vinculada" xfId="700"/>
    <cellStyle name="Cella collegata" xfId="263"/>
    <cellStyle name="Cella da controllare" xfId="264"/>
    <cellStyle name="Cella da controllare 2" xfId="265"/>
    <cellStyle name="Cellule liée" xfId="266"/>
    <cellStyle name="Cellule liée 2" xfId="701"/>
    <cellStyle name="Célula Ligada" xfId="267"/>
    <cellStyle name="Check Cell" xfId="268"/>
    <cellStyle name="Check Cell 2" xfId="269"/>
    <cellStyle name="Check Cell 3" xfId="270"/>
    <cellStyle name="Check Cell 4" xfId="271"/>
    <cellStyle name="Check Cell 5" xfId="272"/>
    <cellStyle name="Check Cell 6" xfId="273"/>
    <cellStyle name="Colore 1" xfId="274"/>
    <cellStyle name="Colore 1 2" xfId="275"/>
    <cellStyle name="Colore 2" xfId="276"/>
    <cellStyle name="Colore 2 2" xfId="277"/>
    <cellStyle name="Colore 3" xfId="278"/>
    <cellStyle name="Colore 3 2" xfId="279"/>
    <cellStyle name="Colore 4" xfId="280"/>
    <cellStyle name="Colore 4 2" xfId="281"/>
    <cellStyle name="Colore 5" xfId="282"/>
    <cellStyle name="Colore 5 2" xfId="283"/>
    <cellStyle name="Colore 6" xfId="284"/>
    <cellStyle name="Colore 6 2" xfId="285"/>
    <cellStyle name="Comma_France Best Estimate - FR v090512 sg3" xfId="286"/>
    <cellStyle name="Commentaire" xfId="287"/>
    <cellStyle name="Commentaire 2" xfId="288"/>
    <cellStyle name="Cor1" xfId="289"/>
    <cellStyle name="Cor2" xfId="290"/>
    <cellStyle name="Cor3" xfId="291"/>
    <cellStyle name="Cor4" xfId="292"/>
    <cellStyle name="Cor5" xfId="293"/>
    <cellStyle name="Cor6" xfId="294"/>
    <cellStyle name="Correcto" xfId="295"/>
    <cellStyle name="Correcto 2" xfId="296"/>
    <cellStyle name="Correcto 3" xfId="297"/>
    <cellStyle name="Currency 2" xfId="298"/>
    <cellStyle name="DataCell" xfId="299"/>
    <cellStyle name="DataCell 2" xfId="300"/>
    <cellStyle name="Datum" xfId="301"/>
    <cellStyle name="Dezimal_QIS4 Helper tab Equivalent scenario" xfId="302"/>
    <cellStyle name="Dezimal+-" xfId="303"/>
    <cellStyle name="Dezimal0" xfId="304"/>
    <cellStyle name="Dezimal0+-" xfId="305"/>
    <cellStyle name="Dziesiętny 2" xfId="306"/>
    <cellStyle name="Dziesiętny 3" xfId="736"/>
    <cellStyle name="EmptyCell" xfId="307"/>
    <cellStyle name="EmptyCell 2" xfId="308"/>
    <cellStyle name="EmptyCell 2 2" xfId="309"/>
    <cellStyle name="EmptyCell 2 3" xfId="310"/>
    <cellStyle name="EmptyCell 3" xfId="311"/>
    <cellStyle name="EmptyCell 4" xfId="312"/>
    <cellStyle name="EmptyCell 5" xfId="313"/>
    <cellStyle name="EmptyCell 5 2" xfId="314"/>
    <cellStyle name="EmptyCell 6" xfId="315"/>
    <cellStyle name="EmptyCell 6 2" xfId="316"/>
    <cellStyle name="EmptyCell 7" xfId="317"/>
    <cellStyle name="EmptyCell_CommentsTool" xfId="318"/>
    <cellStyle name="Encabezado 4" xfId="702"/>
    <cellStyle name="Énfasis1" xfId="703"/>
    <cellStyle name="Énfasis2" xfId="704"/>
    <cellStyle name="Énfasis3" xfId="705"/>
    <cellStyle name="Énfasis4" xfId="706"/>
    <cellStyle name="Énfasis5" xfId="707"/>
    <cellStyle name="Énfasis6" xfId="708"/>
    <cellStyle name="Entrada" xfId="319"/>
    <cellStyle name="Entrada 2" xfId="320"/>
    <cellStyle name="Entrada 3" xfId="321"/>
    <cellStyle name="Entrée" xfId="322"/>
    <cellStyle name="Entrée 2" xfId="323"/>
    <cellStyle name="Euro" xfId="324"/>
    <cellStyle name="Euro 2" xfId="325"/>
    <cellStyle name="Euro 3" xfId="326"/>
    <cellStyle name="Euro 4" xfId="327"/>
    <cellStyle name="Euro 5" xfId="328"/>
    <cellStyle name="Euro 5 2" xfId="329"/>
    <cellStyle name="Euro 6" xfId="330"/>
    <cellStyle name="Euro 6 2" xfId="331"/>
    <cellStyle name="Euro 7" xfId="332"/>
    <cellStyle name="Explanatory Text" xfId="333"/>
    <cellStyle name="Explanatory Text 2" xfId="334"/>
    <cellStyle name="Explanatory Text 3" xfId="335"/>
    <cellStyle name="Explanatory Text 4" xfId="336"/>
    <cellStyle name="Explanatory Text 5" xfId="337"/>
    <cellStyle name="Figyelmeztetés" xfId="338"/>
    <cellStyle name="Good" xfId="339"/>
    <cellStyle name="Good 2" xfId="340"/>
    <cellStyle name="Good 3" xfId="341"/>
    <cellStyle name="Good 4" xfId="342"/>
    <cellStyle name="Heading 1" xfId="343"/>
    <cellStyle name="Heading 1 2" xfId="344"/>
    <cellStyle name="Heading 1 3" xfId="345"/>
    <cellStyle name="Heading 1 4" xfId="346"/>
    <cellStyle name="Heading 1 5" xfId="347"/>
    <cellStyle name="Heading 2" xfId="348"/>
    <cellStyle name="Heading 2 2" xfId="349"/>
    <cellStyle name="Heading 2 3" xfId="350"/>
    <cellStyle name="Heading 2 4" xfId="351"/>
    <cellStyle name="Heading 2 5" xfId="352"/>
    <cellStyle name="Heading 3" xfId="353"/>
    <cellStyle name="Heading 3 2" xfId="354"/>
    <cellStyle name="Heading 3 3" xfId="355"/>
    <cellStyle name="Heading 3 4" xfId="356"/>
    <cellStyle name="Heading 3 5" xfId="357"/>
    <cellStyle name="Heading 4" xfId="358"/>
    <cellStyle name="Heading 4 2" xfId="359"/>
    <cellStyle name="Heading 4 3" xfId="360"/>
    <cellStyle name="Heading 4 4" xfId="361"/>
    <cellStyle name="Heading 4 5" xfId="362"/>
    <cellStyle name="Hiperłącze" xfId="653" builtinId="8"/>
    <cellStyle name="Hiperłącze 2" xfId="363"/>
    <cellStyle name="Hiperłącze 3" xfId="734"/>
    <cellStyle name="Hivatkozott cella" xfId="364"/>
    <cellStyle name="Huomautus" xfId="365"/>
    <cellStyle name="Huomautus 2" xfId="366"/>
    <cellStyle name="Huono" xfId="367"/>
    <cellStyle name="Huono 2" xfId="368"/>
    <cellStyle name="Hyperlink_Cat risk" xfId="369"/>
    <cellStyle name="Hyvä" xfId="370"/>
    <cellStyle name="Hyvä 2" xfId="371"/>
    <cellStyle name="Incorrecto" xfId="372"/>
    <cellStyle name="Incorrecto 2" xfId="373"/>
    <cellStyle name="Incorrecto 3" xfId="374"/>
    <cellStyle name="Input" xfId="375"/>
    <cellStyle name="Input 2" xfId="376"/>
    <cellStyle name="Insatisfaisant" xfId="377"/>
    <cellStyle name="Insatisfaisant 2" xfId="709"/>
    <cellStyle name="Jegyzet" xfId="378"/>
    <cellStyle name="Jegyzet 2" xfId="379"/>
    <cellStyle name="Jelölőszín (1)" xfId="380"/>
    <cellStyle name="Jelölőszín (1) 2" xfId="381"/>
    <cellStyle name="Jelölőszín (2)" xfId="382"/>
    <cellStyle name="Jelölőszín (2) 2" xfId="383"/>
    <cellStyle name="Jelölőszín (3)" xfId="384"/>
    <cellStyle name="Jelölőszín (3) 2" xfId="385"/>
    <cellStyle name="Jelölőszín (4)" xfId="386"/>
    <cellStyle name="Jelölőszín (4) 2" xfId="387"/>
    <cellStyle name="Jelölőszín (5)" xfId="388"/>
    <cellStyle name="Jelölőszín (5) 2" xfId="389"/>
    <cellStyle name="Jelölőszín (6)" xfId="390"/>
    <cellStyle name="Jelölőszín (6) 2" xfId="391"/>
    <cellStyle name="Laskenta" xfId="392"/>
    <cellStyle name="Laskenta 2" xfId="393"/>
    <cellStyle name="Lien hypertexte 2" xfId="394"/>
    <cellStyle name="Linked Cell" xfId="395"/>
    <cellStyle name="Linked Cell 2" xfId="396"/>
    <cellStyle name="Linked Cell 3" xfId="397"/>
    <cellStyle name="Linkitetty solu" xfId="398"/>
    <cellStyle name="Milliers 10" xfId="399"/>
    <cellStyle name="Milliers 2" xfId="400"/>
    <cellStyle name="Milliers 3" xfId="401"/>
    <cellStyle name="Monétaire 2" xfId="402"/>
    <cellStyle name="Neutraali" xfId="403"/>
    <cellStyle name="Neutraali 2" xfId="404"/>
    <cellStyle name="Neutral" xfId="405"/>
    <cellStyle name="Neutral 2" xfId="406"/>
    <cellStyle name="Neutral 3" xfId="407"/>
    <cellStyle name="Neutral 4" xfId="408"/>
    <cellStyle name="Neutral 5" xfId="409"/>
    <cellStyle name="Neutral 6" xfId="410"/>
    <cellStyle name="Neutrale" xfId="411"/>
    <cellStyle name="Neutrale 2" xfId="412"/>
    <cellStyle name="Neutre" xfId="413"/>
    <cellStyle name="Neutre 2" xfId="414"/>
    <cellStyle name="Neutro" xfId="415"/>
    <cellStyle name="Nix" xfId="416"/>
    <cellStyle name="NoL" xfId="417"/>
    <cellStyle name="NoL 2" xfId="418"/>
    <cellStyle name="NoL 3" xfId="419"/>
    <cellStyle name="NoL_Reporting template C4_rev_SZP_20090320 (2)" xfId="420"/>
    <cellStyle name="Normaali 2" xfId="421"/>
    <cellStyle name="Normal 2" xfId="422"/>
    <cellStyle name="Normal 2 2" xfId="423"/>
    <cellStyle name="Normal 2 3" xfId="424"/>
    <cellStyle name="Normal 2_draft SPV template" xfId="425"/>
    <cellStyle name="Normal 3" xfId="426"/>
    <cellStyle name="Normal 3 2" xfId="427"/>
    <cellStyle name="Normal 3 2 2" xfId="428"/>
    <cellStyle name="Normal 3 2 3" xfId="429"/>
    <cellStyle name="Normal 3 3" xfId="430"/>
    <cellStyle name="Normal 3 4" xfId="733"/>
    <cellStyle name="Normal 3_Kopia av Reinsurance - J  Templates.xls" xfId="431"/>
    <cellStyle name="Normal 4" xfId="432"/>
    <cellStyle name="Normal 5" xfId="433"/>
    <cellStyle name="Normal 5 2" xfId="434"/>
    <cellStyle name="Normal 5 2 2" xfId="435"/>
    <cellStyle name="Normal 5 2 3" xfId="436"/>
    <cellStyle name="Normal 5 3" xfId="437"/>
    <cellStyle name="Normal 5 4" xfId="438"/>
    <cellStyle name="Normal 5 4 2" xfId="439"/>
    <cellStyle name="Normal 5 5" xfId="440"/>
    <cellStyle name="Normal 5 5 2" xfId="441"/>
    <cellStyle name="Normal 5 6" xfId="442"/>
    <cellStyle name="Normal 5 6 2" xfId="443"/>
    <cellStyle name="Normal 5 7" xfId="444"/>
    <cellStyle name="Normal 5 8" xfId="445"/>
    <cellStyle name="Normal 5_draft SPV template" xfId="446"/>
    <cellStyle name="Normal 6" xfId="447"/>
    <cellStyle name="Normal 6 2" xfId="448"/>
    <cellStyle name="Normal 7" xfId="449"/>
    <cellStyle name="Normal 8" xfId="450"/>
    <cellStyle name="Normal 8 2" xfId="451"/>
    <cellStyle name="Normal 9" xfId="452"/>
    <cellStyle name="Normal_2010 02 09 Windstorm Gross Risk Charge Calculation - SE" xfId="453"/>
    <cellStyle name="Normal_ceiops cat template (2)" xfId="732"/>
    <cellStyle name="Normale 2" xfId="454"/>
    <cellStyle name="Normale 2 2" xfId="455"/>
    <cellStyle name="Normale 2 3" xfId="456"/>
    <cellStyle name="Normale 2 4" xfId="457"/>
    <cellStyle name="Normale 2 5" xfId="458"/>
    <cellStyle name="Normale 2 5 2" xfId="459"/>
    <cellStyle name="Normale 2 6" xfId="460"/>
    <cellStyle name="Normale 2 6 2" xfId="461"/>
    <cellStyle name="Normale 2 7" xfId="462"/>
    <cellStyle name="Normale 2_CommentsTool" xfId="463"/>
    <cellStyle name="Normale 3" xfId="464"/>
    <cellStyle name="Normale_allegati al promemoria_v2" xfId="465"/>
    <cellStyle name="Normalny" xfId="0" builtinId="0"/>
    <cellStyle name="Normalny 10" xfId="466"/>
    <cellStyle name="Normalny 11" xfId="467"/>
    <cellStyle name="Normalny 12" xfId="468"/>
    <cellStyle name="Normalny 13" xfId="469"/>
    <cellStyle name="Normalny 14" xfId="470"/>
    <cellStyle name="Normalny 15" xfId="654"/>
    <cellStyle name="Normalny 2" xfId="471"/>
    <cellStyle name="Normalny 2 2" xfId="472"/>
    <cellStyle name="Normalny 2 3" xfId="473"/>
    <cellStyle name="Normalny 2 4" xfId="735"/>
    <cellStyle name="Normalny 3" xfId="474"/>
    <cellStyle name="Normalny 4" xfId="475"/>
    <cellStyle name="Normalny 4 2" xfId="738"/>
    <cellStyle name="Normalny 5" xfId="476"/>
    <cellStyle name="Normalny 6" xfId="477"/>
    <cellStyle name="Normalny 6 2" xfId="478"/>
    <cellStyle name="Normalny 7" xfId="479"/>
    <cellStyle name="Normalny 7 2" xfId="480"/>
    <cellStyle name="Normalny 8" xfId="481"/>
    <cellStyle name="Normalny 8 2" xfId="482"/>
    <cellStyle name="Normalny 9" xfId="483"/>
    <cellStyle name="Nota" xfId="484"/>
    <cellStyle name="Nota 2" xfId="485"/>
    <cellStyle name="Nota 3" xfId="486"/>
    <cellStyle name="Nota 3 2" xfId="487"/>
    <cellStyle name="Nota 4" xfId="488"/>
    <cellStyle name="Nota 4 2" xfId="489"/>
    <cellStyle name="Nota 5" xfId="490"/>
    <cellStyle name="Nota 6" xfId="491"/>
    <cellStyle name="Nota 7" xfId="492"/>
    <cellStyle name="Notas" xfId="710"/>
    <cellStyle name="Note" xfId="493"/>
    <cellStyle name="Note 2" xfId="494"/>
    <cellStyle name="Note 3" xfId="495"/>
    <cellStyle name="Note 4" xfId="496"/>
    <cellStyle name="Note 5" xfId="497"/>
    <cellStyle name="Note 5 2" xfId="498"/>
    <cellStyle name="Note 6" xfId="499"/>
    <cellStyle name="Note 6 2" xfId="500"/>
    <cellStyle name="Note 7" xfId="501"/>
    <cellStyle name="Note 8" xfId="502"/>
    <cellStyle name="Note 9" xfId="503"/>
    <cellStyle name="Otsikko" xfId="504"/>
    <cellStyle name="Otsikko 1" xfId="505"/>
    <cellStyle name="Otsikko 2" xfId="506"/>
    <cellStyle name="Otsikko 3" xfId="507"/>
    <cellStyle name="Otsikko 4" xfId="508"/>
    <cellStyle name="Otsikko_Cat risk" xfId="509"/>
    <cellStyle name="Output" xfId="510"/>
    <cellStyle name="Output 2" xfId="511"/>
    <cellStyle name="Output 3" xfId="512"/>
    <cellStyle name="Output 4" xfId="513"/>
    <cellStyle name="PercentCell" xfId="514"/>
    <cellStyle name="PercentCell 2" xfId="515"/>
    <cellStyle name="Pourcentage 2" xfId="516"/>
    <cellStyle name="Pourcentage 2 2" xfId="517"/>
    <cellStyle name="Pourcentage 2 3" xfId="518"/>
    <cellStyle name="Pourcentage 3" xfId="519"/>
    <cellStyle name="Procentowy" xfId="737" builtinId="5"/>
    <cellStyle name="Procentowy 2" xfId="520"/>
    <cellStyle name="Procentowy 3" xfId="521"/>
    <cellStyle name="Procentowy 4" xfId="522"/>
    <cellStyle name="Procentowy 4 2" xfId="523"/>
    <cellStyle name="Procentowy 5" xfId="524"/>
    <cellStyle name="Procentowy 5 2" xfId="525"/>
    <cellStyle name="Procentowy 6" xfId="526"/>
    <cellStyle name="Prozent+-" xfId="527"/>
    <cellStyle name="Prozent0" xfId="528"/>
    <cellStyle name="Prozent0+-" xfId="529"/>
    <cellStyle name="QIS2CalcCell" xfId="530"/>
    <cellStyle name="QIS2CalcCell 2" xfId="531"/>
    <cellStyle name="QIS2Filler" xfId="532"/>
    <cellStyle name="QIS2Filler 2" xfId="533"/>
    <cellStyle name="QIS2Filler 3" xfId="534"/>
    <cellStyle name="QIS2Filler 4" xfId="535"/>
    <cellStyle name="QIS2Filler 5" xfId="536"/>
    <cellStyle name="QIS2Filler 5 2" xfId="537"/>
    <cellStyle name="QIS2Filler 6" xfId="538"/>
    <cellStyle name="QIS2Filler 6 2" xfId="539"/>
    <cellStyle name="QIS2Filler 7" xfId="540"/>
    <cellStyle name="QIS2Heading" xfId="541"/>
    <cellStyle name="QIS2Heading 2" xfId="542"/>
    <cellStyle name="QIS2Heading 3" xfId="543"/>
    <cellStyle name="QIS2Heading 4" xfId="544"/>
    <cellStyle name="QIS2Heading 5" xfId="545"/>
    <cellStyle name="QIS2Heading 5 2" xfId="546"/>
    <cellStyle name="QIS2Heading 6" xfId="547"/>
    <cellStyle name="QIS2Heading 6 2" xfId="548"/>
    <cellStyle name="QIS2Heading 7" xfId="549"/>
    <cellStyle name="QIS2InputCell" xfId="550"/>
    <cellStyle name="QIS2InputCell 2" xfId="551"/>
    <cellStyle name="QIS2InputCell 2 2" xfId="552"/>
    <cellStyle name="QIS2Locked" xfId="553"/>
    <cellStyle name="QIS2Locked 2" xfId="554"/>
    <cellStyle name="QIS2Locked 3" xfId="555"/>
    <cellStyle name="QIS2Locked 4" xfId="556"/>
    <cellStyle name="QIS2Locked 5" xfId="557"/>
    <cellStyle name="QIS2Locked 5 2" xfId="558"/>
    <cellStyle name="QIS2Locked 6" xfId="559"/>
    <cellStyle name="QIS2Locked 6 2" xfId="560"/>
    <cellStyle name="QIS2Locked 7" xfId="561"/>
    <cellStyle name="QIS2Para" xfId="562"/>
    <cellStyle name="QIS2Para 2" xfId="563"/>
    <cellStyle name="QIS2Para 2 2" xfId="564"/>
    <cellStyle name="QIS2Param" xfId="565"/>
    <cellStyle name="QIS2Param 2" xfId="566"/>
    <cellStyle name="QIS2Param 3" xfId="567"/>
    <cellStyle name="QIS4DescrCell1" xfId="568"/>
    <cellStyle name="QIS4DescrCell1 2" xfId="569"/>
    <cellStyle name="QIS4DescrCell2" xfId="570"/>
    <cellStyle name="QIS4DescrCell2 2" xfId="571"/>
    <cellStyle name="QIS4InputCellAbs" xfId="572"/>
    <cellStyle name="QIS4InputCellAbs 2" xfId="573"/>
    <cellStyle name="QIS4InputCellPerc" xfId="574"/>
    <cellStyle name="QIS4InputCellPerc 2" xfId="575"/>
    <cellStyle name="QIS5Area" xfId="576"/>
    <cellStyle name="QIS5Area 2" xfId="577"/>
    <cellStyle name="QIS5Area 3" xfId="711"/>
    <cellStyle name="QIS5CalcCell" xfId="578"/>
    <cellStyle name="QIS5Check" xfId="579"/>
    <cellStyle name="QIS5Empty" xfId="580"/>
    <cellStyle name="QIS5Empty 2" xfId="712"/>
    <cellStyle name="QIS5Fix" xfId="581"/>
    <cellStyle name="QIS5Header" xfId="582"/>
    <cellStyle name="QIS5Header 2" xfId="713"/>
    <cellStyle name="QIS5InputCell" xfId="583"/>
    <cellStyle name="QIS5Label" xfId="584"/>
    <cellStyle name="QIS5Label 2" xfId="585"/>
    <cellStyle name="QIS5Locked" xfId="586"/>
    <cellStyle name="QIS5Locked 2" xfId="714"/>
    <cellStyle name="QIS5Output" xfId="587"/>
    <cellStyle name="QIS5Param" xfId="588"/>
    <cellStyle name="QIS5SheetHeader" xfId="589"/>
    <cellStyle name="QIS5SheetHeader 2" xfId="715"/>
    <cellStyle name="QIS5XLink" xfId="590"/>
    <cellStyle name="Result (intermediate 3)" xfId="716"/>
    <cellStyle name="Rossz" xfId="591"/>
    <cellStyle name="Rossz 2" xfId="592"/>
    <cellStyle name="Saída" xfId="593"/>
    <cellStyle name="Saída 2" xfId="594"/>
    <cellStyle name="Saída 3" xfId="595"/>
    <cellStyle name="Salida" xfId="717"/>
    <cellStyle name="Satisfaisant" xfId="596"/>
    <cellStyle name="Satisfaisant 2" xfId="718"/>
    <cellStyle name="Selittävä teksti" xfId="597"/>
    <cellStyle name="Semleges" xfId="598"/>
    <cellStyle name="Semleges 2" xfId="599"/>
    <cellStyle name="Sortie" xfId="600"/>
    <cellStyle name="Sortie 2" xfId="719"/>
    <cellStyle name="Standaard_Totaal" xfId="601"/>
    <cellStyle name="Style 1" xfId="602"/>
    <cellStyle name="Suma 2" xfId="603"/>
    <cellStyle name="Summa" xfId="604"/>
    <cellStyle name="Syöttö" xfId="605"/>
    <cellStyle name="Syöttö 2" xfId="606"/>
    <cellStyle name="Számítás" xfId="607"/>
    <cellStyle name="Számítás 2" xfId="608"/>
    <cellStyle name="TableStyleLight1" xfId="609"/>
    <cellStyle name="TableStyleLight1 2" xfId="610"/>
    <cellStyle name="Tarkistussolu" xfId="611"/>
    <cellStyle name="Tarkistussolu 2" xfId="612"/>
    <cellStyle name="Testo avviso" xfId="613"/>
    <cellStyle name="Testo descrittivo" xfId="614"/>
    <cellStyle name="Text" xfId="615"/>
    <cellStyle name="Texte explicatif" xfId="616"/>
    <cellStyle name="Texte explicatif 2" xfId="720"/>
    <cellStyle name="Texto de advertencia" xfId="721"/>
    <cellStyle name="Texto de Aviso" xfId="617"/>
    <cellStyle name="Texto Explicativo" xfId="618"/>
    <cellStyle name="Title" xfId="619"/>
    <cellStyle name="Title 2" xfId="620"/>
    <cellStyle name="Title 3" xfId="621"/>
    <cellStyle name="Title 4" xfId="622"/>
    <cellStyle name="Title 5" xfId="623"/>
    <cellStyle name="Titolo" xfId="624"/>
    <cellStyle name="Titolo 1" xfId="625"/>
    <cellStyle name="Titolo 2" xfId="626"/>
    <cellStyle name="Titolo 3" xfId="627"/>
    <cellStyle name="Titolo 4" xfId="628"/>
    <cellStyle name="Titolo_Cat risk" xfId="629"/>
    <cellStyle name="Titre" xfId="630"/>
    <cellStyle name="Titre 2" xfId="722"/>
    <cellStyle name="Titre 1" xfId="631"/>
    <cellStyle name="Titre 1 2" xfId="723"/>
    <cellStyle name="Titre 2" xfId="632"/>
    <cellStyle name="Titre 2 2" xfId="724"/>
    <cellStyle name="Titre 3" xfId="633"/>
    <cellStyle name="Titre 3 2" xfId="725"/>
    <cellStyle name="Titre 4" xfId="634"/>
    <cellStyle name="Titre 4 2" xfId="726"/>
    <cellStyle name="Titre_CEIOPS-DOC-20-08 Solo 28 May 2008-post-rubino" xfId="635"/>
    <cellStyle name="Título" xfId="636"/>
    <cellStyle name="Título 1" xfId="727"/>
    <cellStyle name="Título 2" xfId="728"/>
    <cellStyle name="Título 3" xfId="729"/>
    <cellStyle name="Total 2" xfId="730"/>
    <cellStyle name="Totale" xfId="637"/>
    <cellStyle name="Tulostus" xfId="638"/>
    <cellStyle name="Tulostus 2" xfId="639"/>
    <cellStyle name="VALOR" xfId="640"/>
    <cellStyle name="Valore non valido" xfId="641"/>
    <cellStyle name="Valore non valido 2" xfId="642"/>
    <cellStyle name="Valore valido" xfId="643"/>
    <cellStyle name="Valore valido 2" xfId="644"/>
    <cellStyle name="Varoitusteksti" xfId="645"/>
    <cellStyle name="Verificar Célula" xfId="646"/>
    <cellStyle name="Verificar Célula 2" xfId="647"/>
    <cellStyle name="Verificar Célula 3" xfId="648"/>
    <cellStyle name="Vérification" xfId="649"/>
    <cellStyle name="Vérification 2" xfId="731"/>
    <cellStyle name="Warning Text" xfId="650"/>
    <cellStyle name="Warning Text 2" xfId="651"/>
    <cellStyle name="Warning Text 3" xfId="652"/>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Stopa_procentowa!$C$3</c:f>
              <c:strCache>
                <c:ptCount val="1"/>
                <c:pt idx="0">
                  <c:v>PLN</c:v>
                </c:pt>
              </c:strCache>
            </c:strRef>
          </c:tx>
          <c:spPr>
            <a:ln w="19050"/>
          </c:spPr>
          <c:marker>
            <c:symbol val="diamond"/>
            <c:size val="3"/>
          </c:marker>
          <c:val>
            <c:numRef>
              <c:f>Stopa_procentowa!$C$4:$C$128</c:f>
              <c:numCache>
                <c:formatCode>0.0000%</c:formatCode>
                <c:ptCount val="125"/>
                <c:pt idx="0">
                  <c:v>3.0699999999999505E-2</c:v>
                </c:pt>
                <c:pt idx="1">
                  <c:v>3.0845999999999041E-2</c:v>
                </c:pt>
                <c:pt idx="2">
                  <c:v>3.1192999999999582E-2</c:v>
                </c:pt>
                <c:pt idx="3">
                  <c:v>3.1408999999999576E-2</c:v>
                </c:pt>
                <c:pt idx="4">
                  <c:v>3.180999999999945E-2</c:v>
                </c:pt>
                <c:pt idx="5">
                  <c:v>3.2620947944861367E-2</c:v>
                </c:pt>
                <c:pt idx="6">
                  <c:v>3.3623999999999654E-2</c:v>
                </c:pt>
                <c:pt idx="7">
                  <c:v>3.467399999999965E-2</c:v>
                </c:pt>
                <c:pt idx="8">
                  <c:v>3.5699999999999843E-2</c:v>
                </c:pt>
                <c:pt idx="9">
                  <c:v>3.6406999999999856E-2</c:v>
                </c:pt>
                <c:pt idx="10">
                  <c:v>3.6903951491882303E-2</c:v>
                </c:pt>
                <c:pt idx="11">
                  <c:v>3.7276761397808E-2</c:v>
                </c:pt>
                <c:pt idx="12">
                  <c:v>3.7566116163114227E-2</c:v>
                </c:pt>
                <c:pt idx="13">
                  <c:v>3.7800858489102751E-2</c:v>
                </c:pt>
                <c:pt idx="14">
                  <c:v>3.8001999999999869E-2</c:v>
                </c:pt>
                <c:pt idx="15">
                  <c:v>3.8183557539389401E-2</c:v>
                </c:pt>
                <c:pt idx="16">
                  <c:v>3.8349918554777762E-2</c:v>
                </c:pt>
                <c:pt idx="17">
                  <c:v>3.8503052563741536E-2</c:v>
                </c:pt>
                <c:pt idx="18">
                  <c:v>3.8644566938488722E-2</c:v>
                </c:pt>
                <c:pt idx="19">
                  <c:v>3.8775792384435404E-2</c:v>
                </c:pt>
                <c:pt idx="20">
                  <c:v>3.889784451313627E-2</c:v>
                </c:pt>
                <c:pt idx="21">
                  <c:v>3.901166905748843E-2</c:v>
                </c:pt>
                <c:pt idx="22">
                  <c:v>3.9118075659537288E-2</c:v>
                </c:pt>
                <c:pt idx="23">
                  <c:v>3.921776352391082E-2</c:v>
                </c:pt>
                <c:pt idx="24">
                  <c:v>3.9311341181079928E-2</c:v>
                </c:pt>
                <c:pt idx="25">
                  <c:v>3.9399341918129327E-2</c:v>
                </c:pt>
                <c:pt idx="26">
                  <c:v>3.948223597648326E-2</c:v>
                </c:pt>
                <c:pt idx="27">
                  <c:v>3.9560440304631461E-2</c:v>
                </c:pt>
                <c:pt idx="28">
                  <c:v>3.963432643878928E-2</c:v>
                </c:pt>
                <c:pt idx="29">
                  <c:v>3.9704226933544584E-2</c:v>
                </c:pt>
                <c:pt idx="30">
                  <c:v>3.9770440657245665E-2</c:v>
                </c:pt>
                <c:pt idx="31">
                  <c:v>3.9833237189549564E-2</c:v>
                </c:pt>
                <c:pt idx="32">
                  <c:v>3.9892860502162231E-2</c:v>
                </c:pt>
                <c:pt idx="33">
                  <c:v>3.9949532062187876E-2</c:v>
                </c:pt>
                <c:pt idx="34">
                  <c:v>4.0003453466492367E-2</c:v>
                </c:pt>
                <c:pt idx="35">
                  <c:v>4.0054808692120858E-2</c:v>
                </c:pt>
                <c:pt idx="36">
                  <c:v>4.0103766030050725E-2</c:v>
                </c:pt>
                <c:pt idx="37">
                  <c:v>4.0150479755937996E-2</c:v>
                </c:pt>
                <c:pt idx="38">
                  <c:v>4.019509158098411E-2</c:v>
                </c:pt>
                <c:pt idx="39">
                  <c:v>4.0237731917820874E-2</c:v>
                </c:pt>
                <c:pt idx="40">
                  <c:v>4.027852098987128E-2</c:v>
                </c:pt>
                <c:pt idx="41">
                  <c:v>4.0317569807520659E-2</c:v>
                </c:pt>
                <c:pt idx="42">
                  <c:v>4.0354981030365389E-2</c:v>
                </c:pt>
                <c:pt idx="43">
                  <c:v>4.0390849731543721E-2</c:v>
                </c:pt>
                <c:pt idx="44">
                  <c:v>4.0425264077505796E-2</c:v>
                </c:pt>
                <c:pt idx="45">
                  <c:v>4.0458305934448102E-2</c:v>
                </c:pt>
                <c:pt idx="46">
                  <c:v>4.049005141087747E-2</c:v>
                </c:pt>
                <c:pt idx="47">
                  <c:v>4.0520571344337952E-2</c:v>
                </c:pt>
                <c:pt idx="48">
                  <c:v>4.0549931739145562E-2</c:v>
                </c:pt>
                <c:pt idx="49">
                  <c:v>4.0578194160983516E-2</c:v>
                </c:pt>
                <c:pt idx="50">
                  <c:v>4.0605416093397739E-2</c:v>
                </c:pt>
                <c:pt idx="51">
                  <c:v>4.0631651260531809E-2</c:v>
                </c:pt>
                <c:pt idx="52">
                  <c:v>4.0656949919869456E-2</c:v>
                </c:pt>
                <c:pt idx="53">
                  <c:v>4.0681359128251104E-2</c:v>
                </c:pt>
                <c:pt idx="54">
                  <c:v>4.0704922984027059E-2</c:v>
                </c:pt>
                <c:pt idx="55">
                  <c:v>4.0727682847835567E-2</c:v>
                </c:pt>
                <c:pt idx="56">
                  <c:v>4.0749677544209773E-2</c:v>
                </c:pt>
                <c:pt idx="57">
                  <c:v>4.0770943545939797E-2</c:v>
                </c:pt>
                <c:pt idx="58">
                  <c:v>4.0791515142896362E-2</c:v>
                </c:pt>
                <c:pt idx="59">
                  <c:v>4.0811424596830292E-2</c:v>
                </c:pt>
                <c:pt idx="60">
                  <c:v>4.0830702283485065E-2</c:v>
                </c:pt>
                <c:pt idx="61">
                  <c:v>4.084937682321832E-2</c:v>
                </c:pt>
                <c:pt idx="62">
                  <c:v>4.0867475201196601E-2</c:v>
                </c:pt>
                <c:pt idx="63">
                  <c:v>4.0885022878113686E-2</c:v>
                </c:pt>
                <c:pt idx="64">
                  <c:v>4.0902043892284468E-2</c:v>
                </c:pt>
                <c:pt idx="65">
                  <c:v>4.0918560953882466E-2</c:v>
                </c:pt>
                <c:pt idx="66">
                  <c:v>4.0934595532002405E-2</c:v>
                </c:pt>
                <c:pt idx="67">
                  <c:v>4.0950167935173365E-2</c:v>
                </c:pt>
                <c:pt idx="68">
                  <c:v>4.0965297385876731E-2</c:v>
                </c:pt>
                <c:pt idx="69">
                  <c:v>4.0980002089576084E-2</c:v>
                </c:pt>
                <c:pt idx="70">
                  <c:v>4.0994299298714232E-2</c:v>
                </c:pt>
                <c:pt idx="71">
                  <c:v>4.1008205372093043E-2</c:v>
                </c:pt>
                <c:pt idx="72">
                  <c:v>4.1021735830010231E-2</c:v>
                </c:pt>
                <c:pt idx="73">
                  <c:v>4.1034905405494815E-2</c:v>
                </c:pt>
                <c:pt idx="74">
                  <c:v>4.1047728091953228E-2</c:v>
                </c:pt>
                <c:pt idx="75">
                  <c:v>4.1060217187507408E-2</c:v>
                </c:pt>
                <c:pt idx="76">
                  <c:v>4.1072385336282213E-2</c:v>
                </c:pt>
                <c:pt idx="77">
                  <c:v>4.1084244566881534E-2</c:v>
                </c:pt>
                <c:pt idx="78">
                  <c:v>4.1095806328263151E-2</c:v>
                </c:pt>
                <c:pt idx="79">
                  <c:v>4.1107081523214628E-2</c:v>
                </c:pt>
                <c:pt idx="80">
                  <c:v>4.1118080539604973E-2</c:v>
                </c:pt>
                <c:pt idx="81">
                  <c:v>4.1128813279583731E-2</c:v>
                </c:pt>
                <c:pt idx="82">
                  <c:v>4.1139289186873373E-2</c:v>
                </c:pt>
                <c:pt idx="83">
                  <c:v>4.1149517272297542E-2</c:v>
                </c:pt>
                <c:pt idx="84">
                  <c:v>4.1159506137673274E-2</c:v>
                </c:pt>
                <c:pt idx="85">
                  <c:v>4.1169263998182437E-2</c:v>
                </c:pt>
                <c:pt idx="86">
                  <c:v>4.1178798703334518E-2</c:v>
                </c:pt>
                <c:pt idx="87">
                  <c:v>4.118811775661535E-2</c:v>
                </c:pt>
                <c:pt idx="88">
                  <c:v>4.11972283339197E-2</c:v>
                </c:pt>
                <c:pt idx="89">
                  <c:v>4.1206137300848544E-2</c:v>
                </c:pt>
                <c:pt idx="90">
                  <c:v>4.1214851228950078E-2</c:v>
                </c:pt>
                <c:pt idx="91">
                  <c:v>4.1223376410977952E-2</c:v>
                </c:pt>
                <c:pt idx="92">
                  <c:v>4.1231718875233359E-2</c:v>
                </c:pt>
                <c:pt idx="93">
                  <c:v>4.123988439905113E-2</c:v>
                </c:pt>
                <c:pt idx="94">
                  <c:v>4.1247878521490033E-2</c:v>
                </c:pt>
                <c:pt idx="95">
                  <c:v>4.1255706555276772E-2</c:v>
                </c:pt>
                <c:pt idx="96">
                  <c:v>4.1263373598057651E-2</c:v>
                </c:pt>
                <c:pt idx="97">
                  <c:v>4.1270884542996988E-2</c:v>
                </c:pt>
                <c:pt idx="98">
                  <c:v>4.1278244088771343E-2</c:v>
                </c:pt>
                <c:pt idx="99">
                  <c:v>4.1285456748993088E-2</c:v>
                </c:pt>
                <c:pt idx="100">
                  <c:v>4.1292526861104184E-2</c:v>
                </c:pt>
                <c:pt idx="101">
                  <c:v>4.1299458594770577E-2</c:v>
                </c:pt>
                <c:pt idx="102">
                  <c:v>4.1306255959810523E-2</c:v>
                </c:pt>
                <c:pt idx="103">
                  <c:v>4.1312922813687036E-2</c:v>
                </c:pt>
                <c:pt idx="104">
                  <c:v>4.1319462868587786E-2</c:v>
                </c:pt>
                <c:pt idx="105">
                  <c:v>4.1325879698123513E-2</c:v>
                </c:pt>
                <c:pt idx="106">
                  <c:v>4.1332176743662519E-2</c:v>
                </c:pt>
                <c:pt idx="107">
                  <c:v>4.1338357320328756E-2</c:v>
                </c:pt>
                <c:pt idx="108">
                  <c:v>4.1344424622679954E-2</c:v>
                </c:pt>
                <c:pt idx="109">
                  <c:v>4.1350381730087316E-2</c:v>
                </c:pt>
                <c:pt idx="110">
                  <c:v>4.1356231611833216E-2</c:v>
                </c:pt>
                <c:pt idx="111">
                  <c:v>4.1361977131944672E-2</c:v>
                </c:pt>
                <c:pt idx="112">
                  <c:v>4.1367621053778558E-2</c:v>
                </c:pt>
                <c:pt idx="113">
                  <c:v>4.1373166044370135E-2</c:v>
                </c:pt>
                <c:pt idx="114">
                  <c:v>4.1378614678563519E-2</c:v>
                </c:pt>
                <c:pt idx="115">
                  <c:v>4.1383969442931656E-2</c:v>
                </c:pt>
                <c:pt idx="116">
                  <c:v>4.1389232739501569E-2</c:v>
                </c:pt>
                <c:pt idx="117">
                  <c:v>4.1394406889294633E-2</c:v>
                </c:pt>
                <c:pt idx="118">
                  <c:v>4.1399494135690995E-2</c:v>
                </c:pt>
                <c:pt idx="119">
                  <c:v>4.1404496647631461E-2</c:v>
                </c:pt>
                <c:pt idx="120">
                  <c:v>4.140941652266128E-2</c:v>
                </c:pt>
                <c:pt idx="121">
                  <c:v>4.1414255789829379E-2</c:v>
                </c:pt>
                <c:pt idx="122">
                  <c:v>4.141901641244794E-2</c:v>
                </c:pt>
                <c:pt idx="123">
                  <c:v>4.1423700290720067E-2</c:v>
                </c:pt>
                <c:pt idx="124">
                  <c:v>4.1428309264243568E-2</c:v>
                </c:pt>
              </c:numCache>
            </c:numRef>
          </c:val>
          <c:smooth val="0"/>
        </c:ser>
        <c:ser>
          <c:idx val="2"/>
          <c:order val="1"/>
          <c:tx>
            <c:strRef>
              <c:f>Stopa_procentowa!$E$3</c:f>
              <c:strCache>
                <c:ptCount val="1"/>
                <c:pt idx="0">
                  <c:v>EUR</c:v>
                </c:pt>
              </c:strCache>
            </c:strRef>
          </c:tx>
          <c:spPr>
            <a:ln w="19050"/>
          </c:spPr>
          <c:marker>
            <c:symbol val="triangle"/>
            <c:size val="3"/>
          </c:marker>
          <c:val>
            <c:numRef>
              <c:f>Stopa_procentowa!$E$4:$E$128</c:f>
              <c:numCache>
                <c:formatCode>0.0000%</c:formatCode>
                <c:ptCount val="125"/>
                <c:pt idx="0">
                  <c:v>1.2600000000000001E-3</c:v>
                </c:pt>
                <c:pt idx="1">
                  <c:v>1.75E-3</c:v>
                </c:pt>
                <c:pt idx="2">
                  <c:v>2.6900000000000001E-3</c:v>
                </c:pt>
                <c:pt idx="3">
                  <c:v>4.0400000000000002E-3</c:v>
                </c:pt>
                <c:pt idx="4">
                  <c:v>5.6600000000000001E-3</c:v>
                </c:pt>
                <c:pt idx="5">
                  <c:v>7.4799999999999997E-3</c:v>
                </c:pt>
                <c:pt idx="6">
                  <c:v>9.2399999999999999E-3</c:v>
                </c:pt>
                <c:pt idx="7">
                  <c:v>1.0880000000000001E-2</c:v>
                </c:pt>
                <c:pt idx="8">
                  <c:v>1.234E-2</c:v>
                </c:pt>
                <c:pt idx="9">
                  <c:v>1.3650000000000001E-2</c:v>
                </c:pt>
                <c:pt idx="10">
                  <c:v>1.4808999999999999E-2</c:v>
                </c:pt>
                <c:pt idx="11">
                  <c:v>1.5820000000000001E-2</c:v>
                </c:pt>
                <c:pt idx="12">
                  <c:v>1.6688000000000001E-2</c:v>
                </c:pt>
                <c:pt idx="13">
                  <c:v>1.7420000000000001E-2</c:v>
                </c:pt>
                <c:pt idx="14">
                  <c:v>1.8020000000000001E-2</c:v>
                </c:pt>
                <c:pt idx="15">
                  <c:v>1.8498000000000001E-2</c:v>
                </c:pt>
                <c:pt idx="16">
                  <c:v>1.8879E-2</c:v>
                </c:pt>
                <c:pt idx="17">
                  <c:v>1.9184E-2</c:v>
                </c:pt>
                <c:pt idx="18">
                  <c:v>1.9429999999999999E-2</c:v>
                </c:pt>
                <c:pt idx="19">
                  <c:v>1.9630000000000002E-2</c:v>
                </c:pt>
                <c:pt idx="20">
                  <c:v>1.9793000000000002E-2</c:v>
                </c:pt>
                <c:pt idx="21">
                  <c:v>1.9921999999999999E-2</c:v>
                </c:pt>
                <c:pt idx="22">
                  <c:v>2.0018999999999999E-2</c:v>
                </c:pt>
                <c:pt idx="23">
                  <c:v>2.0084999999999999E-2</c:v>
                </c:pt>
                <c:pt idx="24">
                  <c:v>2.0119999999999999E-2</c:v>
                </c:pt>
                <c:pt idx="25">
                  <c:v>2.0129999999999999E-2</c:v>
                </c:pt>
                <c:pt idx="26">
                  <c:v>2.0138E-2</c:v>
                </c:pt>
                <c:pt idx="27">
                  <c:v>2.0163E-2</c:v>
                </c:pt>
                <c:pt idx="28">
                  <c:v>2.0223000000000001E-2</c:v>
                </c:pt>
                <c:pt idx="29">
                  <c:v>2.0330000000000001E-2</c:v>
                </c:pt>
                <c:pt idx="30">
                  <c:v>2.0492E-2</c:v>
                </c:pt>
                <c:pt idx="31">
                  <c:v>2.07E-2</c:v>
                </c:pt>
                <c:pt idx="32">
                  <c:v>2.0943E-2</c:v>
                </c:pt>
                <c:pt idx="33">
                  <c:v>2.1212999999999999E-2</c:v>
                </c:pt>
                <c:pt idx="34">
                  <c:v>2.1502E-2</c:v>
                </c:pt>
                <c:pt idx="35">
                  <c:v>2.1805000000000001E-2</c:v>
                </c:pt>
                <c:pt idx="36">
                  <c:v>2.2119E-2</c:v>
                </c:pt>
                <c:pt idx="37">
                  <c:v>2.2438E-2</c:v>
                </c:pt>
                <c:pt idx="38">
                  <c:v>2.2761E-2</c:v>
                </c:pt>
                <c:pt idx="39">
                  <c:v>2.3085000000000001E-2</c:v>
                </c:pt>
                <c:pt idx="40">
                  <c:v>2.3408000000000002E-2</c:v>
                </c:pt>
                <c:pt idx="41">
                  <c:v>2.3729E-2</c:v>
                </c:pt>
                <c:pt idx="42">
                  <c:v>2.4046000000000001E-2</c:v>
                </c:pt>
                <c:pt idx="43">
                  <c:v>2.436E-2</c:v>
                </c:pt>
                <c:pt idx="44">
                  <c:v>2.4667999999999999E-2</c:v>
                </c:pt>
                <c:pt idx="45">
                  <c:v>2.4969999999999999E-2</c:v>
                </c:pt>
                <c:pt idx="46">
                  <c:v>2.5267000000000001E-2</c:v>
                </c:pt>
                <c:pt idx="47">
                  <c:v>2.5557E-2</c:v>
                </c:pt>
                <c:pt idx="48">
                  <c:v>2.5840999999999999E-2</c:v>
                </c:pt>
                <c:pt idx="49">
                  <c:v>2.6119E-2</c:v>
                </c:pt>
                <c:pt idx="50">
                  <c:v>2.6388999999999999E-2</c:v>
                </c:pt>
                <c:pt idx="51">
                  <c:v>2.6653E-2</c:v>
                </c:pt>
                <c:pt idx="52">
                  <c:v>2.691E-2</c:v>
                </c:pt>
                <c:pt idx="53">
                  <c:v>2.7161000000000001E-2</c:v>
                </c:pt>
                <c:pt idx="54">
                  <c:v>2.7404999999999999E-2</c:v>
                </c:pt>
                <c:pt idx="55">
                  <c:v>2.7643000000000001E-2</c:v>
                </c:pt>
                <c:pt idx="56">
                  <c:v>2.7873999999999999E-2</c:v>
                </c:pt>
                <c:pt idx="57">
                  <c:v>2.81E-2</c:v>
                </c:pt>
                <c:pt idx="58">
                  <c:v>2.8319E-2</c:v>
                </c:pt>
                <c:pt idx="59">
                  <c:v>2.8531999999999998E-2</c:v>
                </c:pt>
                <c:pt idx="60">
                  <c:v>2.8740000000000002E-2</c:v>
                </c:pt>
                <c:pt idx="61">
                  <c:v>2.8941999999999999E-2</c:v>
                </c:pt>
                <c:pt idx="62">
                  <c:v>2.9139000000000002E-2</c:v>
                </c:pt>
                <c:pt idx="63">
                  <c:v>2.9329999999999998E-2</c:v>
                </c:pt>
                <c:pt idx="64">
                  <c:v>2.9516000000000001E-2</c:v>
                </c:pt>
                <c:pt idx="65">
                  <c:v>2.9697999999999999E-2</c:v>
                </c:pt>
                <c:pt idx="66">
                  <c:v>2.9874999999999999E-2</c:v>
                </c:pt>
                <c:pt idx="67">
                  <c:v>3.0047000000000001E-2</c:v>
                </c:pt>
                <c:pt idx="68">
                  <c:v>3.0214000000000001E-2</c:v>
                </c:pt>
                <c:pt idx="69">
                  <c:v>3.0377999999999999E-2</c:v>
                </c:pt>
                <c:pt idx="70">
                  <c:v>3.0537000000000002E-2</c:v>
                </c:pt>
                <c:pt idx="71">
                  <c:v>3.0692000000000001E-2</c:v>
                </c:pt>
                <c:pt idx="72">
                  <c:v>3.0842999999999999E-2</c:v>
                </c:pt>
                <c:pt idx="73">
                  <c:v>3.099E-2</c:v>
                </c:pt>
                <c:pt idx="74">
                  <c:v>3.1133999999999998E-2</c:v>
                </c:pt>
                <c:pt idx="75">
                  <c:v>3.1274000000000003E-2</c:v>
                </c:pt>
                <c:pt idx="76">
                  <c:v>3.1411000000000001E-2</c:v>
                </c:pt>
                <c:pt idx="77">
                  <c:v>3.1544000000000003E-2</c:v>
                </c:pt>
                <c:pt idx="78">
                  <c:v>3.1674000000000001E-2</c:v>
                </c:pt>
                <c:pt idx="79">
                  <c:v>3.1801999999999997E-2</c:v>
                </c:pt>
                <c:pt idx="80">
                  <c:v>3.1926000000000003E-2</c:v>
                </c:pt>
                <c:pt idx="81">
                  <c:v>3.2046999999999999E-2</c:v>
                </c:pt>
                <c:pt idx="82">
                  <c:v>3.2164999999999999E-2</c:v>
                </c:pt>
                <c:pt idx="83">
                  <c:v>3.2280999999999997E-2</c:v>
                </c:pt>
                <c:pt idx="84">
                  <c:v>3.2393999999999999E-2</c:v>
                </c:pt>
                <c:pt idx="85">
                  <c:v>3.2503999999999998E-2</c:v>
                </c:pt>
                <c:pt idx="86">
                  <c:v>3.2613000000000003E-2</c:v>
                </c:pt>
                <c:pt idx="87">
                  <c:v>3.2717999999999997E-2</c:v>
                </c:pt>
                <c:pt idx="88">
                  <c:v>3.2821000000000003E-2</c:v>
                </c:pt>
                <c:pt idx="89">
                  <c:v>3.2923000000000001E-2</c:v>
                </c:pt>
                <c:pt idx="90">
                  <c:v>3.3022000000000003E-2</c:v>
                </c:pt>
                <c:pt idx="91">
                  <c:v>3.3118000000000002E-2</c:v>
                </c:pt>
                <c:pt idx="92">
                  <c:v>3.3212999999999999E-2</c:v>
                </c:pt>
                <c:pt idx="93">
                  <c:v>3.3306000000000002E-2</c:v>
                </c:pt>
                <c:pt idx="94">
                  <c:v>3.3397000000000003E-2</c:v>
                </c:pt>
                <c:pt idx="95">
                  <c:v>3.3486000000000002E-2</c:v>
                </c:pt>
                <c:pt idx="96">
                  <c:v>3.3572999999999999E-2</c:v>
                </c:pt>
                <c:pt idx="97">
                  <c:v>3.3659000000000001E-2</c:v>
                </c:pt>
                <c:pt idx="98">
                  <c:v>3.3742000000000001E-2</c:v>
                </c:pt>
                <c:pt idx="99">
                  <c:v>3.3824E-2</c:v>
                </c:pt>
                <c:pt idx="100">
                  <c:v>3.3904999999999998E-2</c:v>
                </c:pt>
                <c:pt idx="101">
                  <c:v>3.3984E-2</c:v>
                </c:pt>
                <c:pt idx="102">
                  <c:v>3.4061000000000001E-2</c:v>
                </c:pt>
                <c:pt idx="103">
                  <c:v>3.4137000000000001E-2</c:v>
                </c:pt>
                <c:pt idx="104">
                  <c:v>3.4211999999999999E-2</c:v>
                </c:pt>
                <c:pt idx="105">
                  <c:v>3.4285000000000003E-2</c:v>
                </c:pt>
                <c:pt idx="106">
                  <c:v>3.4356999999999999E-2</c:v>
                </c:pt>
                <c:pt idx="107">
                  <c:v>3.4426999999999999E-2</c:v>
                </c:pt>
                <c:pt idx="108">
                  <c:v>3.4495999999999999E-2</c:v>
                </c:pt>
                <c:pt idx="109">
                  <c:v>3.4563999999999998E-2</c:v>
                </c:pt>
                <c:pt idx="110">
                  <c:v>3.4631000000000002E-2</c:v>
                </c:pt>
                <c:pt idx="111">
                  <c:v>3.4695999999999998E-2</c:v>
                </c:pt>
                <c:pt idx="112">
                  <c:v>3.4761E-2</c:v>
                </c:pt>
                <c:pt idx="113">
                  <c:v>3.4824000000000001E-2</c:v>
                </c:pt>
                <c:pt idx="114">
                  <c:v>3.4886E-2</c:v>
                </c:pt>
                <c:pt idx="115">
                  <c:v>3.4946999999999999E-2</c:v>
                </c:pt>
                <c:pt idx="116">
                  <c:v>3.5007000000000003E-2</c:v>
                </c:pt>
                <c:pt idx="117">
                  <c:v>3.5066E-2</c:v>
                </c:pt>
                <c:pt idx="118">
                  <c:v>3.5124000000000002E-2</c:v>
                </c:pt>
                <c:pt idx="119">
                  <c:v>3.5181999999999998E-2</c:v>
                </c:pt>
                <c:pt idx="120">
                  <c:v>3.5237999999999998E-2</c:v>
                </c:pt>
                <c:pt idx="121">
                  <c:v>3.5292999999999998E-2</c:v>
                </c:pt>
                <c:pt idx="122">
                  <c:v>3.5347000000000003E-2</c:v>
                </c:pt>
                <c:pt idx="123">
                  <c:v>3.5401000000000002E-2</c:v>
                </c:pt>
                <c:pt idx="124">
                  <c:v>3.5452999999999998E-2</c:v>
                </c:pt>
              </c:numCache>
            </c:numRef>
          </c:val>
          <c:smooth val="0"/>
        </c:ser>
        <c:ser>
          <c:idx val="3"/>
          <c:order val="2"/>
          <c:tx>
            <c:strRef>
              <c:f>Stopa_procentowa!$F$3</c:f>
              <c:strCache>
                <c:ptCount val="1"/>
                <c:pt idx="0">
                  <c:v>USD</c:v>
                </c:pt>
              </c:strCache>
            </c:strRef>
          </c:tx>
          <c:spPr>
            <a:ln w="19050"/>
          </c:spPr>
          <c:marker>
            <c:symbol val="square"/>
            <c:size val="3"/>
          </c:marker>
          <c:val>
            <c:numRef>
              <c:f>Stopa_procentowa!$F$4:$F$128</c:f>
              <c:numCache>
                <c:formatCode>0.0000%</c:formatCode>
                <c:ptCount val="125"/>
                <c:pt idx="0">
                  <c:v>7.3999999999999999E-4</c:v>
                </c:pt>
                <c:pt idx="1">
                  <c:v>1.42E-3</c:v>
                </c:pt>
                <c:pt idx="2">
                  <c:v>2.5100000000000001E-3</c:v>
                </c:pt>
                <c:pt idx="3">
                  <c:v>4.1149999999999997E-3</c:v>
                </c:pt>
                <c:pt idx="4">
                  <c:v>6.1450000000000003E-3</c:v>
                </c:pt>
                <c:pt idx="5">
                  <c:v>8.1700000000000002E-3</c:v>
                </c:pt>
                <c:pt idx="6">
                  <c:v>1.059E-2</c:v>
                </c:pt>
                <c:pt idx="7">
                  <c:v>1.234E-2</c:v>
                </c:pt>
                <c:pt idx="8">
                  <c:v>1.4045E-2</c:v>
                </c:pt>
                <c:pt idx="9">
                  <c:v>1.5894999999999999E-2</c:v>
                </c:pt>
                <c:pt idx="10">
                  <c:v>1.7472000000000001E-2</c:v>
                </c:pt>
                <c:pt idx="11">
                  <c:v>1.8745999999999999E-2</c:v>
                </c:pt>
                <c:pt idx="12">
                  <c:v>1.9782999999999999E-2</c:v>
                </c:pt>
                <c:pt idx="13">
                  <c:v>2.0629999999999999E-2</c:v>
                </c:pt>
                <c:pt idx="14">
                  <c:v>2.1319999999999999E-2</c:v>
                </c:pt>
                <c:pt idx="15">
                  <c:v>2.1883E-2</c:v>
                </c:pt>
                <c:pt idx="16">
                  <c:v>2.2350999999999999E-2</c:v>
                </c:pt>
                <c:pt idx="17">
                  <c:v>2.2752999999999999E-2</c:v>
                </c:pt>
                <c:pt idx="18">
                  <c:v>2.3111E-2</c:v>
                </c:pt>
                <c:pt idx="19">
                  <c:v>2.3439999999999999E-2</c:v>
                </c:pt>
                <c:pt idx="20">
                  <c:v>2.3751000000000001E-2</c:v>
                </c:pt>
                <c:pt idx="21">
                  <c:v>2.4041E-2</c:v>
                </c:pt>
                <c:pt idx="22">
                  <c:v>2.4305E-2</c:v>
                </c:pt>
                <c:pt idx="23">
                  <c:v>2.4538999999999998E-2</c:v>
                </c:pt>
                <c:pt idx="24">
                  <c:v>2.4740000000000002E-2</c:v>
                </c:pt>
                <c:pt idx="25">
                  <c:v>2.4908E-2</c:v>
                </c:pt>
                <c:pt idx="26">
                  <c:v>2.5059000000000001E-2</c:v>
                </c:pt>
                <c:pt idx="27">
                  <c:v>2.5205999999999999E-2</c:v>
                </c:pt>
                <c:pt idx="28">
                  <c:v>2.5361000000000002E-2</c:v>
                </c:pt>
                <c:pt idx="29">
                  <c:v>2.5534999999999999E-2</c:v>
                </c:pt>
                <c:pt idx="30">
                  <c:v>2.5734E-2</c:v>
                </c:pt>
                <c:pt idx="31">
                  <c:v>2.5953E-2</c:v>
                </c:pt>
                <c:pt idx="32">
                  <c:v>2.6186999999999998E-2</c:v>
                </c:pt>
                <c:pt idx="33">
                  <c:v>2.6432000000000001E-2</c:v>
                </c:pt>
                <c:pt idx="34">
                  <c:v>2.6685E-2</c:v>
                </c:pt>
                <c:pt idx="35">
                  <c:v>2.6942000000000001E-2</c:v>
                </c:pt>
                <c:pt idx="36">
                  <c:v>2.7200999999999999E-2</c:v>
                </c:pt>
                <c:pt idx="37">
                  <c:v>2.7460999999999999E-2</c:v>
                </c:pt>
                <c:pt idx="38">
                  <c:v>2.7720000000000002E-2</c:v>
                </c:pt>
                <c:pt idx="39">
                  <c:v>2.7976999999999998E-2</c:v>
                </c:pt>
                <c:pt idx="40">
                  <c:v>2.8230000000000002E-2</c:v>
                </c:pt>
                <c:pt idx="41">
                  <c:v>2.8479999999999998E-2</c:v>
                </c:pt>
                <c:pt idx="42">
                  <c:v>2.8726000000000002E-2</c:v>
                </c:pt>
                <c:pt idx="43">
                  <c:v>2.8965999999999999E-2</c:v>
                </c:pt>
                <c:pt idx="44">
                  <c:v>2.9201999999999999E-2</c:v>
                </c:pt>
                <c:pt idx="45">
                  <c:v>2.9433000000000001E-2</c:v>
                </c:pt>
                <c:pt idx="46">
                  <c:v>2.9658E-2</c:v>
                </c:pt>
                <c:pt idx="47">
                  <c:v>2.9877999999999998E-2</c:v>
                </c:pt>
                <c:pt idx="48">
                  <c:v>3.0092000000000001E-2</c:v>
                </c:pt>
                <c:pt idx="49">
                  <c:v>3.0300000000000001E-2</c:v>
                </c:pt>
                <c:pt idx="50">
                  <c:v>3.0502999999999999E-2</c:v>
                </c:pt>
                <c:pt idx="51">
                  <c:v>3.0700999999999999E-2</c:v>
                </c:pt>
                <c:pt idx="52">
                  <c:v>3.0894000000000001E-2</c:v>
                </c:pt>
                <c:pt idx="53">
                  <c:v>3.1081000000000001E-2</c:v>
                </c:pt>
                <c:pt idx="54">
                  <c:v>3.1262999999999999E-2</c:v>
                </c:pt>
                <c:pt idx="55">
                  <c:v>3.1440000000000003E-2</c:v>
                </c:pt>
                <c:pt idx="56">
                  <c:v>3.1612000000000001E-2</c:v>
                </c:pt>
                <c:pt idx="57">
                  <c:v>3.1779000000000002E-2</c:v>
                </c:pt>
                <c:pt idx="58">
                  <c:v>3.1941999999999998E-2</c:v>
                </c:pt>
                <c:pt idx="59">
                  <c:v>3.2099999999999997E-2</c:v>
                </c:pt>
                <c:pt idx="60">
                  <c:v>3.2253999999999998E-2</c:v>
                </c:pt>
                <c:pt idx="61">
                  <c:v>3.2404000000000002E-2</c:v>
                </c:pt>
                <c:pt idx="62">
                  <c:v>3.2549000000000002E-2</c:v>
                </c:pt>
                <c:pt idx="63">
                  <c:v>3.2690999999999998E-2</c:v>
                </c:pt>
                <c:pt idx="64">
                  <c:v>3.2828999999999997E-2</c:v>
                </c:pt>
                <c:pt idx="65">
                  <c:v>3.2962999999999999E-2</c:v>
                </c:pt>
                <c:pt idx="66">
                  <c:v>3.3092999999999997E-2</c:v>
                </c:pt>
                <c:pt idx="67">
                  <c:v>3.322E-2</c:v>
                </c:pt>
                <c:pt idx="68">
                  <c:v>3.3343999999999999E-2</c:v>
                </c:pt>
                <c:pt idx="69">
                  <c:v>3.3464000000000001E-2</c:v>
                </c:pt>
                <c:pt idx="70">
                  <c:v>3.3582000000000001E-2</c:v>
                </c:pt>
                <c:pt idx="71">
                  <c:v>3.3695999999999997E-2</c:v>
                </c:pt>
                <c:pt idx="72">
                  <c:v>3.3806999999999997E-2</c:v>
                </c:pt>
                <c:pt idx="73">
                  <c:v>3.3916000000000002E-2</c:v>
                </c:pt>
                <c:pt idx="74">
                  <c:v>3.4021999999999997E-2</c:v>
                </c:pt>
                <c:pt idx="75">
                  <c:v>3.4125000000000003E-2</c:v>
                </c:pt>
                <c:pt idx="76">
                  <c:v>3.4225999999999999E-2</c:v>
                </c:pt>
                <c:pt idx="77">
                  <c:v>3.4324E-2</c:v>
                </c:pt>
                <c:pt idx="78">
                  <c:v>3.4419999999999999E-2</c:v>
                </c:pt>
                <c:pt idx="79">
                  <c:v>3.4513000000000002E-2</c:v>
                </c:pt>
                <c:pt idx="80">
                  <c:v>3.4604999999999997E-2</c:v>
                </c:pt>
                <c:pt idx="81">
                  <c:v>3.4694000000000003E-2</c:v>
                </c:pt>
                <c:pt idx="82">
                  <c:v>3.4780999999999999E-2</c:v>
                </c:pt>
                <c:pt idx="83">
                  <c:v>3.4866000000000001E-2</c:v>
                </c:pt>
                <c:pt idx="84">
                  <c:v>3.4949000000000001E-2</c:v>
                </c:pt>
                <c:pt idx="85">
                  <c:v>3.5029999999999999E-2</c:v>
                </c:pt>
                <c:pt idx="86">
                  <c:v>3.5110000000000002E-2</c:v>
                </c:pt>
                <c:pt idx="87">
                  <c:v>3.5187999999999997E-2</c:v>
                </c:pt>
                <c:pt idx="88">
                  <c:v>3.5263999999999997E-2</c:v>
                </c:pt>
                <c:pt idx="89">
                  <c:v>3.5338000000000001E-2</c:v>
                </c:pt>
                <c:pt idx="90">
                  <c:v>3.5410999999999998E-2</c:v>
                </c:pt>
                <c:pt idx="91">
                  <c:v>3.5482E-2</c:v>
                </c:pt>
                <c:pt idx="92">
                  <c:v>3.5550999999999999E-2</c:v>
                </c:pt>
                <c:pt idx="93">
                  <c:v>3.5619999999999999E-2</c:v>
                </c:pt>
                <c:pt idx="94">
                  <c:v>3.5686000000000002E-2</c:v>
                </c:pt>
                <c:pt idx="95">
                  <c:v>3.5751999999999999E-2</c:v>
                </c:pt>
                <c:pt idx="96">
                  <c:v>3.5816000000000001E-2</c:v>
                </c:pt>
                <c:pt idx="97">
                  <c:v>3.5879000000000001E-2</c:v>
                </c:pt>
                <c:pt idx="98">
                  <c:v>3.594E-2</c:v>
                </c:pt>
                <c:pt idx="99">
                  <c:v>3.6000999999999998E-2</c:v>
                </c:pt>
                <c:pt idx="100">
                  <c:v>3.6060000000000002E-2</c:v>
                </c:pt>
                <c:pt idx="101">
                  <c:v>3.6117999999999997E-2</c:v>
                </c:pt>
                <c:pt idx="102">
                  <c:v>3.6174999999999999E-2</c:v>
                </c:pt>
                <c:pt idx="103">
                  <c:v>3.6229999999999998E-2</c:v>
                </c:pt>
                <c:pt idx="104">
                  <c:v>3.6284999999999998E-2</c:v>
                </c:pt>
                <c:pt idx="105">
                  <c:v>3.6339000000000003E-2</c:v>
                </c:pt>
                <c:pt idx="106">
                  <c:v>3.6392000000000001E-2</c:v>
                </c:pt>
                <c:pt idx="107">
                  <c:v>3.6443000000000003E-2</c:v>
                </c:pt>
                <c:pt idx="108">
                  <c:v>3.6493999999999999E-2</c:v>
                </c:pt>
                <c:pt idx="109">
                  <c:v>3.6544E-2</c:v>
                </c:pt>
                <c:pt idx="110">
                  <c:v>3.6593000000000001E-2</c:v>
                </c:pt>
                <c:pt idx="111">
                  <c:v>3.6641E-2</c:v>
                </c:pt>
                <c:pt idx="112">
                  <c:v>3.6687999999999998E-2</c:v>
                </c:pt>
                <c:pt idx="113">
                  <c:v>3.6734999999999997E-2</c:v>
                </c:pt>
                <c:pt idx="114">
                  <c:v>3.6781000000000001E-2</c:v>
                </c:pt>
                <c:pt idx="115">
                  <c:v>3.6824999999999997E-2</c:v>
                </c:pt>
                <c:pt idx="116">
                  <c:v>3.687E-2</c:v>
                </c:pt>
                <c:pt idx="117">
                  <c:v>3.6913000000000001E-2</c:v>
                </c:pt>
                <c:pt idx="118">
                  <c:v>3.6956000000000003E-2</c:v>
                </c:pt>
                <c:pt idx="119">
                  <c:v>3.6997000000000002E-2</c:v>
                </c:pt>
                <c:pt idx="120">
                  <c:v>3.7039000000000002E-2</c:v>
                </c:pt>
                <c:pt idx="121">
                  <c:v>3.7079000000000001E-2</c:v>
                </c:pt>
                <c:pt idx="122">
                  <c:v>3.7118999999999999E-2</c:v>
                </c:pt>
                <c:pt idx="123">
                  <c:v>3.7157999999999997E-2</c:v>
                </c:pt>
                <c:pt idx="124">
                  <c:v>3.7197000000000001E-2</c:v>
                </c:pt>
              </c:numCache>
            </c:numRef>
          </c:val>
          <c:smooth val="0"/>
        </c:ser>
        <c:ser>
          <c:idx val="4"/>
          <c:order val="3"/>
          <c:tx>
            <c:strRef>
              <c:f>Stopa_procentowa!$G$3</c:f>
              <c:strCache>
                <c:ptCount val="1"/>
                <c:pt idx="0">
                  <c:v>CHF</c:v>
                </c:pt>
              </c:strCache>
            </c:strRef>
          </c:tx>
          <c:spPr>
            <a:ln w="19050">
              <a:solidFill>
                <a:srgbClr val="C00000"/>
              </a:solidFill>
            </a:ln>
          </c:spPr>
          <c:marker>
            <c:symbol val="triangle"/>
            <c:size val="3"/>
            <c:spPr>
              <a:solidFill>
                <a:srgbClr val="C00000"/>
              </a:solidFill>
              <a:ln>
                <a:solidFill>
                  <a:srgbClr val="C00000"/>
                </a:solidFill>
              </a:ln>
            </c:spPr>
          </c:marker>
          <c:val>
            <c:numRef>
              <c:f>Stopa_procentowa!$G$4:$G$128</c:f>
              <c:numCache>
                <c:formatCode>0.0000%</c:formatCode>
                <c:ptCount val="125"/>
                <c:pt idx="0">
                  <c:v>0</c:v>
                </c:pt>
                <c:pt idx="1">
                  <c:v>0</c:v>
                </c:pt>
                <c:pt idx="2">
                  <c:v>0</c:v>
                </c:pt>
                <c:pt idx="3">
                  <c:v>0</c:v>
                </c:pt>
                <c:pt idx="4">
                  <c:v>9.2500000000000004E-4</c:v>
                </c:pt>
                <c:pt idx="5">
                  <c:v>2.2499999999999998E-3</c:v>
                </c:pt>
                <c:pt idx="6">
                  <c:v>3.5249999999999999E-3</c:v>
                </c:pt>
                <c:pt idx="7">
                  <c:v>4.8250000000000003E-3</c:v>
                </c:pt>
                <c:pt idx="8">
                  <c:v>6.025E-3</c:v>
                </c:pt>
                <c:pt idx="9">
                  <c:v>7.0749999999999997E-3</c:v>
                </c:pt>
                <c:pt idx="10">
                  <c:v>7.9909999999999998E-3</c:v>
                </c:pt>
                <c:pt idx="11">
                  <c:v>8.7790000000000003E-3</c:v>
                </c:pt>
                <c:pt idx="12">
                  <c:v>9.4450000000000003E-3</c:v>
                </c:pt>
                <c:pt idx="13">
                  <c:v>9.9919999999999991E-3</c:v>
                </c:pt>
                <c:pt idx="14">
                  <c:v>1.0425E-2</c:v>
                </c:pt>
                <c:pt idx="15">
                  <c:v>1.0755000000000001E-2</c:v>
                </c:pt>
                <c:pt idx="16">
                  <c:v>1.1013E-2</c:v>
                </c:pt>
                <c:pt idx="17">
                  <c:v>1.1227000000000001E-2</c:v>
                </c:pt>
                <c:pt idx="18">
                  <c:v>1.1417999999999999E-2</c:v>
                </c:pt>
                <c:pt idx="19">
                  <c:v>1.1599999999999999E-2</c:v>
                </c:pt>
                <c:pt idx="20">
                  <c:v>1.1778E-2</c:v>
                </c:pt>
                <c:pt idx="21">
                  <c:v>1.1936E-2</c:v>
                </c:pt>
                <c:pt idx="22">
                  <c:v>1.2059E-2</c:v>
                </c:pt>
                <c:pt idx="23">
                  <c:v>1.2133E-2</c:v>
                </c:pt>
                <c:pt idx="24">
                  <c:v>1.2149999999999999E-2</c:v>
                </c:pt>
                <c:pt idx="25">
                  <c:v>1.2113000000000001E-2</c:v>
                </c:pt>
                <c:pt idx="26">
                  <c:v>1.2063000000000001E-2</c:v>
                </c:pt>
                <c:pt idx="27">
                  <c:v>1.204E-2</c:v>
                </c:pt>
                <c:pt idx="28">
                  <c:v>1.2074E-2</c:v>
                </c:pt>
                <c:pt idx="29">
                  <c:v>1.2187999999999999E-2</c:v>
                </c:pt>
                <c:pt idx="30">
                  <c:v>1.2392E-2</c:v>
                </c:pt>
                <c:pt idx="31">
                  <c:v>1.2671999999999999E-2</c:v>
                </c:pt>
                <c:pt idx="32">
                  <c:v>1.3006999999999999E-2</c:v>
                </c:pt>
                <c:pt idx="33">
                  <c:v>1.3384E-2</c:v>
                </c:pt>
                <c:pt idx="34">
                  <c:v>1.3792E-2</c:v>
                </c:pt>
                <c:pt idx="35">
                  <c:v>1.4222E-2</c:v>
                </c:pt>
                <c:pt idx="36">
                  <c:v>1.4666E-2</c:v>
                </c:pt>
                <c:pt idx="37">
                  <c:v>1.5119E-2</c:v>
                </c:pt>
                <c:pt idx="38">
                  <c:v>1.5577000000000001E-2</c:v>
                </c:pt>
                <c:pt idx="39">
                  <c:v>1.6036000000000002E-2</c:v>
                </c:pt>
                <c:pt idx="40">
                  <c:v>1.6493000000000001E-2</c:v>
                </c:pt>
                <c:pt idx="41">
                  <c:v>1.6945999999999999E-2</c:v>
                </c:pt>
                <c:pt idx="42">
                  <c:v>1.7394E-2</c:v>
                </c:pt>
                <c:pt idx="43">
                  <c:v>1.7835E-2</c:v>
                </c:pt>
                <c:pt idx="44">
                  <c:v>1.8269000000000001E-2</c:v>
                </c:pt>
                <c:pt idx="45">
                  <c:v>1.8693999999999999E-2</c:v>
                </c:pt>
                <c:pt idx="46">
                  <c:v>1.9109000000000001E-2</c:v>
                </c:pt>
                <c:pt idx="47">
                  <c:v>1.9515000000000001E-2</c:v>
                </c:pt>
                <c:pt idx="48">
                  <c:v>1.9911999999999999E-2</c:v>
                </c:pt>
                <c:pt idx="49">
                  <c:v>2.0299000000000001E-2</c:v>
                </c:pt>
                <c:pt idx="50">
                  <c:v>2.0676E-2</c:v>
                </c:pt>
                <c:pt idx="51">
                  <c:v>2.1042999999999999E-2</c:v>
                </c:pt>
                <c:pt idx="52">
                  <c:v>2.1399999999999999E-2</c:v>
                </c:pt>
                <c:pt idx="53">
                  <c:v>2.1748E-2</c:v>
                </c:pt>
                <c:pt idx="54">
                  <c:v>2.2086000000000001E-2</c:v>
                </c:pt>
                <c:pt idx="55">
                  <c:v>2.2415000000000001E-2</c:v>
                </c:pt>
                <c:pt idx="56">
                  <c:v>2.2734000000000001E-2</c:v>
                </c:pt>
                <c:pt idx="57">
                  <c:v>2.3045E-2</c:v>
                </c:pt>
                <c:pt idx="58">
                  <c:v>2.3348000000000001E-2</c:v>
                </c:pt>
                <c:pt idx="59">
                  <c:v>2.3642E-2</c:v>
                </c:pt>
                <c:pt idx="60">
                  <c:v>2.3928000000000001E-2</c:v>
                </c:pt>
                <c:pt idx="61">
                  <c:v>2.4205999999999998E-2</c:v>
                </c:pt>
                <c:pt idx="62">
                  <c:v>2.4476000000000001E-2</c:v>
                </c:pt>
                <c:pt idx="63">
                  <c:v>2.4739000000000001E-2</c:v>
                </c:pt>
                <c:pt idx="64">
                  <c:v>2.4995E-2</c:v>
                </c:pt>
                <c:pt idx="65">
                  <c:v>2.5243999999999999E-2</c:v>
                </c:pt>
                <c:pt idx="66">
                  <c:v>2.5486000000000002E-2</c:v>
                </c:pt>
                <c:pt idx="67">
                  <c:v>2.5721999999999998E-2</c:v>
                </c:pt>
                <c:pt idx="68">
                  <c:v>2.5950999999999998E-2</c:v>
                </c:pt>
                <c:pt idx="69">
                  <c:v>2.6175E-2</c:v>
                </c:pt>
                <c:pt idx="70">
                  <c:v>2.6391999999999999E-2</c:v>
                </c:pt>
                <c:pt idx="71">
                  <c:v>2.6603999999999999E-2</c:v>
                </c:pt>
                <c:pt idx="72">
                  <c:v>2.6811000000000001E-2</c:v>
                </c:pt>
                <c:pt idx="73">
                  <c:v>2.7012000000000001E-2</c:v>
                </c:pt>
                <c:pt idx="74">
                  <c:v>2.7208E-2</c:v>
                </c:pt>
                <c:pt idx="75">
                  <c:v>2.7399E-2</c:v>
                </c:pt>
                <c:pt idx="76">
                  <c:v>2.7585999999999999E-2</c:v>
                </c:pt>
                <c:pt idx="77">
                  <c:v>2.7768000000000001E-2</c:v>
                </c:pt>
                <c:pt idx="78">
                  <c:v>2.7945000000000001E-2</c:v>
                </c:pt>
                <c:pt idx="79">
                  <c:v>2.8119000000000002E-2</c:v>
                </c:pt>
                <c:pt idx="80">
                  <c:v>2.8288000000000001E-2</c:v>
                </c:pt>
                <c:pt idx="81">
                  <c:v>2.8452999999999999E-2</c:v>
                </c:pt>
                <c:pt idx="82">
                  <c:v>2.8614000000000001E-2</c:v>
                </c:pt>
                <c:pt idx="83">
                  <c:v>2.8771999999999999E-2</c:v>
                </c:pt>
                <c:pt idx="84">
                  <c:v>2.8926E-2</c:v>
                </c:pt>
                <c:pt idx="85">
                  <c:v>2.9076000000000001E-2</c:v>
                </c:pt>
                <c:pt idx="86">
                  <c:v>2.9224E-2</c:v>
                </c:pt>
                <c:pt idx="87">
                  <c:v>2.9367000000000001E-2</c:v>
                </c:pt>
                <c:pt idx="88">
                  <c:v>2.9508E-2</c:v>
                </c:pt>
                <c:pt idx="89">
                  <c:v>2.9645999999999999E-2</c:v>
                </c:pt>
                <c:pt idx="90">
                  <c:v>2.9780000000000001E-2</c:v>
                </c:pt>
                <c:pt idx="91">
                  <c:v>2.9912000000000001E-2</c:v>
                </c:pt>
                <c:pt idx="92">
                  <c:v>3.0041000000000002E-2</c:v>
                </c:pt>
                <c:pt idx="93">
                  <c:v>3.0166999999999999E-2</c:v>
                </c:pt>
                <c:pt idx="94">
                  <c:v>3.0290999999999998E-2</c:v>
                </c:pt>
                <c:pt idx="95">
                  <c:v>3.0412000000000002E-2</c:v>
                </c:pt>
                <c:pt idx="96">
                  <c:v>3.0530999999999999E-2</c:v>
                </c:pt>
                <c:pt idx="97">
                  <c:v>3.0647000000000001E-2</c:v>
                </c:pt>
                <c:pt idx="98">
                  <c:v>3.0761E-2</c:v>
                </c:pt>
                <c:pt idx="99">
                  <c:v>3.0873000000000001E-2</c:v>
                </c:pt>
                <c:pt idx="100">
                  <c:v>3.0981999999999999E-2</c:v>
                </c:pt>
                <c:pt idx="101">
                  <c:v>3.1088999999999999E-2</c:v>
                </c:pt>
                <c:pt idx="102">
                  <c:v>3.1195000000000001E-2</c:v>
                </c:pt>
                <c:pt idx="103">
                  <c:v>3.1297999999999999E-2</c:v>
                </c:pt>
                <c:pt idx="104">
                  <c:v>3.1399000000000003E-2</c:v>
                </c:pt>
                <c:pt idx="105">
                  <c:v>3.1498999999999999E-2</c:v>
                </c:pt>
                <c:pt idx="106">
                  <c:v>3.1595999999999999E-2</c:v>
                </c:pt>
                <c:pt idx="107">
                  <c:v>3.1691999999999998E-2</c:v>
                </c:pt>
                <c:pt idx="108">
                  <c:v>3.1786000000000002E-2</c:v>
                </c:pt>
                <c:pt idx="109">
                  <c:v>3.1878999999999998E-2</c:v>
                </c:pt>
                <c:pt idx="110">
                  <c:v>3.1968999999999997E-2</c:v>
                </c:pt>
                <c:pt idx="111">
                  <c:v>3.2058000000000003E-2</c:v>
                </c:pt>
                <c:pt idx="112">
                  <c:v>3.2146000000000001E-2</c:v>
                </c:pt>
                <c:pt idx="113">
                  <c:v>3.2231999999999997E-2</c:v>
                </c:pt>
                <c:pt idx="114">
                  <c:v>3.2316999999999999E-2</c:v>
                </c:pt>
                <c:pt idx="115">
                  <c:v>3.2399999999999998E-2</c:v>
                </c:pt>
                <c:pt idx="116">
                  <c:v>3.2481000000000003E-2</c:v>
                </c:pt>
                <c:pt idx="117">
                  <c:v>3.2562000000000001E-2</c:v>
                </c:pt>
                <c:pt idx="118">
                  <c:v>3.2640000000000002E-2</c:v>
                </c:pt>
                <c:pt idx="119">
                  <c:v>3.2717999999999997E-2</c:v>
                </c:pt>
                <c:pt idx="120">
                  <c:v>3.2793999999999997E-2</c:v>
                </c:pt>
                <c:pt idx="121">
                  <c:v>3.2870000000000003E-2</c:v>
                </c:pt>
                <c:pt idx="122">
                  <c:v>3.2944000000000001E-2</c:v>
                </c:pt>
                <c:pt idx="123">
                  <c:v>3.3015999999999997E-2</c:v>
                </c:pt>
                <c:pt idx="124">
                  <c:v>3.3087999999999999E-2</c:v>
                </c:pt>
              </c:numCache>
            </c:numRef>
          </c:val>
          <c:smooth val="0"/>
        </c:ser>
        <c:ser>
          <c:idx val="5"/>
          <c:order val="4"/>
          <c:tx>
            <c:strRef>
              <c:f>Stopa_procentowa!$H$3</c:f>
              <c:strCache>
                <c:ptCount val="1"/>
                <c:pt idx="0">
                  <c:v>GBP</c:v>
                </c:pt>
              </c:strCache>
            </c:strRef>
          </c:tx>
          <c:spPr>
            <a:ln w="19050"/>
          </c:spPr>
          <c:marker>
            <c:symbol val="circle"/>
            <c:size val="3"/>
          </c:marker>
          <c:val>
            <c:numRef>
              <c:f>Stopa_procentowa!$H$4:$H$128</c:f>
              <c:numCache>
                <c:formatCode>0.0000%</c:formatCode>
                <c:ptCount val="125"/>
                <c:pt idx="0">
                  <c:v>5.2300000000000003E-3</c:v>
                </c:pt>
                <c:pt idx="1">
                  <c:v>5.5999999999999999E-3</c:v>
                </c:pt>
                <c:pt idx="2">
                  <c:v>6.2500000000000003E-3</c:v>
                </c:pt>
                <c:pt idx="3">
                  <c:v>7.3000000000000001E-3</c:v>
                </c:pt>
                <c:pt idx="4">
                  <c:v>8.6999999999999994E-3</c:v>
                </c:pt>
                <c:pt idx="5">
                  <c:v>1.0410000000000001E-2</c:v>
                </c:pt>
                <c:pt idx="6">
                  <c:v>1.218E-2</c:v>
                </c:pt>
                <c:pt idx="7">
                  <c:v>1.3899999999999999E-2</c:v>
                </c:pt>
                <c:pt idx="8">
                  <c:v>1.559E-2</c:v>
                </c:pt>
                <c:pt idx="9">
                  <c:v>1.721E-2</c:v>
                </c:pt>
                <c:pt idx="10">
                  <c:v>1.8644000000000001E-2</c:v>
                </c:pt>
                <c:pt idx="11">
                  <c:v>1.9897999999999999E-2</c:v>
                </c:pt>
                <c:pt idx="12">
                  <c:v>2.1002E-2</c:v>
                </c:pt>
                <c:pt idx="13">
                  <c:v>2.1977E-2</c:v>
                </c:pt>
                <c:pt idx="14">
                  <c:v>2.2839999999999999E-2</c:v>
                </c:pt>
                <c:pt idx="15">
                  <c:v>2.3604E-2</c:v>
                </c:pt>
                <c:pt idx="16">
                  <c:v>2.4281E-2</c:v>
                </c:pt>
                <c:pt idx="17">
                  <c:v>2.4879999999999999E-2</c:v>
                </c:pt>
                <c:pt idx="18">
                  <c:v>2.5409999999999999E-2</c:v>
                </c:pt>
                <c:pt idx="19">
                  <c:v>2.5874999999999999E-2</c:v>
                </c:pt>
                <c:pt idx="20">
                  <c:v>2.6282E-2</c:v>
                </c:pt>
                <c:pt idx="21">
                  <c:v>2.6637000000000001E-2</c:v>
                </c:pt>
                <c:pt idx="22">
                  <c:v>2.6948E-2</c:v>
                </c:pt>
                <c:pt idx="23">
                  <c:v>2.7217000000000002E-2</c:v>
                </c:pt>
                <c:pt idx="24">
                  <c:v>2.7449999999999999E-2</c:v>
                </c:pt>
                <c:pt idx="25">
                  <c:v>2.7650000000000001E-2</c:v>
                </c:pt>
                <c:pt idx="26">
                  <c:v>2.7820000000000001E-2</c:v>
                </c:pt>
                <c:pt idx="27">
                  <c:v>2.7962999999999998E-2</c:v>
                </c:pt>
                <c:pt idx="28">
                  <c:v>2.8080000000000001E-2</c:v>
                </c:pt>
                <c:pt idx="29">
                  <c:v>2.8174999999999999E-2</c:v>
                </c:pt>
                <c:pt idx="30">
                  <c:v>2.8247999999999999E-2</c:v>
                </c:pt>
                <c:pt idx="31">
                  <c:v>2.8305E-2</c:v>
                </c:pt>
                <c:pt idx="32">
                  <c:v>2.835E-2</c:v>
                </c:pt>
                <c:pt idx="33">
                  <c:v>2.8386000000000002E-2</c:v>
                </c:pt>
                <c:pt idx="34">
                  <c:v>2.8414999999999999E-2</c:v>
                </c:pt>
                <c:pt idx="35">
                  <c:v>2.8441999999999999E-2</c:v>
                </c:pt>
                <c:pt idx="36">
                  <c:v>2.8466999999999999E-2</c:v>
                </c:pt>
                <c:pt idx="37">
                  <c:v>2.8492E-2</c:v>
                </c:pt>
                <c:pt idx="38">
                  <c:v>2.8518999999999999E-2</c:v>
                </c:pt>
                <c:pt idx="39">
                  <c:v>2.8549999999999999E-2</c:v>
                </c:pt>
                <c:pt idx="40">
                  <c:v>2.8583999999999998E-2</c:v>
                </c:pt>
                <c:pt idx="41">
                  <c:v>2.8622999999999999E-2</c:v>
                </c:pt>
                <c:pt idx="42">
                  <c:v>2.8667999999999999E-2</c:v>
                </c:pt>
                <c:pt idx="43">
                  <c:v>2.8719000000000001E-2</c:v>
                </c:pt>
                <c:pt idx="44">
                  <c:v>2.8778000000000001E-2</c:v>
                </c:pt>
                <c:pt idx="45">
                  <c:v>2.8844000000000002E-2</c:v>
                </c:pt>
                <c:pt idx="46">
                  <c:v>2.8919E-2</c:v>
                </c:pt>
                <c:pt idx="47">
                  <c:v>2.9003000000000001E-2</c:v>
                </c:pt>
                <c:pt idx="48">
                  <c:v>2.9096E-2</c:v>
                </c:pt>
                <c:pt idx="49">
                  <c:v>2.92E-2</c:v>
                </c:pt>
                <c:pt idx="50">
                  <c:v>2.9315000000000001E-2</c:v>
                </c:pt>
                <c:pt idx="51">
                  <c:v>2.9437999999999999E-2</c:v>
                </c:pt>
                <c:pt idx="52">
                  <c:v>2.9569000000000002E-2</c:v>
                </c:pt>
                <c:pt idx="53">
                  <c:v>2.9704999999999999E-2</c:v>
                </c:pt>
                <c:pt idx="54">
                  <c:v>2.9845E-2</c:v>
                </c:pt>
                <c:pt idx="55">
                  <c:v>2.9988000000000001E-2</c:v>
                </c:pt>
                <c:pt idx="56">
                  <c:v>3.0133E-2</c:v>
                </c:pt>
                <c:pt idx="57">
                  <c:v>3.0280000000000001E-2</c:v>
                </c:pt>
                <c:pt idx="58">
                  <c:v>3.0426999999999999E-2</c:v>
                </c:pt>
                <c:pt idx="59">
                  <c:v>3.0572999999999999E-2</c:v>
                </c:pt>
                <c:pt idx="60">
                  <c:v>3.0720000000000001E-2</c:v>
                </c:pt>
                <c:pt idx="61">
                  <c:v>3.0865E-2</c:v>
                </c:pt>
                <c:pt idx="62">
                  <c:v>3.1009999999999999E-2</c:v>
                </c:pt>
                <c:pt idx="63">
                  <c:v>3.1153E-2</c:v>
                </c:pt>
                <c:pt idx="64">
                  <c:v>3.1294000000000002E-2</c:v>
                </c:pt>
                <c:pt idx="65">
                  <c:v>3.1433000000000003E-2</c:v>
                </c:pt>
                <c:pt idx="66">
                  <c:v>3.1570000000000001E-2</c:v>
                </c:pt>
                <c:pt idx="67">
                  <c:v>3.1704999999999997E-2</c:v>
                </c:pt>
                <c:pt idx="68">
                  <c:v>3.1837999999999998E-2</c:v>
                </c:pt>
                <c:pt idx="69">
                  <c:v>3.1968999999999997E-2</c:v>
                </c:pt>
                <c:pt idx="70">
                  <c:v>3.2097000000000001E-2</c:v>
                </c:pt>
                <c:pt idx="71">
                  <c:v>3.2223000000000002E-2</c:v>
                </c:pt>
                <c:pt idx="72">
                  <c:v>3.2346E-2</c:v>
                </c:pt>
                <c:pt idx="73">
                  <c:v>3.2467000000000003E-2</c:v>
                </c:pt>
                <c:pt idx="74">
                  <c:v>3.2585999999999997E-2</c:v>
                </c:pt>
                <c:pt idx="75">
                  <c:v>3.2702000000000002E-2</c:v>
                </c:pt>
                <c:pt idx="76">
                  <c:v>3.2815999999999998E-2</c:v>
                </c:pt>
                <c:pt idx="77">
                  <c:v>3.2927999999999999E-2</c:v>
                </c:pt>
                <c:pt idx="78">
                  <c:v>3.3036999999999997E-2</c:v>
                </c:pt>
                <c:pt idx="79">
                  <c:v>3.3144E-2</c:v>
                </c:pt>
                <c:pt idx="80">
                  <c:v>3.3249000000000001E-2</c:v>
                </c:pt>
                <c:pt idx="81">
                  <c:v>3.3352E-2</c:v>
                </c:pt>
                <c:pt idx="82">
                  <c:v>3.3452000000000003E-2</c:v>
                </c:pt>
                <c:pt idx="83">
                  <c:v>3.3550999999999997E-2</c:v>
                </c:pt>
                <c:pt idx="84">
                  <c:v>3.3647000000000003E-2</c:v>
                </c:pt>
                <c:pt idx="85">
                  <c:v>3.3742000000000001E-2</c:v>
                </c:pt>
                <c:pt idx="86">
                  <c:v>3.3834000000000003E-2</c:v>
                </c:pt>
                <c:pt idx="87">
                  <c:v>3.3924999999999997E-2</c:v>
                </c:pt>
                <c:pt idx="88">
                  <c:v>3.4014000000000003E-2</c:v>
                </c:pt>
                <c:pt idx="89">
                  <c:v>3.4099999999999998E-2</c:v>
                </c:pt>
                <c:pt idx="90">
                  <c:v>3.4186000000000001E-2</c:v>
                </c:pt>
                <c:pt idx="91">
                  <c:v>3.4269000000000001E-2</c:v>
                </c:pt>
                <c:pt idx="92">
                  <c:v>3.4351E-2</c:v>
                </c:pt>
                <c:pt idx="93">
                  <c:v>3.4431000000000003E-2</c:v>
                </c:pt>
                <c:pt idx="94">
                  <c:v>3.4509999999999999E-2</c:v>
                </c:pt>
                <c:pt idx="95">
                  <c:v>3.4587E-2</c:v>
                </c:pt>
                <c:pt idx="96">
                  <c:v>3.4661999999999998E-2</c:v>
                </c:pt>
                <c:pt idx="97">
                  <c:v>3.4736000000000003E-2</c:v>
                </c:pt>
                <c:pt idx="98">
                  <c:v>3.4809E-2</c:v>
                </c:pt>
                <c:pt idx="99">
                  <c:v>3.4880000000000001E-2</c:v>
                </c:pt>
                <c:pt idx="100">
                  <c:v>3.4950000000000002E-2</c:v>
                </c:pt>
                <c:pt idx="101">
                  <c:v>3.5018000000000001E-2</c:v>
                </c:pt>
                <c:pt idx="102">
                  <c:v>3.5084999999999998E-2</c:v>
                </c:pt>
                <c:pt idx="103">
                  <c:v>3.5151000000000002E-2</c:v>
                </c:pt>
                <c:pt idx="104">
                  <c:v>3.5215999999999997E-2</c:v>
                </c:pt>
                <c:pt idx="105">
                  <c:v>3.5279999999999999E-2</c:v>
                </c:pt>
                <c:pt idx="106">
                  <c:v>3.5341999999999998E-2</c:v>
                </c:pt>
                <c:pt idx="107">
                  <c:v>3.5402999999999997E-2</c:v>
                </c:pt>
                <c:pt idx="108">
                  <c:v>3.5463000000000001E-2</c:v>
                </c:pt>
                <c:pt idx="109">
                  <c:v>3.5521999999999998E-2</c:v>
                </c:pt>
                <c:pt idx="110">
                  <c:v>3.5580000000000001E-2</c:v>
                </c:pt>
                <c:pt idx="111">
                  <c:v>3.5637000000000002E-2</c:v>
                </c:pt>
                <c:pt idx="112">
                  <c:v>3.5693999999999997E-2</c:v>
                </c:pt>
                <c:pt idx="113">
                  <c:v>3.5749000000000003E-2</c:v>
                </c:pt>
                <c:pt idx="114">
                  <c:v>3.5803000000000001E-2</c:v>
                </c:pt>
                <c:pt idx="115">
                  <c:v>3.5855999999999999E-2</c:v>
                </c:pt>
                <c:pt idx="116">
                  <c:v>3.5908000000000002E-2</c:v>
                </c:pt>
                <c:pt idx="117">
                  <c:v>3.5959999999999999E-2</c:v>
                </c:pt>
                <c:pt idx="118">
                  <c:v>3.601E-2</c:v>
                </c:pt>
                <c:pt idx="119">
                  <c:v>3.6060000000000002E-2</c:v>
                </c:pt>
                <c:pt idx="120">
                  <c:v>3.6109000000000002E-2</c:v>
                </c:pt>
                <c:pt idx="121">
                  <c:v>3.6157000000000002E-2</c:v>
                </c:pt>
                <c:pt idx="122">
                  <c:v>3.6204E-2</c:v>
                </c:pt>
                <c:pt idx="123">
                  <c:v>3.6250999999999999E-2</c:v>
                </c:pt>
                <c:pt idx="124">
                  <c:v>3.6297000000000003E-2</c:v>
                </c:pt>
              </c:numCache>
            </c:numRef>
          </c:val>
          <c:smooth val="0"/>
        </c:ser>
        <c:dLbls>
          <c:showLegendKey val="0"/>
          <c:showVal val="0"/>
          <c:showCatName val="0"/>
          <c:showSerName val="0"/>
          <c:showPercent val="0"/>
          <c:showBubbleSize val="0"/>
        </c:dLbls>
        <c:marker val="1"/>
        <c:smooth val="0"/>
        <c:axId val="97984512"/>
        <c:axId val="97986048"/>
      </c:lineChart>
      <c:catAx>
        <c:axId val="97984512"/>
        <c:scaling>
          <c:orientation val="minMax"/>
        </c:scaling>
        <c:delete val="0"/>
        <c:axPos val="b"/>
        <c:majorTickMark val="out"/>
        <c:minorTickMark val="none"/>
        <c:tickLblPos val="nextTo"/>
        <c:crossAx val="97986048"/>
        <c:crosses val="autoZero"/>
        <c:auto val="1"/>
        <c:lblAlgn val="ctr"/>
        <c:lblOffset val="100"/>
        <c:noMultiLvlLbl val="0"/>
      </c:catAx>
      <c:valAx>
        <c:axId val="97986048"/>
        <c:scaling>
          <c:orientation val="minMax"/>
        </c:scaling>
        <c:delete val="0"/>
        <c:axPos val="l"/>
        <c:majorGridlines/>
        <c:numFmt formatCode="0.0%" sourceLinked="0"/>
        <c:majorTickMark val="out"/>
        <c:minorTickMark val="none"/>
        <c:tickLblPos val="nextTo"/>
        <c:crossAx val="97984512"/>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428625</xdr:colOff>
      <xdr:row>2</xdr:row>
      <xdr:rowOff>57150</xdr:rowOff>
    </xdr:from>
    <xdr:to>
      <xdr:col>25</xdr:col>
      <xdr:colOff>219075</xdr:colOff>
      <xdr:row>27</xdr:row>
      <xdr:rowOff>33337</xdr:rowOff>
    </xdr:to>
    <xdr:graphicFrame macro="">
      <xdr:nvGraphicFramePr>
        <xdr:cNvPr id="2" name="Wykres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MMON/Wyp&#322;acalno&#347;&#263;%20II/Materia&#322;y%20CEIOPS/Badania/QIS2012/QIS2013/Arkusz%20kalkulacyjny/Projekty/UKNF_Arkusz_kalkulacyjny_02092013%20G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ks"/>
      <sheetName val="Instrukcje"/>
      <sheetName val="BS-C1"/>
      <sheetName val="Aktywa"/>
      <sheetName val="Cover-NonLife"/>
      <sheetName val="Cover-Life"/>
      <sheetName val="TP-E2"/>
      <sheetName val="TP-F2"/>
      <sheetName val="OF-B1A"/>
      <sheetName val="SCR Schemat"/>
      <sheetName val="SCR-B3A"/>
      <sheetName val="SCR-B3B"/>
      <sheetName val="SCR-B3C"/>
      <sheetName val="SCR-NatCAT"/>
      <sheetName val="SCR-NLCAT"/>
      <sheetName val="SCR-HealthCAT"/>
      <sheetName val="SCR-B3F"/>
      <sheetName val="SCR-B3E"/>
      <sheetName val="SCR-B3D"/>
      <sheetName val="SCR-B3G"/>
      <sheetName val="SCR-USP"/>
      <sheetName val="SCR-B2A"/>
      <sheetName val="MCR-B4A"/>
      <sheetName val="Model_wewn"/>
      <sheetName val="Pytania jakościowe"/>
      <sheetName val="USP Ankieta EIOPA"/>
      <sheetName val="Słownik"/>
      <sheetName val="FL_CRESTA_PL"/>
      <sheetName val="WS_CRESTA_PL"/>
      <sheetName val="Parametry"/>
      <sheetName val="Stopa_procentowa"/>
      <sheetName val="Interna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ow r="8">
          <cell r="C8">
            <v>0.43</v>
          </cell>
          <cell r="F8">
            <v>1</v>
          </cell>
          <cell r="G8">
            <v>1</v>
          </cell>
          <cell r="H8">
            <v>0.75</v>
          </cell>
          <cell r="I8">
            <v>0.75</v>
          </cell>
          <cell r="J8">
            <v>0.75</v>
          </cell>
          <cell r="K8">
            <v>0.75</v>
          </cell>
          <cell r="L8">
            <v>0.75</v>
          </cell>
          <cell r="M8">
            <v>0.5</v>
          </cell>
          <cell r="N8">
            <v>0.5</v>
          </cell>
          <cell r="O8">
            <v>0.5</v>
          </cell>
          <cell r="P8">
            <v>0</v>
          </cell>
          <cell r="Q8">
            <v>0</v>
          </cell>
          <cell r="R8">
            <v>0</v>
          </cell>
          <cell r="S8">
            <v>0.25</v>
          </cell>
          <cell r="T8">
            <v>0</v>
          </cell>
          <cell r="U8">
            <v>0</v>
          </cell>
          <cell r="V8">
            <v>0</v>
          </cell>
          <cell r="W8">
            <v>0</v>
          </cell>
          <cell r="X8">
            <v>0.25</v>
          </cell>
          <cell r="Y8">
            <v>0</v>
          </cell>
          <cell r="Z8">
            <v>0</v>
          </cell>
          <cell r="AA8">
            <v>0</v>
          </cell>
          <cell r="AB8">
            <v>0</v>
          </cell>
          <cell r="AC8">
            <v>0.25</v>
          </cell>
          <cell r="AD8">
            <v>0.5</v>
          </cell>
          <cell r="AE8">
            <v>0.25</v>
          </cell>
          <cell r="AF8">
            <v>0.25</v>
          </cell>
          <cell r="AG8">
            <v>0.5</v>
          </cell>
          <cell r="AH8">
            <v>0.5</v>
          </cell>
          <cell r="AI8">
            <v>0.5</v>
          </cell>
          <cell r="AJ8">
            <v>0.5</v>
          </cell>
          <cell r="AK8">
            <v>0.5</v>
          </cell>
          <cell r="AL8">
            <v>0.5</v>
          </cell>
          <cell r="AM8">
            <v>0.5</v>
          </cell>
          <cell r="AN8">
            <v>0.5</v>
          </cell>
          <cell r="AO8">
            <v>0.25</v>
          </cell>
          <cell r="AP8">
            <v>0.5</v>
          </cell>
          <cell r="AQ8">
            <v>0.25</v>
          </cell>
          <cell r="AR8">
            <v>0.25</v>
          </cell>
          <cell r="AS8">
            <v>0.5</v>
          </cell>
          <cell r="AT8">
            <v>0.25</v>
          </cell>
          <cell r="AU8">
            <v>0.25</v>
          </cell>
          <cell r="AV8">
            <v>0.25</v>
          </cell>
          <cell r="AW8">
            <v>0.5</v>
          </cell>
          <cell r="AX8">
            <v>0.25</v>
          </cell>
          <cell r="AY8">
            <v>0.25</v>
          </cell>
          <cell r="AZ8">
            <v>0</v>
          </cell>
          <cell r="BA8">
            <v>0.25</v>
          </cell>
          <cell r="BB8">
            <v>0.25</v>
          </cell>
          <cell r="BC8">
            <v>0.25</v>
          </cell>
          <cell r="BD8">
            <v>0.25</v>
          </cell>
          <cell r="BE8">
            <v>0.25</v>
          </cell>
          <cell r="BF8">
            <v>0.25</v>
          </cell>
          <cell r="BG8">
            <v>0.25</v>
          </cell>
          <cell r="BH8">
            <v>0.25</v>
          </cell>
          <cell r="BI8">
            <v>0.25</v>
          </cell>
          <cell r="BJ8">
            <v>0.25</v>
          </cell>
          <cell r="BK8">
            <v>0.25</v>
          </cell>
          <cell r="BL8">
            <v>0.25</v>
          </cell>
          <cell r="BM8">
            <v>0.25</v>
          </cell>
          <cell r="BN8">
            <v>0</v>
          </cell>
          <cell r="BO8">
            <v>0</v>
          </cell>
          <cell r="BP8">
            <v>0</v>
          </cell>
          <cell r="BQ8">
            <v>0</v>
          </cell>
          <cell r="BR8">
            <v>0</v>
          </cell>
          <cell r="BS8">
            <v>0.25</v>
          </cell>
          <cell r="BT8">
            <v>0.25</v>
          </cell>
          <cell r="BU8">
            <v>0.25</v>
          </cell>
          <cell r="BV8">
            <v>0</v>
          </cell>
          <cell r="BW8">
            <v>0</v>
          </cell>
          <cell r="BX8">
            <v>0</v>
          </cell>
          <cell r="BY8">
            <v>0</v>
          </cell>
          <cell r="BZ8">
            <v>0</v>
          </cell>
          <cell r="CA8">
            <v>0</v>
          </cell>
          <cell r="CB8">
            <v>0</v>
          </cell>
          <cell r="CC8">
            <v>0</v>
          </cell>
          <cell r="CD8">
            <v>0</v>
          </cell>
          <cell r="CE8">
            <v>0</v>
          </cell>
          <cell r="CF8">
            <v>0</v>
          </cell>
          <cell r="CG8">
            <v>0</v>
          </cell>
          <cell r="CH8">
            <v>0</v>
          </cell>
          <cell r="CI8">
            <v>0.5</v>
          </cell>
          <cell r="CJ8">
            <v>0.5</v>
          </cell>
          <cell r="CK8">
            <v>0.25</v>
          </cell>
          <cell r="CL8">
            <v>0.5</v>
          </cell>
          <cell r="CM8">
            <v>0.5</v>
          </cell>
          <cell r="CN8">
            <v>0.5</v>
          </cell>
          <cell r="CO8">
            <v>0.25</v>
          </cell>
          <cell r="CP8">
            <v>0.25</v>
          </cell>
          <cell r="CQ8">
            <v>0.5</v>
          </cell>
          <cell r="CR8">
            <v>0.25</v>
          </cell>
          <cell r="CS8">
            <v>0.5</v>
          </cell>
          <cell r="CT8">
            <v>0.25</v>
          </cell>
          <cell r="CU8">
            <v>0.25</v>
          </cell>
          <cell r="CV8">
            <v>0.25</v>
          </cell>
          <cell r="CW8">
            <v>0.5</v>
          </cell>
          <cell r="CX8">
            <v>0.25</v>
          </cell>
          <cell r="CY8">
            <v>0.25</v>
          </cell>
          <cell r="CZ8">
            <v>0.25</v>
          </cell>
        </row>
        <row r="9">
          <cell r="C9">
            <v>0.09</v>
          </cell>
          <cell r="F9">
            <v>1</v>
          </cell>
          <cell r="G9">
            <v>1</v>
          </cell>
          <cell r="H9">
            <v>0.75</v>
          </cell>
          <cell r="I9">
            <v>0.75</v>
          </cell>
          <cell r="J9">
            <v>0.75</v>
          </cell>
          <cell r="K9">
            <v>0.75</v>
          </cell>
          <cell r="L9">
            <v>0.75</v>
          </cell>
          <cell r="M9">
            <v>0.5</v>
          </cell>
          <cell r="N9">
            <v>0.5</v>
          </cell>
          <cell r="O9">
            <v>0.75</v>
          </cell>
          <cell r="P9">
            <v>0</v>
          </cell>
          <cell r="Q9">
            <v>0</v>
          </cell>
          <cell r="R9">
            <v>0</v>
          </cell>
          <cell r="S9">
            <v>0.25</v>
          </cell>
          <cell r="T9">
            <v>0</v>
          </cell>
          <cell r="U9">
            <v>0</v>
          </cell>
          <cell r="V9">
            <v>0</v>
          </cell>
          <cell r="W9">
            <v>0</v>
          </cell>
          <cell r="X9">
            <v>0.25</v>
          </cell>
          <cell r="Y9">
            <v>0</v>
          </cell>
          <cell r="Z9">
            <v>0</v>
          </cell>
          <cell r="AA9">
            <v>0</v>
          </cell>
          <cell r="AB9">
            <v>0</v>
          </cell>
          <cell r="AC9">
            <v>0.25</v>
          </cell>
          <cell r="AD9">
            <v>0.5</v>
          </cell>
          <cell r="AE9">
            <v>0.25</v>
          </cell>
          <cell r="AF9">
            <v>0.25</v>
          </cell>
          <cell r="AG9">
            <v>0.25</v>
          </cell>
          <cell r="AH9">
            <v>0.5</v>
          </cell>
          <cell r="AI9">
            <v>0.5</v>
          </cell>
          <cell r="AJ9">
            <v>0.5</v>
          </cell>
          <cell r="AK9">
            <v>0.5</v>
          </cell>
          <cell r="AL9">
            <v>0.5</v>
          </cell>
          <cell r="AM9">
            <v>0.5</v>
          </cell>
          <cell r="AN9">
            <v>0.5</v>
          </cell>
          <cell r="AO9">
            <v>0.25</v>
          </cell>
          <cell r="AP9">
            <v>0.5</v>
          </cell>
          <cell r="AQ9">
            <v>0.25</v>
          </cell>
          <cell r="AR9">
            <v>0.5</v>
          </cell>
          <cell r="AS9">
            <v>0.5</v>
          </cell>
          <cell r="AT9">
            <v>0.25</v>
          </cell>
          <cell r="AU9">
            <v>0.25</v>
          </cell>
          <cell r="AV9">
            <v>0.25</v>
          </cell>
          <cell r="AW9">
            <v>0.5</v>
          </cell>
          <cell r="AX9">
            <v>0.25</v>
          </cell>
          <cell r="AY9">
            <v>0.25</v>
          </cell>
          <cell r="AZ9">
            <v>0</v>
          </cell>
          <cell r="BA9">
            <v>0.25</v>
          </cell>
          <cell r="BB9">
            <v>0.25</v>
          </cell>
          <cell r="BC9">
            <v>0.25</v>
          </cell>
          <cell r="BD9">
            <v>0.25</v>
          </cell>
          <cell r="BE9">
            <v>0.25</v>
          </cell>
          <cell r="BF9">
            <v>0.25</v>
          </cell>
          <cell r="BG9">
            <v>0.25</v>
          </cell>
          <cell r="BH9">
            <v>0.25</v>
          </cell>
          <cell r="BI9">
            <v>0.25</v>
          </cell>
          <cell r="BJ9">
            <v>0.25</v>
          </cell>
          <cell r="BK9">
            <v>0.25</v>
          </cell>
          <cell r="BL9">
            <v>0.25</v>
          </cell>
          <cell r="BM9">
            <v>0.25</v>
          </cell>
          <cell r="BN9">
            <v>0</v>
          </cell>
          <cell r="BO9">
            <v>0</v>
          </cell>
          <cell r="BP9">
            <v>0</v>
          </cell>
          <cell r="BQ9">
            <v>0</v>
          </cell>
          <cell r="BR9">
            <v>0</v>
          </cell>
          <cell r="BS9">
            <v>0.25</v>
          </cell>
          <cell r="BT9">
            <v>0.25</v>
          </cell>
          <cell r="BU9">
            <v>0.25</v>
          </cell>
          <cell r="BV9">
            <v>0</v>
          </cell>
          <cell r="BW9">
            <v>0</v>
          </cell>
          <cell r="BX9">
            <v>0</v>
          </cell>
          <cell r="BY9">
            <v>0</v>
          </cell>
          <cell r="BZ9">
            <v>0</v>
          </cell>
          <cell r="CA9">
            <v>0</v>
          </cell>
          <cell r="CB9">
            <v>0</v>
          </cell>
          <cell r="CC9">
            <v>0</v>
          </cell>
          <cell r="CD9">
            <v>0</v>
          </cell>
          <cell r="CE9">
            <v>0</v>
          </cell>
          <cell r="CF9">
            <v>0</v>
          </cell>
          <cell r="CG9">
            <v>0</v>
          </cell>
          <cell r="CH9">
            <v>0</v>
          </cell>
          <cell r="CI9">
            <v>0.5</v>
          </cell>
          <cell r="CJ9">
            <v>0.5</v>
          </cell>
          <cell r="CK9">
            <v>0.25</v>
          </cell>
          <cell r="CL9">
            <v>0.5</v>
          </cell>
          <cell r="CM9">
            <v>0.5</v>
          </cell>
          <cell r="CN9">
            <v>0.5</v>
          </cell>
          <cell r="CO9">
            <v>0.25</v>
          </cell>
          <cell r="CP9">
            <v>0.25</v>
          </cell>
          <cell r="CQ9">
            <v>0.5</v>
          </cell>
          <cell r="CR9">
            <v>0.5</v>
          </cell>
          <cell r="CS9">
            <v>0.5</v>
          </cell>
          <cell r="CT9">
            <v>0.25</v>
          </cell>
          <cell r="CU9">
            <v>0.5</v>
          </cell>
          <cell r="CV9">
            <v>0.25</v>
          </cell>
          <cell r="CW9">
            <v>0.5</v>
          </cell>
          <cell r="CX9">
            <v>0.25</v>
          </cell>
          <cell r="CY9">
            <v>0.25</v>
          </cell>
          <cell r="CZ9">
            <v>0.25</v>
          </cell>
        </row>
        <row r="10">
          <cell r="C10">
            <v>0.09</v>
          </cell>
          <cell r="F10">
            <v>0.75</v>
          </cell>
          <cell r="G10">
            <v>0.75</v>
          </cell>
          <cell r="H10">
            <v>1</v>
          </cell>
          <cell r="I10">
            <v>0.75</v>
          </cell>
          <cell r="J10">
            <v>0.75</v>
          </cell>
          <cell r="K10">
            <v>0.75</v>
          </cell>
          <cell r="L10">
            <v>0.75</v>
          </cell>
          <cell r="M10">
            <v>0.5</v>
          </cell>
          <cell r="N10">
            <v>0.5</v>
          </cell>
          <cell r="O10">
            <v>0.5</v>
          </cell>
          <cell r="P10">
            <v>0</v>
          </cell>
          <cell r="Q10">
            <v>0</v>
          </cell>
          <cell r="R10">
            <v>0</v>
          </cell>
          <cell r="S10">
            <v>0.25</v>
          </cell>
          <cell r="T10">
            <v>0</v>
          </cell>
          <cell r="U10">
            <v>0</v>
          </cell>
          <cell r="V10">
            <v>0</v>
          </cell>
          <cell r="W10">
            <v>0.25</v>
          </cell>
          <cell r="X10">
            <v>0.25</v>
          </cell>
          <cell r="Y10">
            <v>0</v>
          </cell>
          <cell r="Z10">
            <v>0</v>
          </cell>
          <cell r="AA10">
            <v>0</v>
          </cell>
          <cell r="AB10">
            <v>0</v>
          </cell>
          <cell r="AC10">
            <v>0.25</v>
          </cell>
          <cell r="AD10">
            <v>0.5</v>
          </cell>
          <cell r="AE10">
            <v>0.25</v>
          </cell>
          <cell r="AF10">
            <v>0.25</v>
          </cell>
          <cell r="AG10">
            <v>0.5</v>
          </cell>
          <cell r="AH10">
            <v>0.5</v>
          </cell>
          <cell r="AI10">
            <v>0.5</v>
          </cell>
          <cell r="AJ10">
            <v>0.5</v>
          </cell>
          <cell r="AK10">
            <v>0.5</v>
          </cell>
          <cell r="AL10">
            <v>0.5</v>
          </cell>
          <cell r="AM10">
            <v>0.5</v>
          </cell>
          <cell r="AN10">
            <v>0.5</v>
          </cell>
          <cell r="AO10">
            <v>0.25</v>
          </cell>
          <cell r="AP10">
            <v>0.5</v>
          </cell>
          <cell r="AQ10">
            <v>0.25</v>
          </cell>
          <cell r="AR10">
            <v>0.5</v>
          </cell>
          <cell r="AS10">
            <v>0.5</v>
          </cell>
          <cell r="AT10">
            <v>0.25</v>
          </cell>
          <cell r="AU10">
            <v>0.25</v>
          </cell>
          <cell r="AV10">
            <v>0.25</v>
          </cell>
          <cell r="AW10">
            <v>0.5</v>
          </cell>
          <cell r="AX10">
            <v>0.25</v>
          </cell>
          <cell r="AY10">
            <v>0.25</v>
          </cell>
          <cell r="AZ10">
            <v>0</v>
          </cell>
          <cell r="BA10">
            <v>0.25</v>
          </cell>
          <cell r="BB10">
            <v>0.25</v>
          </cell>
          <cell r="BC10">
            <v>0.25</v>
          </cell>
          <cell r="BD10">
            <v>0.25</v>
          </cell>
          <cell r="BE10">
            <v>0.25</v>
          </cell>
          <cell r="BF10">
            <v>0.25</v>
          </cell>
          <cell r="BG10">
            <v>0.25</v>
          </cell>
          <cell r="BH10">
            <v>0.25</v>
          </cell>
          <cell r="BI10">
            <v>0.25</v>
          </cell>
          <cell r="BJ10">
            <v>0.25</v>
          </cell>
          <cell r="BK10">
            <v>0.25</v>
          </cell>
          <cell r="BL10">
            <v>0.25</v>
          </cell>
          <cell r="BM10">
            <v>0.25</v>
          </cell>
          <cell r="BN10">
            <v>0</v>
          </cell>
          <cell r="BO10">
            <v>0</v>
          </cell>
          <cell r="BP10">
            <v>0</v>
          </cell>
          <cell r="BQ10">
            <v>0</v>
          </cell>
          <cell r="BR10">
            <v>0</v>
          </cell>
          <cell r="BS10">
            <v>0.25</v>
          </cell>
          <cell r="BT10">
            <v>0.25</v>
          </cell>
          <cell r="BU10">
            <v>0.25</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0.5</v>
          </cell>
          <cell r="CJ10">
            <v>0.5</v>
          </cell>
          <cell r="CK10">
            <v>0.25</v>
          </cell>
          <cell r="CL10">
            <v>0.5</v>
          </cell>
          <cell r="CM10">
            <v>0.5</v>
          </cell>
          <cell r="CN10">
            <v>0.5</v>
          </cell>
          <cell r="CO10">
            <v>0.25</v>
          </cell>
          <cell r="CP10">
            <v>0.25</v>
          </cell>
          <cell r="CQ10">
            <v>0.25</v>
          </cell>
          <cell r="CR10">
            <v>0.25</v>
          </cell>
          <cell r="CS10">
            <v>0.5</v>
          </cell>
          <cell r="CT10">
            <v>0.25</v>
          </cell>
          <cell r="CU10">
            <v>0.25</v>
          </cell>
          <cell r="CV10">
            <v>0.25</v>
          </cell>
          <cell r="CW10">
            <v>0.5</v>
          </cell>
          <cell r="CX10">
            <v>0.25</v>
          </cell>
          <cell r="CY10">
            <v>0.25</v>
          </cell>
          <cell r="CZ10">
            <v>0.25</v>
          </cell>
        </row>
        <row r="11">
          <cell r="C11">
            <v>1.74</v>
          </cell>
          <cell r="F11">
            <v>0.75</v>
          </cell>
          <cell r="G11">
            <v>0.75</v>
          </cell>
          <cell r="H11">
            <v>0.75</v>
          </cell>
          <cell r="I11">
            <v>1</v>
          </cell>
          <cell r="J11">
            <v>0.75</v>
          </cell>
          <cell r="K11">
            <v>0.75</v>
          </cell>
          <cell r="L11">
            <v>0.75</v>
          </cell>
          <cell r="M11">
            <v>0.75</v>
          </cell>
          <cell r="N11">
            <v>0.5</v>
          </cell>
          <cell r="O11">
            <v>0.5</v>
          </cell>
          <cell r="P11">
            <v>0</v>
          </cell>
          <cell r="Q11">
            <v>0</v>
          </cell>
          <cell r="R11">
            <v>0</v>
          </cell>
          <cell r="S11">
            <v>0.25</v>
          </cell>
          <cell r="T11">
            <v>0</v>
          </cell>
          <cell r="U11">
            <v>0</v>
          </cell>
          <cell r="V11">
            <v>0</v>
          </cell>
          <cell r="W11">
            <v>0.25</v>
          </cell>
          <cell r="X11">
            <v>0.25</v>
          </cell>
          <cell r="Y11">
            <v>0</v>
          </cell>
          <cell r="Z11">
            <v>0</v>
          </cell>
          <cell r="AA11">
            <v>0</v>
          </cell>
          <cell r="AB11">
            <v>0</v>
          </cell>
          <cell r="AC11">
            <v>0.25</v>
          </cell>
          <cell r="AD11">
            <v>0.5</v>
          </cell>
          <cell r="AE11">
            <v>0.25</v>
          </cell>
          <cell r="AF11">
            <v>0.25</v>
          </cell>
          <cell r="AG11">
            <v>0.25</v>
          </cell>
          <cell r="AH11">
            <v>0.25</v>
          </cell>
          <cell r="AI11">
            <v>0.25</v>
          </cell>
          <cell r="AJ11">
            <v>0.25</v>
          </cell>
          <cell r="AK11">
            <v>0.25</v>
          </cell>
          <cell r="AL11">
            <v>0.25</v>
          </cell>
          <cell r="AM11">
            <v>0.25</v>
          </cell>
          <cell r="AN11">
            <v>0.25</v>
          </cell>
          <cell r="AO11">
            <v>0.25</v>
          </cell>
          <cell r="AP11">
            <v>0.25</v>
          </cell>
          <cell r="AQ11">
            <v>0.25</v>
          </cell>
          <cell r="AR11">
            <v>0.25</v>
          </cell>
          <cell r="AS11">
            <v>0.25</v>
          </cell>
          <cell r="AT11">
            <v>0.25</v>
          </cell>
          <cell r="AU11">
            <v>0.25</v>
          </cell>
          <cell r="AV11">
            <v>0.25</v>
          </cell>
          <cell r="AW11">
            <v>0.25</v>
          </cell>
          <cell r="AX11">
            <v>0.25</v>
          </cell>
          <cell r="AY11">
            <v>0.25</v>
          </cell>
          <cell r="AZ11">
            <v>0</v>
          </cell>
          <cell r="BA11">
            <v>0.25</v>
          </cell>
          <cell r="BB11">
            <v>0.25</v>
          </cell>
          <cell r="BC11">
            <v>0.25</v>
          </cell>
          <cell r="BD11">
            <v>0.25</v>
          </cell>
          <cell r="BE11">
            <v>0.25</v>
          </cell>
          <cell r="BF11">
            <v>0.25</v>
          </cell>
          <cell r="BG11">
            <v>0.25</v>
          </cell>
          <cell r="BH11">
            <v>0.25</v>
          </cell>
          <cell r="BI11">
            <v>0.25</v>
          </cell>
          <cell r="BJ11">
            <v>0.25</v>
          </cell>
          <cell r="BK11">
            <v>0.25</v>
          </cell>
          <cell r="BL11">
            <v>0.25</v>
          </cell>
          <cell r="BM11">
            <v>0.25</v>
          </cell>
          <cell r="BN11">
            <v>0</v>
          </cell>
          <cell r="BO11">
            <v>0</v>
          </cell>
          <cell r="BP11">
            <v>0</v>
          </cell>
          <cell r="BQ11">
            <v>0</v>
          </cell>
          <cell r="BR11">
            <v>0</v>
          </cell>
          <cell r="BS11">
            <v>0.25</v>
          </cell>
          <cell r="BT11">
            <v>0.25</v>
          </cell>
          <cell r="BU11">
            <v>0.25</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0.5</v>
          </cell>
          <cell r="CJ11">
            <v>0.5</v>
          </cell>
          <cell r="CK11">
            <v>0.25</v>
          </cell>
          <cell r="CL11">
            <v>0.5</v>
          </cell>
          <cell r="CM11">
            <v>0.5</v>
          </cell>
          <cell r="CN11">
            <v>0.5</v>
          </cell>
          <cell r="CO11">
            <v>0.25</v>
          </cell>
          <cell r="CP11">
            <v>0.25</v>
          </cell>
          <cell r="CQ11">
            <v>0.25</v>
          </cell>
          <cell r="CR11">
            <v>0.25</v>
          </cell>
          <cell r="CS11">
            <v>0.5</v>
          </cell>
          <cell r="CT11">
            <v>0.25</v>
          </cell>
          <cell r="CU11">
            <v>0.25</v>
          </cell>
          <cell r="CV11">
            <v>0.25</v>
          </cell>
          <cell r="CW11">
            <v>0.5</v>
          </cell>
          <cell r="CX11">
            <v>0.25</v>
          </cell>
          <cell r="CY11">
            <v>0.25</v>
          </cell>
          <cell r="CZ11">
            <v>0.25</v>
          </cell>
        </row>
        <row r="12">
          <cell r="C12">
            <v>0.78</v>
          </cell>
          <cell r="F12">
            <v>0.75</v>
          </cell>
          <cell r="G12">
            <v>0.75</v>
          </cell>
          <cell r="H12">
            <v>0.75</v>
          </cell>
          <cell r="I12">
            <v>0.75</v>
          </cell>
          <cell r="J12">
            <v>1</v>
          </cell>
          <cell r="K12">
            <v>0.75</v>
          </cell>
          <cell r="L12">
            <v>0.75</v>
          </cell>
          <cell r="M12">
            <v>0.5</v>
          </cell>
          <cell r="N12">
            <v>0.5</v>
          </cell>
          <cell r="O12">
            <v>0.5</v>
          </cell>
          <cell r="P12">
            <v>0</v>
          </cell>
          <cell r="Q12">
            <v>0</v>
          </cell>
          <cell r="R12">
            <v>0</v>
          </cell>
          <cell r="S12">
            <v>0.25</v>
          </cell>
          <cell r="T12">
            <v>0</v>
          </cell>
          <cell r="U12">
            <v>0</v>
          </cell>
          <cell r="V12">
            <v>0</v>
          </cell>
          <cell r="W12">
            <v>0.25</v>
          </cell>
          <cell r="X12">
            <v>0.25</v>
          </cell>
          <cell r="Y12">
            <v>0</v>
          </cell>
          <cell r="Z12">
            <v>0.25</v>
          </cell>
          <cell r="AA12">
            <v>0</v>
          </cell>
          <cell r="AB12">
            <v>0</v>
          </cell>
          <cell r="AC12">
            <v>0.25</v>
          </cell>
          <cell r="AD12">
            <v>0.5</v>
          </cell>
          <cell r="AE12">
            <v>0.25</v>
          </cell>
          <cell r="AF12">
            <v>0.25</v>
          </cell>
          <cell r="AG12">
            <v>0.5</v>
          </cell>
          <cell r="AH12">
            <v>0.5</v>
          </cell>
          <cell r="AI12">
            <v>0.5</v>
          </cell>
          <cell r="AJ12">
            <v>0.5</v>
          </cell>
          <cell r="AK12">
            <v>0.5</v>
          </cell>
          <cell r="AL12">
            <v>0.5</v>
          </cell>
          <cell r="AM12">
            <v>0.5</v>
          </cell>
          <cell r="AN12">
            <v>0.5</v>
          </cell>
          <cell r="AO12">
            <v>0.25</v>
          </cell>
          <cell r="AP12">
            <v>0.5</v>
          </cell>
          <cell r="AQ12">
            <v>0.25</v>
          </cell>
          <cell r="AR12">
            <v>0.5</v>
          </cell>
          <cell r="AS12">
            <v>0.5</v>
          </cell>
          <cell r="AT12">
            <v>0.25</v>
          </cell>
          <cell r="AU12">
            <v>0.25</v>
          </cell>
          <cell r="AV12">
            <v>0.25</v>
          </cell>
          <cell r="AW12">
            <v>0.5</v>
          </cell>
          <cell r="AX12">
            <v>0.25</v>
          </cell>
          <cell r="AY12">
            <v>0.25</v>
          </cell>
          <cell r="AZ12">
            <v>0</v>
          </cell>
          <cell r="BA12">
            <v>0.25</v>
          </cell>
          <cell r="BB12">
            <v>0.25</v>
          </cell>
          <cell r="BC12">
            <v>0.25</v>
          </cell>
          <cell r="BD12">
            <v>0.25</v>
          </cell>
          <cell r="BE12">
            <v>0.25</v>
          </cell>
          <cell r="BF12">
            <v>0.25</v>
          </cell>
          <cell r="BG12">
            <v>0.25</v>
          </cell>
          <cell r="BH12">
            <v>0.25</v>
          </cell>
          <cell r="BI12">
            <v>0.25</v>
          </cell>
          <cell r="BJ12">
            <v>0.25</v>
          </cell>
          <cell r="BK12">
            <v>0.25</v>
          </cell>
          <cell r="BL12">
            <v>0.25</v>
          </cell>
          <cell r="BM12">
            <v>0.25</v>
          </cell>
          <cell r="BN12">
            <v>0</v>
          </cell>
          <cell r="BO12">
            <v>0</v>
          </cell>
          <cell r="BP12">
            <v>0</v>
          </cell>
          <cell r="BQ12">
            <v>0</v>
          </cell>
          <cell r="BR12">
            <v>0</v>
          </cell>
          <cell r="BS12">
            <v>0.25</v>
          </cell>
          <cell r="BT12">
            <v>0.25</v>
          </cell>
          <cell r="BU12">
            <v>0.25</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0.5</v>
          </cell>
          <cell r="CJ12">
            <v>0.5</v>
          </cell>
          <cell r="CK12">
            <v>0.25</v>
          </cell>
          <cell r="CL12">
            <v>0.5</v>
          </cell>
          <cell r="CM12">
            <v>0.5</v>
          </cell>
          <cell r="CN12">
            <v>0.5</v>
          </cell>
          <cell r="CO12">
            <v>0.25</v>
          </cell>
          <cell r="CP12">
            <v>0.25</v>
          </cell>
          <cell r="CQ12">
            <v>0.25</v>
          </cell>
          <cell r="CR12">
            <v>0.25</v>
          </cell>
          <cell r="CS12">
            <v>0.5</v>
          </cell>
          <cell r="CT12">
            <v>0.25</v>
          </cell>
          <cell r="CU12">
            <v>0.25</v>
          </cell>
          <cell r="CV12">
            <v>0.25</v>
          </cell>
          <cell r="CW12">
            <v>0.5</v>
          </cell>
          <cell r="CX12">
            <v>0.25</v>
          </cell>
          <cell r="CY12">
            <v>0.25</v>
          </cell>
          <cell r="CZ12">
            <v>0.25</v>
          </cell>
        </row>
        <row r="13">
          <cell r="C13">
            <v>0.68</v>
          </cell>
          <cell r="F13">
            <v>0.75</v>
          </cell>
          <cell r="G13">
            <v>0.75</v>
          </cell>
          <cell r="H13">
            <v>0.75</v>
          </cell>
          <cell r="I13">
            <v>0.75</v>
          </cell>
          <cell r="J13">
            <v>0.75</v>
          </cell>
          <cell r="K13">
            <v>1</v>
          </cell>
          <cell r="L13">
            <v>0.75</v>
          </cell>
          <cell r="M13">
            <v>0.5</v>
          </cell>
          <cell r="N13">
            <v>0.5</v>
          </cell>
          <cell r="O13">
            <v>1</v>
          </cell>
          <cell r="P13">
            <v>0</v>
          </cell>
          <cell r="Q13">
            <v>0</v>
          </cell>
          <cell r="R13">
            <v>0</v>
          </cell>
          <cell r="S13">
            <v>0.25</v>
          </cell>
          <cell r="T13">
            <v>0</v>
          </cell>
          <cell r="U13">
            <v>0.25</v>
          </cell>
          <cell r="V13">
            <v>0.25</v>
          </cell>
          <cell r="W13">
            <v>0.5</v>
          </cell>
          <cell r="X13">
            <v>0.5</v>
          </cell>
          <cell r="Y13">
            <v>0.25</v>
          </cell>
          <cell r="Z13">
            <v>0.5</v>
          </cell>
          <cell r="AA13">
            <v>0.5</v>
          </cell>
          <cell r="AB13">
            <v>0.25</v>
          </cell>
          <cell r="AC13">
            <v>0.5</v>
          </cell>
          <cell r="AD13">
            <v>0.5</v>
          </cell>
          <cell r="AE13">
            <v>0.25</v>
          </cell>
          <cell r="AF13">
            <v>0.5</v>
          </cell>
          <cell r="AG13">
            <v>0.5</v>
          </cell>
          <cell r="AH13">
            <v>0.5</v>
          </cell>
          <cell r="AI13">
            <v>0.5</v>
          </cell>
          <cell r="AJ13">
            <v>0.5</v>
          </cell>
          <cell r="AK13">
            <v>0.5</v>
          </cell>
          <cell r="AL13">
            <v>0.5</v>
          </cell>
          <cell r="AM13">
            <v>0.5</v>
          </cell>
          <cell r="AN13">
            <v>0.5</v>
          </cell>
          <cell r="AO13">
            <v>0.25</v>
          </cell>
          <cell r="AP13">
            <v>0.5</v>
          </cell>
          <cell r="AQ13">
            <v>0.25</v>
          </cell>
          <cell r="AR13">
            <v>0.25</v>
          </cell>
          <cell r="AS13">
            <v>0.5</v>
          </cell>
          <cell r="AT13">
            <v>0.25</v>
          </cell>
          <cell r="AU13">
            <v>0.25</v>
          </cell>
          <cell r="AV13">
            <v>0.25</v>
          </cell>
          <cell r="AW13">
            <v>0.5</v>
          </cell>
          <cell r="AX13">
            <v>0.25</v>
          </cell>
          <cell r="AY13">
            <v>0.25</v>
          </cell>
          <cell r="AZ13">
            <v>0.25</v>
          </cell>
          <cell r="BA13">
            <v>0.25</v>
          </cell>
          <cell r="BB13">
            <v>0.25</v>
          </cell>
          <cell r="BC13">
            <v>0.25</v>
          </cell>
          <cell r="BD13">
            <v>0.25</v>
          </cell>
          <cell r="BE13">
            <v>0.25</v>
          </cell>
          <cell r="BF13">
            <v>0.25</v>
          </cell>
          <cell r="BG13">
            <v>0.25</v>
          </cell>
          <cell r="BH13">
            <v>0.25</v>
          </cell>
          <cell r="BI13">
            <v>0.25</v>
          </cell>
          <cell r="BJ13">
            <v>0.25</v>
          </cell>
          <cell r="BK13">
            <v>0.25</v>
          </cell>
          <cell r="BL13">
            <v>0.25</v>
          </cell>
          <cell r="BM13">
            <v>0.25</v>
          </cell>
          <cell r="BN13">
            <v>0</v>
          </cell>
          <cell r="BO13">
            <v>0</v>
          </cell>
          <cell r="BP13">
            <v>0</v>
          </cell>
          <cell r="BQ13">
            <v>0</v>
          </cell>
          <cell r="BR13">
            <v>0</v>
          </cell>
          <cell r="BS13">
            <v>0.25</v>
          </cell>
          <cell r="BT13">
            <v>0.25</v>
          </cell>
          <cell r="BU13">
            <v>0.25</v>
          </cell>
          <cell r="BV13">
            <v>0</v>
          </cell>
          <cell r="BW13">
            <v>0.25</v>
          </cell>
          <cell r="BX13">
            <v>0</v>
          </cell>
          <cell r="BY13">
            <v>0</v>
          </cell>
          <cell r="BZ13">
            <v>0</v>
          </cell>
          <cell r="CA13">
            <v>0.25</v>
          </cell>
          <cell r="CB13">
            <v>0</v>
          </cell>
          <cell r="CC13">
            <v>0</v>
          </cell>
          <cell r="CD13">
            <v>0</v>
          </cell>
          <cell r="CE13">
            <v>0</v>
          </cell>
          <cell r="CF13">
            <v>0</v>
          </cell>
          <cell r="CG13">
            <v>0</v>
          </cell>
          <cell r="CH13">
            <v>0</v>
          </cell>
          <cell r="CI13">
            <v>0.75</v>
          </cell>
          <cell r="CJ13">
            <v>0.75</v>
          </cell>
          <cell r="CK13">
            <v>0.25</v>
          </cell>
          <cell r="CL13">
            <v>0.75</v>
          </cell>
          <cell r="CM13">
            <v>0.75</v>
          </cell>
          <cell r="CN13">
            <v>0.75</v>
          </cell>
          <cell r="CO13">
            <v>0.25</v>
          </cell>
          <cell r="CP13">
            <v>0.25</v>
          </cell>
          <cell r="CQ13">
            <v>0.5</v>
          </cell>
          <cell r="CR13">
            <v>0.5</v>
          </cell>
          <cell r="CS13">
            <v>0.5</v>
          </cell>
          <cell r="CT13">
            <v>0.5</v>
          </cell>
          <cell r="CU13">
            <v>0.5</v>
          </cell>
          <cell r="CV13">
            <v>0.5</v>
          </cell>
          <cell r="CW13">
            <v>0.5</v>
          </cell>
          <cell r="CX13">
            <v>0.25</v>
          </cell>
          <cell r="CY13">
            <v>0.25</v>
          </cell>
          <cell r="CZ13">
            <v>0.25</v>
          </cell>
        </row>
        <row r="14">
          <cell r="C14">
            <v>2.39</v>
          </cell>
          <cell r="F14">
            <v>0.75</v>
          </cell>
          <cell r="G14">
            <v>0.75</v>
          </cell>
          <cell r="H14">
            <v>0.75</v>
          </cell>
          <cell r="I14">
            <v>0.75</v>
          </cell>
          <cell r="J14">
            <v>0.75</v>
          </cell>
          <cell r="K14">
            <v>0.75</v>
          </cell>
          <cell r="L14">
            <v>1</v>
          </cell>
          <cell r="M14">
            <v>0.75</v>
          </cell>
          <cell r="N14">
            <v>0.5</v>
          </cell>
          <cell r="O14">
            <v>0.5</v>
          </cell>
          <cell r="P14">
            <v>0.5</v>
          </cell>
          <cell r="Q14">
            <v>0.5</v>
          </cell>
          <cell r="R14">
            <v>0.5</v>
          </cell>
          <cell r="S14">
            <v>0.5</v>
          </cell>
          <cell r="T14">
            <v>0.5</v>
          </cell>
          <cell r="U14">
            <v>0.5</v>
          </cell>
          <cell r="V14">
            <v>0.5</v>
          </cell>
          <cell r="W14">
            <v>0.5</v>
          </cell>
          <cell r="X14">
            <v>0.5</v>
          </cell>
          <cell r="Y14">
            <v>0.5</v>
          </cell>
          <cell r="Z14">
            <v>0.25</v>
          </cell>
          <cell r="AA14">
            <v>0.5</v>
          </cell>
          <cell r="AB14">
            <v>0.25</v>
          </cell>
          <cell r="AC14">
            <v>0.25</v>
          </cell>
          <cell r="AD14">
            <v>0.5</v>
          </cell>
          <cell r="AE14">
            <v>0.25</v>
          </cell>
          <cell r="AF14">
            <v>0.5</v>
          </cell>
          <cell r="AG14">
            <v>0.25</v>
          </cell>
          <cell r="AH14">
            <v>0.25</v>
          </cell>
          <cell r="AI14">
            <v>0.25</v>
          </cell>
          <cell r="AJ14">
            <v>0.25</v>
          </cell>
          <cell r="AK14">
            <v>0.25</v>
          </cell>
          <cell r="AL14">
            <v>0.25</v>
          </cell>
          <cell r="AM14">
            <v>0.25</v>
          </cell>
          <cell r="AN14">
            <v>0.25</v>
          </cell>
          <cell r="AO14">
            <v>0.25</v>
          </cell>
          <cell r="AP14">
            <v>0.25</v>
          </cell>
          <cell r="AQ14">
            <v>0.25</v>
          </cell>
          <cell r="AR14">
            <v>0.25</v>
          </cell>
          <cell r="AS14">
            <v>0.25</v>
          </cell>
          <cell r="AT14">
            <v>0</v>
          </cell>
          <cell r="AU14">
            <v>0</v>
          </cell>
          <cell r="AV14">
            <v>0.25</v>
          </cell>
          <cell r="AW14">
            <v>0.25</v>
          </cell>
          <cell r="AX14">
            <v>0.25</v>
          </cell>
          <cell r="AY14">
            <v>0.25</v>
          </cell>
          <cell r="AZ14">
            <v>0.25</v>
          </cell>
          <cell r="BA14">
            <v>0.25</v>
          </cell>
          <cell r="BB14">
            <v>0.25</v>
          </cell>
          <cell r="BC14">
            <v>0.25</v>
          </cell>
          <cell r="BD14">
            <v>0.25</v>
          </cell>
          <cell r="BE14">
            <v>0.25</v>
          </cell>
          <cell r="BF14">
            <v>0.25</v>
          </cell>
          <cell r="BG14">
            <v>0.25</v>
          </cell>
          <cell r="BH14">
            <v>0.25</v>
          </cell>
          <cell r="BI14">
            <v>0.25</v>
          </cell>
          <cell r="BJ14">
            <v>0.25</v>
          </cell>
          <cell r="BK14">
            <v>0.25</v>
          </cell>
          <cell r="BL14">
            <v>0.25</v>
          </cell>
          <cell r="BM14">
            <v>0.25</v>
          </cell>
          <cell r="BN14">
            <v>0</v>
          </cell>
          <cell r="BO14">
            <v>0</v>
          </cell>
          <cell r="BP14">
            <v>0</v>
          </cell>
          <cell r="BQ14">
            <v>0</v>
          </cell>
          <cell r="BR14">
            <v>0</v>
          </cell>
          <cell r="BS14">
            <v>0.25</v>
          </cell>
          <cell r="BT14">
            <v>0.25</v>
          </cell>
          <cell r="BU14">
            <v>0.25</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0.5</v>
          </cell>
          <cell r="CJ14">
            <v>0.5</v>
          </cell>
          <cell r="CK14">
            <v>0.25</v>
          </cell>
          <cell r="CL14">
            <v>0.25</v>
          </cell>
          <cell r="CM14">
            <v>0.25</v>
          </cell>
          <cell r="CN14">
            <v>0.5</v>
          </cell>
          <cell r="CO14">
            <v>0.25</v>
          </cell>
          <cell r="CP14">
            <v>0.25</v>
          </cell>
          <cell r="CQ14">
            <v>0.25</v>
          </cell>
          <cell r="CR14">
            <v>0.25</v>
          </cell>
          <cell r="CS14">
            <v>0.25</v>
          </cell>
          <cell r="CT14">
            <v>0.25</v>
          </cell>
          <cell r="CU14">
            <v>0.25</v>
          </cell>
          <cell r="CV14">
            <v>0.25</v>
          </cell>
          <cell r="CW14">
            <v>0.5</v>
          </cell>
          <cell r="CX14">
            <v>0</v>
          </cell>
          <cell r="CY14">
            <v>0</v>
          </cell>
          <cell r="CZ14">
            <v>0</v>
          </cell>
        </row>
        <row r="15">
          <cell r="C15">
            <v>0.97</v>
          </cell>
          <cell r="F15">
            <v>0.5</v>
          </cell>
          <cell r="G15">
            <v>0.5</v>
          </cell>
          <cell r="H15">
            <v>0.5</v>
          </cell>
          <cell r="I15">
            <v>0.75</v>
          </cell>
          <cell r="J15">
            <v>0.5</v>
          </cell>
          <cell r="K15">
            <v>0.5</v>
          </cell>
          <cell r="L15">
            <v>0.75</v>
          </cell>
          <cell r="M15">
            <v>1</v>
          </cell>
          <cell r="N15">
            <v>0.5</v>
          </cell>
          <cell r="O15">
            <v>0.5</v>
          </cell>
          <cell r="P15">
            <v>0.5</v>
          </cell>
          <cell r="Q15">
            <v>0.5</v>
          </cell>
          <cell r="R15">
            <v>0.5</v>
          </cell>
          <cell r="S15">
            <v>0.5</v>
          </cell>
          <cell r="T15">
            <v>0.25</v>
          </cell>
          <cell r="U15">
            <v>0.25</v>
          </cell>
          <cell r="V15">
            <v>0.5</v>
          </cell>
          <cell r="W15">
            <v>0.5</v>
          </cell>
          <cell r="X15">
            <v>0.5</v>
          </cell>
          <cell r="Y15">
            <v>0.5</v>
          </cell>
          <cell r="Z15">
            <v>0.25</v>
          </cell>
          <cell r="AA15">
            <v>0.5</v>
          </cell>
          <cell r="AB15">
            <v>0.5</v>
          </cell>
          <cell r="AC15">
            <v>0.5</v>
          </cell>
          <cell r="AD15">
            <v>0.5</v>
          </cell>
          <cell r="AE15">
            <v>0.25</v>
          </cell>
          <cell r="AF15">
            <v>0.5</v>
          </cell>
          <cell r="AG15">
            <v>0.25</v>
          </cell>
          <cell r="AH15">
            <v>0.25</v>
          </cell>
          <cell r="AI15">
            <v>0.25</v>
          </cell>
          <cell r="AJ15">
            <v>0.25</v>
          </cell>
          <cell r="AK15">
            <v>0.25</v>
          </cell>
          <cell r="AL15">
            <v>0.25</v>
          </cell>
          <cell r="AM15">
            <v>0.25</v>
          </cell>
          <cell r="AN15">
            <v>0.25</v>
          </cell>
          <cell r="AO15">
            <v>0.25</v>
          </cell>
          <cell r="AP15">
            <v>0.25</v>
          </cell>
          <cell r="AQ15">
            <v>0.25</v>
          </cell>
          <cell r="AR15">
            <v>0.25</v>
          </cell>
          <cell r="AS15">
            <v>0.25</v>
          </cell>
          <cell r="AT15">
            <v>0</v>
          </cell>
          <cell r="AU15">
            <v>0</v>
          </cell>
          <cell r="AV15">
            <v>0.25</v>
          </cell>
          <cell r="AW15">
            <v>0.25</v>
          </cell>
          <cell r="AX15">
            <v>0.25</v>
          </cell>
          <cell r="AY15">
            <v>0.25</v>
          </cell>
          <cell r="AZ15">
            <v>0.25</v>
          </cell>
          <cell r="BA15">
            <v>0.25</v>
          </cell>
          <cell r="BB15">
            <v>0.25</v>
          </cell>
          <cell r="BC15">
            <v>0.25</v>
          </cell>
          <cell r="BD15">
            <v>0.25</v>
          </cell>
          <cell r="BE15">
            <v>0.25</v>
          </cell>
          <cell r="BF15">
            <v>0.25</v>
          </cell>
          <cell r="BG15">
            <v>0.25</v>
          </cell>
          <cell r="BH15">
            <v>0.25</v>
          </cell>
          <cell r="BI15">
            <v>0.25</v>
          </cell>
          <cell r="BJ15">
            <v>0.25</v>
          </cell>
          <cell r="BK15">
            <v>0.25</v>
          </cell>
          <cell r="BL15">
            <v>0.25</v>
          </cell>
          <cell r="BM15">
            <v>0.25</v>
          </cell>
          <cell r="BN15">
            <v>0</v>
          </cell>
          <cell r="BO15">
            <v>0</v>
          </cell>
          <cell r="BP15">
            <v>0</v>
          </cell>
          <cell r="BQ15">
            <v>0</v>
          </cell>
          <cell r="BR15">
            <v>0</v>
          </cell>
          <cell r="BS15">
            <v>0</v>
          </cell>
          <cell r="BT15">
            <v>0.25</v>
          </cell>
          <cell r="BU15">
            <v>0.25</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0.5</v>
          </cell>
          <cell r="CJ15">
            <v>0.5</v>
          </cell>
          <cell r="CK15">
            <v>0.25</v>
          </cell>
          <cell r="CL15">
            <v>0.25</v>
          </cell>
          <cell r="CM15">
            <v>0.25</v>
          </cell>
          <cell r="CN15">
            <v>0.5</v>
          </cell>
          <cell r="CO15">
            <v>0.25</v>
          </cell>
          <cell r="CP15">
            <v>0.25</v>
          </cell>
          <cell r="CQ15">
            <v>0.25</v>
          </cell>
          <cell r="CR15">
            <v>0.25</v>
          </cell>
          <cell r="CS15">
            <v>0.25</v>
          </cell>
          <cell r="CT15">
            <v>0.25</v>
          </cell>
          <cell r="CU15">
            <v>0.25</v>
          </cell>
          <cell r="CV15">
            <v>0.25</v>
          </cell>
          <cell r="CW15">
            <v>0.5</v>
          </cell>
          <cell r="CX15">
            <v>0</v>
          </cell>
          <cell r="CY15">
            <v>0</v>
          </cell>
          <cell r="CZ15">
            <v>0</v>
          </cell>
        </row>
        <row r="16">
          <cell r="C16">
            <v>0.84</v>
          </cell>
          <cell r="F16">
            <v>0.5</v>
          </cell>
          <cell r="G16">
            <v>0.5</v>
          </cell>
          <cell r="H16">
            <v>0.5</v>
          </cell>
          <cell r="I16">
            <v>0.5</v>
          </cell>
          <cell r="J16">
            <v>0.5</v>
          </cell>
          <cell r="K16">
            <v>0.5</v>
          </cell>
          <cell r="L16">
            <v>0.5</v>
          </cell>
          <cell r="M16">
            <v>0.5</v>
          </cell>
          <cell r="N16">
            <v>1</v>
          </cell>
          <cell r="O16">
            <v>0.5</v>
          </cell>
          <cell r="P16">
            <v>0</v>
          </cell>
          <cell r="Q16">
            <v>0</v>
          </cell>
          <cell r="R16">
            <v>0</v>
          </cell>
          <cell r="S16">
            <v>0</v>
          </cell>
          <cell r="T16">
            <v>0</v>
          </cell>
          <cell r="U16">
            <v>0.25</v>
          </cell>
          <cell r="V16">
            <v>0.25</v>
          </cell>
          <cell r="W16">
            <v>0.5</v>
          </cell>
          <cell r="X16">
            <v>0.5</v>
          </cell>
          <cell r="Y16">
            <v>0.25</v>
          </cell>
          <cell r="Z16">
            <v>0.5</v>
          </cell>
          <cell r="AA16">
            <v>0.75</v>
          </cell>
          <cell r="AB16">
            <v>0.25</v>
          </cell>
          <cell r="AC16">
            <v>0.5</v>
          </cell>
          <cell r="AD16">
            <v>0.5</v>
          </cell>
          <cell r="AE16">
            <v>0.25</v>
          </cell>
          <cell r="AF16">
            <v>0.5</v>
          </cell>
          <cell r="AG16">
            <v>0.25</v>
          </cell>
          <cell r="AH16">
            <v>0.25</v>
          </cell>
          <cell r="AI16">
            <v>0.25</v>
          </cell>
          <cell r="AJ16">
            <v>0.5</v>
          </cell>
          <cell r="AK16">
            <v>0.5</v>
          </cell>
          <cell r="AL16">
            <v>0.5</v>
          </cell>
          <cell r="AM16">
            <v>0.5</v>
          </cell>
          <cell r="AN16">
            <v>0.5</v>
          </cell>
          <cell r="AO16">
            <v>0.25</v>
          </cell>
          <cell r="AP16">
            <v>0.5</v>
          </cell>
          <cell r="AQ16">
            <v>0.5</v>
          </cell>
          <cell r="AR16">
            <v>0.5</v>
          </cell>
          <cell r="AS16">
            <v>0.5</v>
          </cell>
          <cell r="AT16">
            <v>0.25</v>
          </cell>
          <cell r="AU16">
            <v>0.25</v>
          </cell>
          <cell r="AV16">
            <v>0.25</v>
          </cell>
          <cell r="AW16">
            <v>0.5</v>
          </cell>
          <cell r="AX16">
            <v>0.25</v>
          </cell>
          <cell r="AY16">
            <v>0.25</v>
          </cell>
          <cell r="AZ16">
            <v>0.25</v>
          </cell>
          <cell r="BA16">
            <v>0.25</v>
          </cell>
          <cell r="BB16">
            <v>0.25</v>
          </cell>
          <cell r="BC16">
            <v>0.25</v>
          </cell>
          <cell r="BD16">
            <v>0.25</v>
          </cell>
          <cell r="BE16">
            <v>0.25</v>
          </cell>
          <cell r="BF16">
            <v>0.25</v>
          </cell>
          <cell r="BG16">
            <v>0.25</v>
          </cell>
          <cell r="BH16">
            <v>0.25</v>
          </cell>
          <cell r="BI16">
            <v>0.25</v>
          </cell>
          <cell r="BJ16">
            <v>0.25</v>
          </cell>
          <cell r="BK16">
            <v>0.25</v>
          </cell>
          <cell r="BL16">
            <v>0.25</v>
          </cell>
          <cell r="BM16">
            <v>0.25</v>
          </cell>
          <cell r="BN16">
            <v>0</v>
          </cell>
          <cell r="BO16">
            <v>0</v>
          </cell>
          <cell r="BP16">
            <v>0</v>
          </cell>
          <cell r="BQ16">
            <v>0</v>
          </cell>
          <cell r="BR16">
            <v>0</v>
          </cell>
          <cell r="BS16">
            <v>0</v>
          </cell>
          <cell r="BT16">
            <v>0</v>
          </cell>
          <cell r="BU16">
            <v>0.25</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0.25</v>
          </cell>
          <cell r="CJ16">
            <v>0.25</v>
          </cell>
          <cell r="CK16">
            <v>0.25</v>
          </cell>
          <cell r="CL16">
            <v>0.25</v>
          </cell>
          <cell r="CM16">
            <v>0.25</v>
          </cell>
          <cell r="CN16">
            <v>0.5</v>
          </cell>
          <cell r="CO16">
            <v>0.25</v>
          </cell>
          <cell r="CP16">
            <v>0.25</v>
          </cell>
          <cell r="CQ16">
            <v>0.25</v>
          </cell>
          <cell r="CR16">
            <v>0.25</v>
          </cell>
          <cell r="CS16">
            <v>0.25</v>
          </cell>
          <cell r="CT16">
            <v>0.25</v>
          </cell>
          <cell r="CU16">
            <v>0.25</v>
          </cell>
          <cell r="CV16">
            <v>0.25</v>
          </cell>
          <cell r="CW16">
            <v>0.5</v>
          </cell>
          <cell r="CX16">
            <v>0</v>
          </cell>
          <cell r="CY16">
            <v>0</v>
          </cell>
          <cell r="CZ16">
            <v>0</v>
          </cell>
        </row>
        <row r="17">
          <cell r="C17">
            <v>2.5099999999999998</v>
          </cell>
          <cell r="F17">
            <v>0.5</v>
          </cell>
          <cell r="G17">
            <v>0.75</v>
          </cell>
          <cell r="H17">
            <v>0.5</v>
          </cell>
          <cell r="I17">
            <v>0.5</v>
          </cell>
          <cell r="J17">
            <v>0.5</v>
          </cell>
          <cell r="K17">
            <v>1</v>
          </cell>
          <cell r="L17">
            <v>0.5</v>
          </cell>
          <cell r="M17">
            <v>0.5</v>
          </cell>
          <cell r="N17">
            <v>0.5</v>
          </cell>
          <cell r="O17">
            <v>1</v>
          </cell>
          <cell r="P17">
            <v>0.25</v>
          </cell>
          <cell r="Q17">
            <v>0.25</v>
          </cell>
          <cell r="R17">
            <v>0.25</v>
          </cell>
          <cell r="S17">
            <v>0.5</v>
          </cell>
          <cell r="T17">
            <v>0.5</v>
          </cell>
          <cell r="U17">
            <v>0.25</v>
          </cell>
          <cell r="V17">
            <v>0.25</v>
          </cell>
          <cell r="W17">
            <v>0.25</v>
          </cell>
          <cell r="X17">
            <v>0.25</v>
          </cell>
          <cell r="Y17">
            <v>0.25</v>
          </cell>
          <cell r="Z17">
            <v>0.25</v>
          </cell>
          <cell r="AA17">
            <v>0.25</v>
          </cell>
          <cell r="AB17">
            <v>0.25</v>
          </cell>
          <cell r="AC17">
            <v>0.5</v>
          </cell>
          <cell r="AD17">
            <v>0.5</v>
          </cell>
          <cell r="AE17">
            <v>0.25</v>
          </cell>
          <cell r="AF17">
            <v>0.25</v>
          </cell>
          <cell r="AG17">
            <v>0.5</v>
          </cell>
          <cell r="AH17">
            <v>0.5</v>
          </cell>
          <cell r="AI17">
            <v>0.5</v>
          </cell>
          <cell r="AJ17">
            <v>0.5</v>
          </cell>
          <cell r="AK17">
            <v>0.5</v>
          </cell>
          <cell r="AL17">
            <v>0.5</v>
          </cell>
          <cell r="AM17">
            <v>0.5</v>
          </cell>
          <cell r="AN17">
            <v>0.5</v>
          </cell>
          <cell r="AO17">
            <v>0.25</v>
          </cell>
          <cell r="AP17">
            <v>0.5</v>
          </cell>
          <cell r="AQ17">
            <v>0.5</v>
          </cell>
          <cell r="AR17">
            <v>0.25</v>
          </cell>
          <cell r="AS17">
            <v>0.5</v>
          </cell>
          <cell r="AT17">
            <v>0.5</v>
          </cell>
          <cell r="AU17">
            <v>0.5</v>
          </cell>
          <cell r="AV17">
            <v>0.5</v>
          </cell>
          <cell r="AW17">
            <v>0.5</v>
          </cell>
          <cell r="AX17">
            <v>0.25</v>
          </cell>
          <cell r="AY17">
            <v>0.25</v>
          </cell>
          <cell r="AZ17">
            <v>0.25</v>
          </cell>
          <cell r="BA17">
            <v>0.25</v>
          </cell>
          <cell r="BB17">
            <v>0.25</v>
          </cell>
          <cell r="BC17">
            <v>0.25</v>
          </cell>
          <cell r="BD17">
            <v>0.25</v>
          </cell>
          <cell r="BE17">
            <v>0.25</v>
          </cell>
          <cell r="BF17">
            <v>0.25</v>
          </cell>
          <cell r="BG17">
            <v>0.25</v>
          </cell>
          <cell r="BH17">
            <v>0.25</v>
          </cell>
          <cell r="BI17">
            <v>0.25</v>
          </cell>
          <cell r="BJ17">
            <v>0.25</v>
          </cell>
          <cell r="BK17">
            <v>0.25</v>
          </cell>
          <cell r="BL17">
            <v>0.25</v>
          </cell>
          <cell r="BM17">
            <v>0.25</v>
          </cell>
          <cell r="BN17">
            <v>0</v>
          </cell>
          <cell r="BO17">
            <v>0</v>
          </cell>
          <cell r="BP17">
            <v>0</v>
          </cell>
          <cell r="BQ17">
            <v>0</v>
          </cell>
          <cell r="BR17">
            <v>0</v>
          </cell>
          <cell r="BS17">
            <v>0.25</v>
          </cell>
          <cell r="BT17">
            <v>0.25</v>
          </cell>
          <cell r="BU17">
            <v>0.25</v>
          </cell>
          <cell r="BV17">
            <v>0</v>
          </cell>
          <cell r="BW17">
            <v>0.25</v>
          </cell>
          <cell r="BX17">
            <v>0.25</v>
          </cell>
          <cell r="BY17">
            <v>0.25</v>
          </cell>
          <cell r="BZ17">
            <v>0.25</v>
          </cell>
          <cell r="CA17">
            <v>0.25</v>
          </cell>
          <cell r="CB17">
            <v>0.25</v>
          </cell>
          <cell r="CC17">
            <v>0</v>
          </cell>
          <cell r="CD17">
            <v>0</v>
          </cell>
          <cell r="CE17">
            <v>0</v>
          </cell>
          <cell r="CF17">
            <v>0</v>
          </cell>
          <cell r="CG17">
            <v>0</v>
          </cell>
          <cell r="CH17">
            <v>0</v>
          </cell>
          <cell r="CI17">
            <v>0.75</v>
          </cell>
          <cell r="CJ17">
            <v>0.75</v>
          </cell>
          <cell r="CK17">
            <v>0.25</v>
          </cell>
          <cell r="CL17">
            <v>0.75</v>
          </cell>
          <cell r="CM17">
            <v>0.75</v>
          </cell>
          <cell r="CN17">
            <v>0.75</v>
          </cell>
          <cell r="CO17">
            <v>0.25</v>
          </cell>
          <cell r="CP17">
            <v>0.25</v>
          </cell>
          <cell r="CQ17">
            <v>0.5</v>
          </cell>
          <cell r="CR17">
            <v>0.5</v>
          </cell>
          <cell r="CS17">
            <v>0.5</v>
          </cell>
          <cell r="CT17">
            <v>0.5</v>
          </cell>
          <cell r="CU17">
            <v>0.5</v>
          </cell>
          <cell r="CV17">
            <v>0.5</v>
          </cell>
          <cell r="CW17">
            <v>0.75</v>
          </cell>
          <cell r="CX17">
            <v>0.5</v>
          </cell>
          <cell r="CY17">
            <v>0.5</v>
          </cell>
          <cell r="CZ17">
            <v>0.5</v>
          </cell>
        </row>
        <row r="18">
          <cell r="C18">
            <v>1.01</v>
          </cell>
          <cell r="F18">
            <v>0</v>
          </cell>
          <cell r="G18">
            <v>0</v>
          </cell>
          <cell r="H18">
            <v>0</v>
          </cell>
          <cell r="I18">
            <v>0</v>
          </cell>
          <cell r="J18">
            <v>0</v>
          </cell>
          <cell r="K18">
            <v>0</v>
          </cell>
          <cell r="L18">
            <v>0.5</v>
          </cell>
          <cell r="M18">
            <v>0.5</v>
          </cell>
          <cell r="N18">
            <v>0</v>
          </cell>
          <cell r="O18">
            <v>0.25</v>
          </cell>
          <cell r="P18">
            <v>1</v>
          </cell>
          <cell r="Q18">
            <v>0.5</v>
          </cell>
          <cell r="R18">
            <v>0.5</v>
          </cell>
          <cell r="S18">
            <v>0.5</v>
          </cell>
          <cell r="T18">
            <v>0.75</v>
          </cell>
          <cell r="U18">
            <v>0.25</v>
          </cell>
          <cell r="V18">
            <v>0.25</v>
          </cell>
          <cell r="W18">
            <v>0.25</v>
          </cell>
          <cell r="X18">
            <v>0.25</v>
          </cell>
          <cell r="Y18">
            <v>0.25</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0.25</v>
          </cell>
          <cell r="CB18">
            <v>0</v>
          </cell>
          <cell r="CC18">
            <v>0</v>
          </cell>
          <cell r="CD18">
            <v>0</v>
          </cell>
          <cell r="CE18">
            <v>0</v>
          </cell>
          <cell r="CF18">
            <v>0</v>
          </cell>
          <cell r="CG18">
            <v>0</v>
          </cell>
          <cell r="CH18">
            <v>0</v>
          </cell>
          <cell r="CI18">
            <v>0.25</v>
          </cell>
          <cell r="CJ18">
            <v>0.25</v>
          </cell>
          <cell r="CK18">
            <v>0</v>
          </cell>
          <cell r="CL18">
            <v>0.25</v>
          </cell>
          <cell r="CM18">
            <v>0.25</v>
          </cell>
          <cell r="CN18">
            <v>0.5</v>
          </cell>
          <cell r="CO18">
            <v>0</v>
          </cell>
          <cell r="CP18">
            <v>0</v>
          </cell>
          <cell r="CQ18">
            <v>0</v>
          </cell>
          <cell r="CR18">
            <v>0</v>
          </cell>
          <cell r="CS18">
            <v>0</v>
          </cell>
          <cell r="CT18">
            <v>0</v>
          </cell>
          <cell r="CU18">
            <v>0</v>
          </cell>
          <cell r="CV18">
            <v>0</v>
          </cell>
          <cell r="CW18">
            <v>0.5</v>
          </cell>
          <cell r="CX18">
            <v>0</v>
          </cell>
          <cell r="CY18">
            <v>0</v>
          </cell>
          <cell r="CZ18">
            <v>0</v>
          </cell>
        </row>
        <row r="19">
          <cell r="C19">
            <v>1.99</v>
          </cell>
          <cell r="F19">
            <v>0</v>
          </cell>
          <cell r="G19">
            <v>0</v>
          </cell>
          <cell r="H19">
            <v>0</v>
          </cell>
          <cell r="I19">
            <v>0</v>
          </cell>
          <cell r="J19">
            <v>0</v>
          </cell>
          <cell r="K19">
            <v>0</v>
          </cell>
          <cell r="L19">
            <v>0.5</v>
          </cell>
          <cell r="M19">
            <v>0.5</v>
          </cell>
          <cell r="N19">
            <v>0</v>
          </cell>
          <cell r="O19">
            <v>0.25</v>
          </cell>
          <cell r="P19">
            <v>0.5</v>
          </cell>
          <cell r="Q19">
            <v>1</v>
          </cell>
          <cell r="R19">
            <v>0.75</v>
          </cell>
          <cell r="S19">
            <v>0.5</v>
          </cell>
          <cell r="T19">
            <v>0.5</v>
          </cell>
          <cell r="U19">
            <v>0.25</v>
          </cell>
          <cell r="V19">
            <v>0.5</v>
          </cell>
          <cell r="W19">
            <v>0</v>
          </cell>
          <cell r="X19">
            <v>0.25</v>
          </cell>
          <cell r="Y19">
            <v>0.5</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0.5</v>
          </cell>
          <cell r="CJ19">
            <v>0.5</v>
          </cell>
          <cell r="CK19">
            <v>0</v>
          </cell>
          <cell r="CL19">
            <v>0.25</v>
          </cell>
          <cell r="CM19">
            <v>0.25</v>
          </cell>
          <cell r="CN19">
            <v>0.5</v>
          </cell>
          <cell r="CO19">
            <v>0</v>
          </cell>
          <cell r="CP19">
            <v>0</v>
          </cell>
          <cell r="CQ19">
            <v>0</v>
          </cell>
          <cell r="CR19">
            <v>0</v>
          </cell>
          <cell r="CS19">
            <v>0</v>
          </cell>
          <cell r="CT19">
            <v>0</v>
          </cell>
          <cell r="CU19">
            <v>0</v>
          </cell>
          <cell r="CV19">
            <v>0</v>
          </cell>
          <cell r="CW19">
            <v>0.25</v>
          </cell>
          <cell r="CX19">
            <v>0</v>
          </cell>
          <cell r="CY19">
            <v>0</v>
          </cell>
          <cell r="CZ19">
            <v>0</v>
          </cell>
        </row>
        <row r="20">
          <cell r="C20">
            <v>2.56</v>
          </cell>
          <cell r="F20">
            <v>0</v>
          </cell>
          <cell r="G20">
            <v>0</v>
          </cell>
          <cell r="H20">
            <v>0</v>
          </cell>
          <cell r="I20">
            <v>0</v>
          </cell>
          <cell r="J20">
            <v>0</v>
          </cell>
          <cell r="K20">
            <v>0</v>
          </cell>
          <cell r="L20">
            <v>0.5</v>
          </cell>
          <cell r="M20">
            <v>0.5</v>
          </cell>
          <cell r="N20">
            <v>0</v>
          </cell>
          <cell r="O20">
            <v>0.25</v>
          </cell>
          <cell r="P20">
            <v>0.5</v>
          </cell>
          <cell r="Q20">
            <v>0.75</v>
          </cell>
          <cell r="R20">
            <v>1</v>
          </cell>
          <cell r="S20">
            <v>0.25</v>
          </cell>
          <cell r="T20">
            <v>0.25</v>
          </cell>
          <cell r="U20">
            <v>0.25</v>
          </cell>
          <cell r="V20">
            <v>0.25</v>
          </cell>
          <cell r="W20">
            <v>0.25</v>
          </cell>
          <cell r="X20">
            <v>0.5</v>
          </cell>
          <cell r="Y20">
            <v>0.5</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0.5</v>
          </cell>
          <cell r="CJ20">
            <v>0.5</v>
          </cell>
          <cell r="CK20">
            <v>0</v>
          </cell>
          <cell r="CL20">
            <v>0.25</v>
          </cell>
          <cell r="CM20">
            <v>0.25</v>
          </cell>
          <cell r="CN20">
            <v>0.5</v>
          </cell>
          <cell r="CO20">
            <v>0</v>
          </cell>
          <cell r="CP20">
            <v>0</v>
          </cell>
          <cell r="CQ20">
            <v>0</v>
          </cell>
          <cell r="CR20">
            <v>0</v>
          </cell>
          <cell r="CS20">
            <v>0</v>
          </cell>
          <cell r="CT20">
            <v>0</v>
          </cell>
          <cell r="CU20">
            <v>0</v>
          </cell>
          <cell r="CV20">
            <v>0</v>
          </cell>
          <cell r="CW20">
            <v>0.25</v>
          </cell>
          <cell r="CX20">
            <v>0</v>
          </cell>
          <cell r="CY20">
            <v>0</v>
          </cell>
          <cell r="CZ20">
            <v>0</v>
          </cell>
        </row>
        <row r="21">
          <cell r="C21">
            <v>2.2400000000000002</v>
          </cell>
          <cell r="F21">
            <v>0.25</v>
          </cell>
          <cell r="G21">
            <v>0.25</v>
          </cell>
          <cell r="H21">
            <v>0.25</v>
          </cell>
          <cell r="I21">
            <v>0.25</v>
          </cell>
          <cell r="J21">
            <v>0.25</v>
          </cell>
          <cell r="K21">
            <v>0.25</v>
          </cell>
          <cell r="L21">
            <v>0.5</v>
          </cell>
          <cell r="M21">
            <v>0.5</v>
          </cell>
          <cell r="N21">
            <v>0</v>
          </cell>
          <cell r="O21">
            <v>0.5</v>
          </cell>
          <cell r="P21">
            <v>0.5</v>
          </cell>
          <cell r="Q21">
            <v>0.5</v>
          </cell>
          <cell r="R21">
            <v>0.25</v>
          </cell>
          <cell r="S21">
            <v>1</v>
          </cell>
          <cell r="T21">
            <v>0.5</v>
          </cell>
          <cell r="U21">
            <v>0.25</v>
          </cell>
          <cell r="V21">
            <v>0.25</v>
          </cell>
          <cell r="W21">
            <v>0.25</v>
          </cell>
          <cell r="X21">
            <v>0.25</v>
          </cell>
          <cell r="Y21">
            <v>0.25</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0.5</v>
          </cell>
          <cell r="CJ21">
            <v>0.5</v>
          </cell>
          <cell r="CK21">
            <v>0</v>
          </cell>
          <cell r="CL21">
            <v>0.5</v>
          </cell>
          <cell r="CM21">
            <v>0.5</v>
          </cell>
          <cell r="CN21">
            <v>0.5</v>
          </cell>
          <cell r="CO21">
            <v>0</v>
          </cell>
          <cell r="CP21">
            <v>0</v>
          </cell>
          <cell r="CQ21">
            <v>0.25</v>
          </cell>
          <cell r="CR21">
            <v>0.25</v>
          </cell>
          <cell r="CS21">
            <v>0.25</v>
          </cell>
          <cell r="CT21">
            <v>0</v>
          </cell>
          <cell r="CU21">
            <v>0.25</v>
          </cell>
          <cell r="CV21">
            <v>0</v>
          </cell>
          <cell r="CW21">
            <v>0.5</v>
          </cell>
          <cell r="CX21">
            <v>0</v>
          </cell>
          <cell r="CY21">
            <v>0</v>
          </cell>
          <cell r="CZ21">
            <v>0.25</v>
          </cell>
        </row>
        <row r="22">
          <cell r="C22">
            <v>1.19</v>
          </cell>
          <cell r="F22">
            <v>0</v>
          </cell>
          <cell r="G22">
            <v>0</v>
          </cell>
          <cell r="H22">
            <v>0</v>
          </cell>
          <cell r="I22">
            <v>0</v>
          </cell>
          <cell r="J22">
            <v>0</v>
          </cell>
          <cell r="K22">
            <v>0</v>
          </cell>
          <cell r="L22">
            <v>0.5</v>
          </cell>
          <cell r="M22">
            <v>0.25</v>
          </cell>
          <cell r="N22">
            <v>0</v>
          </cell>
          <cell r="O22">
            <v>0.5</v>
          </cell>
          <cell r="P22">
            <v>0.75</v>
          </cell>
          <cell r="Q22">
            <v>0.5</v>
          </cell>
          <cell r="R22">
            <v>0.25</v>
          </cell>
          <cell r="S22">
            <v>0.5</v>
          </cell>
          <cell r="T22">
            <v>1</v>
          </cell>
          <cell r="U22">
            <v>0.25</v>
          </cell>
          <cell r="V22">
            <v>0.25</v>
          </cell>
          <cell r="W22">
            <v>0.25</v>
          </cell>
          <cell r="X22">
            <v>0.25</v>
          </cell>
          <cell r="Y22">
            <v>0.25</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0.25</v>
          </cell>
          <cell r="CH22">
            <v>0</v>
          </cell>
          <cell r="CI22">
            <v>0.5</v>
          </cell>
          <cell r="CJ22">
            <v>0.5</v>
          </cell>
          <cell r="CK22">
            <v>0</v>
          </cell>
          <cell r="CL22">
            <v>0.25</v>
          </cell>
          <cell r="CM22">
            <v>0.25</v>
          </cell>
          <cell r="CN22">
            <v>0.5</v>
          </cell>
          <cell r="CO22">
            <v>0</v>
          </cell>
          <cell r="CP22">
            <v>0</v>
          </cell>
          <cell r="CQ22">
            <v>0</v>
          </cell>
          <cell r="CR22">
            <v>0</v>
          </cell>
          <cell r="CS22">
            <v>0</v>
          </cell>
          <cell r="CT22">
            <v>0</v>
          </cell>
          <cell r="CU22">
            <v>0</v>
          </cell>
          <cell r="CV22">
            <v>0</v>
          </cell>
          <cell r="CW22">
            <v>0.25</v>
          </cell>
          <cell r="CX22">
            <v>0</v>
          </cell>
          <cell r="CY22">
            <v>0</v>
          </cell>
          <cell r="CZ22">
            <v>0</v>
          </cell>
        </row>
        <row r="23">
          <cell r="C23">
            <v>0</v>
          </cell>
          <cell r="F23">
            <v>0</v>
          </cell>
          <cell r="G23">
            <v>0</v>
          </cell>
          <cell r="H23">
            <v>0</v>
          </cell>
          <cell r="I23">
            <v>0</v>
          </cell>
          <cell r="J23">
            <v>0</v>
          </cell>
          <cell r="K23">
            <v>0.25</v>
          </cell>
          <cell r="L23">
            <v>0.5</v>
          </cell>
          <cell r="M23">
            <v>0.25</v>
          </cell>
          <cell r="N23">
            <v>0.25</v>
          </cell>
          <cell r="O23">
            <v>0.25</v>
          </cell>
          <cell r="P23">
            <v>0.25</v>
          </cell>
          <cell r="Q23">
            <v>0.25</v>
          </cell>
          <cell r="R23">
            <v>0.25</v>
          </cell>
          <cell r="S23">
            <v>0.25</v>
          </cell>
          <cell r="T23">
            <v>0.25</v>
          </cell>
          <cell r="U23">
            <v>1</v>
          </cell>
          <cell r="V23">
            <v>0.5</v>
          </cell>
          <cell r="W23">
            <v>0.5</v>
          </cell>
          <cell r="X23">
            <v>0.5</v>
          </cell>
          <cell r="Y23">
            <v>0.5</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0.25</v>
          </cell>
          <cell r="CJ23">
            <v>0.25</v>
          </cell>
          <cell r="CK23">
            <v>0</v>
          </cell>
          <cell r="CL23">
            <v>0.25</v>
          </cell>
          <cell r="CM23">
            <v>0.25</v>
          </cell>
          <cell r="CN23">
            <v>0.25</v>
          </cell>
          <cell r="CO23">
            <v>0</v>
          </cell>
          <cell r="CP23">
            <v>0</v>
          </cell>
          <cell r="CQ23">
            <v>0</v>
          </cell>
          <cell r="CR23">
            <v>0</v>
          </cell>
          <cell r="CS23">
            <v>0</v>
          </cell>
          <cell r="CT23">
            <v>0</v>
          </cell>
          <cell r="CU23">
            <v>0</v>
          </cell>
          <cell r="CV23">
            <v>0</v>
          </cell>
          <cell r="CW23">
            <v>0.25</v>
          </cell>
          <cell r="CX23">
            <v>0</v>
          </cell>
          <cell r="CY23">
            <v>0</v>
          </cell>
          <cell r="CZ23">
            <v>0</v>
          </cell>
        </row>
        <row r="24">
          <cell r="C24">
            <v>1.76</v>
          </cell>
          <cell r="F24">
            <v>0</v>
          </cell>
          <cell r="G24">
            <v>0</v>
          </cell>
          <cell r="H24">
            <v>0</v>
          </cell>
          <cell r="I24">
            <v>0</v>
          </cell>
          <cell r="J24">
            <v>0</v>
          </cell>
          <cell r="K24">
            <v>0.25</v>
          </cell>
          <cell r="L24">
            <v>0.5</v>
          </cell>
          <cell r="M24">
            <v>0.5</v>
          </cell>
          <cell r="N24">
            <v>0.25</v>
          </cell>
          <cell r="O24">
            <v>0.25</v>
          </cell>
          <cell r="P24">
            <v>0.25</v>
          </cell>
          <cell r="Q24">
            <v>0.5</v>
          </cell>
          <cell r="R24">
            <v>0.25</v>
          </cell>
          <cell r="S24">
            <v>0.25</v>
          </cell>
          <cell r="T24">
            <v>0.25</v>
          </cell>
          <cell r="U24">
            <v>0.5</v>
          </cell>
          <cell r="V24">
            <v>1</v>
          </cell>
          <cell r="W24">
            <v>0.5</v>
          </cell>
          <cell r="X24">
            <v>0.75</v>
          </cell>
          <cell r="Y24">
            <v>0.75</v>
          </cell>
          <cell r="Z24">
            <v>0.25</v>
          </cell>
          <cell r="AA24">
            <v>0.25</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0.25</v>
          </cell>
          <cell r="CJ24">
            <v>0.25</v>
          </cell>
          <cell r="CK24">
            <v>0</v>
          </cell>
          <cell r="CL24">
            <v>0.25</v>
          </cell>
          <cell r="CM24">
            <v>0.25</v>
          </cell>
          <cell r="CN24">
            <v>0.25</v>
          </cell>
          <cell r="CO24">
            <v>0</v>
          </cell>
          <cell r="CP24">
            <v>0</v>
          </cell>
          <cell r="CQ24">
            <v>0</v>
          </cell>
          <cell r="CR24">
            <v>0</v>
          </cell>
          <cell r="CS24">
            <v>0</v>
          </cell>
          <cell r="CT24">
            <v>0</v>
          </cell>
          <cell r="CU24">
            <v>0</v>
          </cell>
          <cell r="CV24">
            <v>0</v>
          </cell>
          <cell r="CW24">
            <v>0.25</v>
          </cell>
          <cell r="CX24">
            <v>0</v>
          </cell>
          <cell r="CY24">
            <v>0</v>
          </cell>
          <cell r="CZ24">
            <v>0</v>
          </cell>
        </row>
        <row r="25">
          <cell r="C25">
            <v>1.27</v>
          </cell>
          <cell r="F25">
            <v>0</v>
          </cell>
          <cell r="G25">
            <v>0</v>
          </cell>
          <cell r="H25">
            <v>0.25</v>
          </cell>
          <cell r="I25">
            <v>0.25</v>
          </cell>
          <cell r="J25">
            <v>0.25</v>
          </cell>
          <cell r="K25">
            <v>0.5</v>
          </cell>
          <cell r="L25">
            <v>0.5</v>
          </cell>
          <cell r="M25">
            <v>0.5</v>
          </cell>
          <cell r="N25">
            <v>0.5</v>
          </cell>
          <cell r="O25">
            <v>0.25</v>
          </cell>
          <cell r="P25">
            <v>0.25</v>
          </cell>
          <cell r="Q25">
            <v>0</v>
          </cell>
          <cell r="R25">
            <v>0.25</v>
          </cell>
          <cell r="S25">
            <v>0.25</v>
          </cell>
          <cell r="T25">
            <v>0.25</v>
          </cell>
          <cell r="U25">
            <v>0.5</v>
          </cell>
          <cell r="V25">
            <v>0.5</v>
          </cell>
          <cell r="W25">
            <v>1</v>
          </cell>
          <cell r="X25">
            <v>0.5</v>
          </cell>
          <cell r="Y25">
            <v>0.25</v>
          </cell>
          <cell r="Z25">
            <v>0.25</v>
          </cell>
          <cell r="AA25">
            <v>0.25</v>
          </cell>
          <cell r="AB25">
            <v>0.25</v>
          </cell>
          <cell r="AC25">
            <v>0.25</v>
          </cell>
          <cell r="AD25">
            <v>0.25</v>
          </cell>
          <cell r="AE25">
            <v>0.25</v>
          </cell>
          <cell r="AF25">
            <v>0.25</v>
          </cell>
          <cell r="AG25">
            <v>0.25</v>
          </cell>
          <cell r="AH25">
            <v>0.25</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0.25</v>
          </cell>
          <cell r="CJ25">
            <v>0.25</v>
          </cell>
          <cell r="CK25">
            <v>0</v>
          </cell>
          <cell r="CL25">
            <v>0.25</v>
          </cell>
          <cell r="CM25">
            <v>0.25</v>
          </cell>
          <cell r="CN25">
            <v>0.5</v>
          </cell>
          <cell r="CO25">
            <v>0</v>
          </cell>
          <cell r="CP25">
            <v>0</v>
          </cell>
          <cell r="CQ25">
            <v>0</v>
          </cell>
          <cell r="CR25">
            <v>0</v>
          </cell>
          <cell r="CS25">
            <v>0</v>
          </cell>
          <cell r="CT25">
            <v>0</v>
          </cell>
          <cell r="CU25">
            <v>0</v>
          </cell>
          <cell r="CV25">
            <v>0</v>
          </cell>
          <cell r="CW25">
            <v>0.25</v>
          </cell>
          <cell r="CX25">
            <v>0</v>
          </cell>
          <cell r="CY25">
            <v>0</v>
          </cell>
          <cell r="CZ25">
            <v>0</v>
          </cell>
        </row>
        <row r="26">
          <cell r="C26">
            <v>1.43</v>
          </cell>
          <cell r="F26">
            <v>0.25</v>
          </cell>
          <cell r="G26">
            <v>0.25</v>
          </cell>
          <cell r="H26">
            <v>0.25</v>
          </cell>
          <cell r="I26">
            <v>0.25</v>
          </cell>
          <cell r="J26">
            <v>0.25</v>
          </cell>
          <cell r="K26">
            <v>0.5</v>
          </cell>
          <cell r="L26">
            <v>0.5</v>
          </cell>
          <cell r="M26">
            <v>0.5</v>
          </cell>
          <cell r="N26">
            <v>0.5</v>
          </cell>
          <cell r="O26">
            <v>0.25</v>
          </cell>
          <cell r="P26">
            <v>0.25</v>
          </cell>
          <cell r="Q26">
            <v>0.25</v>
          </cell>
          <cell r="R26">
            <v>0.5</v>
          </cell>
          <cell r="S26">
            <v>0.25</v>
          </cell>
          <cell r="T26">
            <v>0.25</v>
          </cell>
          <cell r="U26">
            <v>0.5</v>
          </cell>
          <cell r="V26">
            <v>0.75</v>
          </cell>
          <cell r="W26">
            <v>0.5</v>
          </cell>
          <cell r="X26">
            <v>1</v>
          </cell>
          <cell r="Y26">
            <v>0.75</v>
          </cell>
          <cell r="Z26">
            <v>0</v>
          </cell>
          <cell r="AA26">
            <v>0.25</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0.25</v>
          </cell>
          <cell r="CJ26">
            <v>0.25</v>
          </cell>
          <cell r="CK26">
            <v>0</v>
          </cell>
          <cell r="CL26">
            <v>0.25</v>
          </cell>
          <cell r="CM26">
            <v>0.25</v>
          </cell>
          <cell r="CN26">
            <v>0.5</v>
          </cell>
          <cell r="CO26">
            <v>0</v>
          </cell>
          <cell r="CP26">
            <v>0</v>
          </cell>
          <cell r="CQ26">
            <v>0</v>
          </cell>
          <cell r="CR26">
            <v>0</v>
          </cell>
          <cell r="CS26">
            <v>0</v>
          </cell>
          <cell r="CT26">
            <v>0</v>
          </cell>
          <cell r="CU26">
            <v>0</v>
          </cell>
          <cell r="CV26">
            <v>0</v>
          </cell>
          <cell r="CW26">
            <v>0.25</v>
          </cell>
          <cell r="CX26">
            <v>0</v>
          </cell>
          <cell r="CY26">
            <v>0</v>
          </cell>
          <cell r="CZ26">
            <v>0</v>
          </cell>
        </row>
        <row r="27">
          <cell r="C27">
            <v>1.83</v>
          </cell>
          <cell r="F27">
            <v>0</v>
          </cell>
          <cell r="G27">
            <v>0</v>
          </cell>
          <cell r="H27">
            <v>0</v>
          </cell>
          <cell r="I27">
            <v>0</v>
          </cell>
          <cell r="J27">
            <v>0</v>
          </cell>
          <cell r="K27">
            <v>0.25</v>
          </cell>
          <cell r="L27">
            <v>0.5</v>
          </cell>
          <cell r="M27">
            <v>0.5</v>
          </cell>
          <cell r="N27">
            <v>0.25</v>
          </cell>
          <cell r="O27">
            <v>0.25</v>
          </cell>
          <cell r="P27">
            <v>0.25</v>
          </cell>
          <cell r="Q27">
            <v>0.5</v>
          </cell>
          <cell r="R27">
            <v>0.5</v>
          </cell>
          <cell r="S27">
            <v>0.25</v>
          </cell>
          <cell r="T27">
            <v>0.25</v>
          </cell>
          <cell r="U27">
            <v>0.5</v>
          </cell>
          <cell r="V27">
            <v>0.75</v>
          </cell>
          <cell r="W27">
            <v>0.25</v>
          </cell>
          <cell r="X27">
            <v>0.75</v>
          </cell>
          <cell r="Y27">
            <v>1</v>
          </cell>
          <cell r="Z27">
            <v>0</v>
          </cell>
          <cell r="AA27">
            <v>0.25</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0.25</v>
          </cell>
          <cell r="CJ27">
            <v>0.25</v>
          </cell>
          <cell r="CK27">
            <v>0</v>
          </cell>
          <cell r="CL27">
            <v>0.25</v>
          </cell>
          <cell r="CM27">
            <v>0.25</v>
          </cell>
          <cell r="CN27">
            <v>0.5</v>
          </cell>
          <cell r="CO27">
            <v>0</v>
          </cell>
          <cell r="CP27">
            <v>0</v>
          </cell>
          <cell r="CQ27">
            <v>0</v>
          </cell>
          <cell r="CR27">
            <v>0</v>
          </cell>
          <cell r="CS27">
            <v>0</v>
          </cell>
          <cell r="CT27">
            <v>0</v>
          </cell>
          <cell r="CU27">
            <v>0</v>
          </cell>
          <cell r="CV27">
            <v>0</v>
          </cell>
          <cell r="CW27">
            <v>0.25</v>
          </cell>
          <cell r="CX27">
            <v>0</v>
          </cell>
          <cell r="CY27">
            <v>0</v>
          </cell>
          <cell r="CZ27">
            <v>0</v>
          </cell>
        </row>
        <row r="28">
          <cell r="C28">
            <v>0</v>
          </cell>
          <cell r="F28">
            <v>0</v>
          </cell>
          <cell r="G28">
            <v>0</v>
          </cell>
          <cell r="H28">
            <v>0</v>
          </cell>
          <cell r="I28">
            <v>0</v>
          </cell>
          <cell r="J28">
            <v>0.25</v>
          </cell>
          <cell r="K28">
            <v>0.5</v>
          </cell>
          <cell r="L28">
            <v>0.25</v>
          </cell>
          <cell r="M28">
            <v>0.25</v>
          </cell>
          <cell r="N28">
            <v>0.5</v>
          </cell>
          <cell r="O28">
            <v>0.25</v>
          </cell>
          <cell r="P28">
            <v>0</v>
          </cell>
          <cell r="Q28">
            <v>0</v>
          </cell>
          <cell r="R28">
            <v>0</v>
          </cell>
          <cell r="S28">
            <v>0</v>
          </cell>
          <cell r="T28">
            <v>0</v>
          </cell>
          <cell r="U28">
            <v>0</v>
          </cell>
          <cell r="V28">
            <v>0.25</v>
          </cell>
          <cell r="W28">
            <v>0.25</v>
          </cell>
          <cell r="X28">
            <v>0</v>
          </cell>
          <cell r="Y28">
            <v>0</v>
          </cell>
          <cell r="Z28">
            <v>1</v>
          </cell>
          <cell r="AA28">
            <v>0.75</v>
          </cell>
          <cell r="AB28">
            <v>0.5</v>
          </cell>
          <cell r="AC28">
            <v>0.5</v>
          </cell>
          <cell r="AD28">
            <v>0.5</v>
          </cell>
          <cell r="AE28">
            <v>0.25</v>
          </cell>
          <cell r="AF28">
            <v>0.25</v>
          </cell>
          <cell r="AG28">
            <v>0.5</v>
          </cell>
          <cell r="AH28">
            <v>0.25</v>
          </cell>
          <cell r="AI28">
            <v>0.25</v>
          </cell>
          <cell r="AJ28">
            <v>0.25</v>
          </cell>
          <cell r="AK28">
            <v>0.25</v>
          </cell>
          <cell r="AL28">
            <v>0.25</v>
          </cell>
          <cell r="AM28">
            <v>0.25</v>
          </cell>
          <cell r="AN28">
            <v>0.25</v>
          </cell>
          <cell r="AO28">
            <v>0.25</v>
          </cell>
          <cell r="AP28">
            <v>0.25</v>
          </cell>
          <cell r="AQ28">
            <v>0.25</v>
          </cell>
          <cell r="AR28">
            <v>0.25</v>
          </cell>
          <cell r="AS28">
            <v>0.25</v>
          </cell>
          <cell r="AT28">
            <v>0.25</v>
          </cell>
          <cell r="AU28">
            <v>0.25</v>
          </cell>
          <cell r="AV28">
            <v>0.25</v>
          </cell>
          <cell r="AW28">
            <v>0.25</v>
          </cell>
          <cell r="AX28">
            <v>0.25</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0.25</v>
          </cell>
          <cell r="CJ28">
            <v>0.25</v>
          </cell>
          <cell r="CK28">
            <v>0</v>
          </cell>
          <cell r="CL28">
            <v>0.25</v>
          </cell>
          <cell r="CM28">
            <v>0.25</v>
          </cell>
          <cell r="CN28">
            <v>0.25</v>
          </cell>
          <cell r="CO28">
            <v>0</v>
          </cell>
          <cell r="CP28">
            <v>0</v>
          </cell>
          <cell r="CQ28">
            <v>0</v>
          </cell>
          <cell r="CR28">
            <v>0</v>
          </cell>
          <cell r="CS28">
            <v>0</v>
          </cell>
          <cell r="CT28">
            <v>0</v>
          </cell>
          <cell r="CU28">
            <v>0</v>
          </cell>
          <cell r="CV28">
            <v>0</v>
          </cell>
          <cell r="CW28">
            <v>0</v>
          </cell>
          <cell r="CX28">
            <v>0</v>
          </cell>
          <cell r="CY28">
            <v>0</v>
          </cell>
          <cell r="CZ28">
            <v>0</v>
          </cell>
        </row>
        <row r="29">
          <cell r="C29">
            <v>1.31</v>
          </cell>
          <cell r="F29">
            <v>0</v>
          </cell>
          <cell r="G29">
            <v>0</v>
          </cell>
          <cell r="H29">
            <v>0</v>
          </cell>
          <cell r="I29">
            <v>0</v>
          </cell>
          <cell r="J29">
            <v>0</v>
          </cell>
          <cell r="K29">
            <v>0.5</v>
          </cell>
          <cell r="L29">
            <v>0.5</v>
          </cell>
          <cell r="M29">
            <v>0.5</v>
          </cell>
          <cell r="N29">
            <v>0.75</v>
          </cell>
          <cell r="O29">
            <v>0.25</v>
          </cell>
          <cell r="P29">
            <v>0</v>
          </cell>
          <cell r="Q29">
            <v>0</v>
          </cell>
          <cell r="R29">
            <v>0</v>
          </cell>
          <cell r="S29">
            <v>0</v>
          </cell>
          <cell r="T29">
            <v>0</v>
          </cell>
          <cell r="U29">
            <v>0</v>
          </cell>
          <cell r="V29">
            <v>0.25</v>
          </cell>
          <cell r="W29">
            <v>0.25</v>
          </cell>
          <cell r="X29">
            <v>0.25</v>
          </cell>
          <cell r="Y29">
            <v>0.25</v>
          </cell>
          <cell r="Z29">
            <v>0.75</v>
          </cell>
          <cell r="AA29">
            <v>1</v>
          </cell>
          <cell r="AB29">
            <v>0.25</v>
          </cell>
          <cell r="AC29">
            <v>0.5</v>
          </cell>
          <cell r="AD29">
            <v>0.5</v>
          </cell>
          <cell r="AE29">
            <v>0.25</v>
          </cell>
          <cell r="AF29">
            <v>0.25</v>
          </cell>
          <cell r="AG29">
            <v>0.5</v>
          </cell>
          <cell r="AH29">
            <v>0.25</v>
          </cell>
          <cell r="AI29">
            <v>0.25</v>
          </cell>
          <cell r="AJ29">
            <v>0.25</v>
          </cell>
          <cell r="AK29">
            <v>0.25</v>
          </cell>
          <cell r="AL29">
            <v>0.25</v>
          </cell>
          <cell r="AM29">
            <v>0.25</v>
          </cell>
          <cell r="AN29">
            <v>0.25</v>
          </cell>
          <cell r="AO29">
            <v>0.25</v>
          </cell>
          <cell r="AP29">
            <v>0.25</v>
          </cell>
          <cell r="AQ29">
            <v>0.25</v>
          </cell>
          <cell r="AR29">
            <v>0.25</v>
          </cell>
          <cell r="AS29">
            <v>0.25</v>
          </cell>
          <cell r="AT29">
            <v>0.25</v>
          </cell>
          <cell r="AU29">
            <v>0.25</v>
          </cell>
          <cell r="AV29">
            <v>0.25</v>
          </cell>
          <cell r="AW29">
            <v>0.25</v>
          </cell>
          <cell r="AX29">
            <v>0.25</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0.25</v>
          </cell>
          <cell r="CJ29">
            <v>0.25</v>
          </cell>
          <cell r="CK29">
            <v>0</v>
          </cell>
          <cell r="CL29">
            <v>0.25</v>
          </cell>
          <cell r="CM29">
            <v>0.25</v>
          </cell>
          <cell r="CN29">
            <v>0.5</v>
          </cell>
          <cell r="CO29">
            <v>0</v>
          </cell>
          <cell r="CP29">
            <v>0</v>
          </cell>
          <cell r="CQ29">
            <v>0</v>
          </cell>
          <cell r="CR29">
            <v>0</v>
          </cell>
          <cell r="CS29">
            <v>0</v>
          </cell>
          <cell r="CT29">
            <v>0</v>
          </cell>
          <cell r="CU29">
            <v>0</v>
          </cell>
          <cell r="CV29">
            <v>0</v>
          </cell>
          <cell r="CW29">
            <v>0</v>
          </cell>
          <cell r="CX29">
            <v>0</v>
          </cell>
          <cell r="CY29">
            <v>0</v>
          </cell>
          <cell r="CZ29">
            <v>0</v>
          </cell>
        </row>
        <row r="30">
          <cell r="C30">
            <v>0.68</v>
          </cell>
          <cell r="F30">
            <v>0</v>
          </cell>
          <cell r="G30">
            <v>0</v>
          </cell>
          <cell r="H30">
            <v>0</v>
          </cell>
          <cell r="I30">
            <v>0</v>
          </cell>
          <cell r="J30">
            <v>0</v>
          </cell>
          <cell r="K30">
            <v>0.25</v>
          </cell>
          <cell r="L30">
            <v>0.25</v>
          </cell>
          <cell r="M30">
            <v>0.5</v>
          </cell>
          <cell r="N30">
            <v>0.25</v>
          </cell>
          <cell r="O30">
            <v>0.25</v>
          </cell>
          <cell r="P30">
            <v>0</v>
          </cell>
          <cell r="Q30">
            <v>0</v>
          </cell>
          <cell r="R30">
            <v>0</v>
          </cell>
          <cell r="S30">
            <v>0</v>
          </cell>
          <cell r="T30">
            <v>0</v>
          </cell>
          <cell r="U30">
            <v>0</v>
          </cell>
          <cell r="V30">
            <v>0</v>
          </cell>
          <cell r="W30">
            <v>0.25</v>
          </cell>
          <cell r="X30">
            <v>0</v>
          </cell>
          <cell r="Y30">
            <v>0</v>
          </cell>
          <cell r="Z30">
            <v>0.5</v>
          </cell>
          <cell r="AA30">
            <v>0.25</v>
          </cell>
          <cell r="AB30">
            <v>1</v>
          </cell>
          <cell r="AC30">
            <v>0.25</v>
          </cell>
          <cell r="AD30">
            <v>0.25</v>
          </cell>
          <cell r="AE30">
            <v>0.25</v>
          </cell>
          <cell r="AF30">
            <v>0.25</v>
          </cell>
          <cell r="AG30">
            <v>0.25</v>
          </cell>
          <cell r="AH30">
            <v>0.25</v>
          </cell>
          <cell r="AI30">
            <v>0.25</v>
          </cell>
          <cell r="AJ30">
            <v>0.25</v>
          </cell>
          <cell r="AK30">
            <v>0.25</v>
          </cell>
          <cell r="AL30">
            <v>0.25</v>
          </cell>
          <cell r="AM30">
            <v>0.25</v>
          </cell>
          <cell r="AN30">
            <v>0.25</v>
          </cell>
          <cell r="AO30">
            <v>0.25</v>
          </cell>
          <cell r="AP30">
            <v>0.25</v>
          </cell>
          <cell r="AQ30">
            <v>0.25</v>
          </cell>
          <cell r="AR30">
            <v>0.25</v>
          </cell>
          <cell r="AS30">
            <v>0.25</v>
          </cell>
          <cell r="AT30">
            <v>0.25</v>
          </cell>
          <cell r="AU30">
            <v>0.25</v>
          </cell>
          <cell r="AV30">
            <v>0.25</v>
          </cell>
          <cell r="AW30">
            <v>0.25</v>
          </cell>
          <cell r="AX30">
            <v>0.25</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row>
        <row r="31">
          <cell r="C31">
            <v>1.43</v>
          </cell>
          <cell r="F31">
            <v>0.25</v>
          </cell>
          <cell r="G31">
            <v>0.25</v>
          </cell>
          <cell r="H31">
            <v>0.25</v>
          </cell>
          <cell r="I31">
            <v>0.25</v>
          </cell>
          <cell r="J31">
            <v>0.25</v>
          </cell>
          <cell r="K31">
            <v>0.5</v>
          </cell>
          <cell r="L31">
            <v>0.25</v>
          </cell>
          <cell r="M31">
            <v>0.5</v>
          </cell>
          <cell r="N31">
            <v>0.5</v>
          </cell>
          <cell r="O31">
            <v>0.5</v>
          </cell>
          <cell r="P31">
            <v>0</v>
          </cell>
          <cell r="Q31">
            <v>0</v>
          </cell>
          <cell r="R31">
            <v>0</v>
          </cell>
          <cell r="S31">
            <v>0</v>
          </cell>
          <cell r="T31">
            <v>0</v>
          </cell>
          <cell r="U31">
            <v>0</v>
          </cell>
          <cell r="V31">
            <v>0</v>
          </cell>
          <cell r="W31">
            <v>0.25</v>
          </cell>
          <cell r="X31">
            <v>0</v>
          </cell>
          <cell r="Y31">
            <v>0</v>
          </cell>
          <cell r="Z31">
            <v>0.5</v>
          </cell>
          <cell r="AA31">
            <v>0.5</v>
          </cell>
          <cell r="AB31">
            <v>0.25</v>
          </cell>
          <cell r="AC31">
            <v>1</v>
          </cell>
          <cell r="AD31">
            <v>1</v>
          </cell>
          <cell r="AE31">
            <v>0.5</v>
          </cell>
          <cell r="AF31">
            <v>0.5</v>
          </cell>
          <cell r="AG31">
            <v>0.75</v>
          </cell>
          <cell r="AH31">
            <v>0.5</v>
          </cell>
          <cell r="AI31">
            <v>0.25</v>
          </cell>
          <cell r="AJ31">
            <v>0.5</v>
          </cell>
          <cell r="AK31">
            <v>0.5</v>
          </cell>
          <cell r="AL31">
            <v>0.5</v>
          </cell>
          <cell r="AM31">
            <v>0.5</v>
          </cell>
          <cell r="AN31">
            <v>0.5</v>
          </cell>
          <cell r="AO31">
            <v>0.5</v>
          </cell>
          <cell r="AP31">
            <v>0.5</v>
          </cell>
          <cell r="AQ31">
            <v>0.75</v>
          </cell>
          <cell r="AR31">
            <v>0.5</v>
          </cell>
          <cell r="AS31">
            <v>0.75</v>
          </cell>
          <cell r="AT31">
            <v>0.5</v>
          </cell>
          <cell r="AU31">
            <v>0.5</v>
          </cell>
          <cell r="AV31">
            <v>0.25</v>
          </cell>
          <cell r="AW31">
            <v>0.5</v>
          </cell>
          <cell r="AX31">
            <v>0.25</v>
          </cell>
          <cell r="AY31">
            <v>0.25</v>
          </cell>
          <cell r="AZ31">
            <v>0.25</v>
          </cell>
          <cell r="BA31">
            <v>0.25</v>
          </cell>
          <cell r="BB31">
            <v>0.25</v>
          </cell>
          <cell r="BC31">
            <v>0.25</v>
          </cell>
          <cell r="BD31">
            <v>0.25</v>
          </cell>
          <cell r="BE31">
            <v>0.25</v>
          </cell>
          <cell r="BF31">
            <v>0.25</v>
          </cell>
          <cell r="BG31">
            <v>0.25</v>
          </cell>
          <cell r="BH31">
            <v>0.25</v>
          </cell>
          <cell r="BI31">
            <v>0.25</v>
          </cell>
          <cell r="BJ31">
            <v>0.25</v>
          </cell>
          <cell r="BK31">
            <v>0.25</v>
          </cell>
          <cell r="BL31">
            <v>0.25</v>
          </cell>
          <cell r="BM31">
            <v>0.25</v>
          </cell>
          <cell r="BN31">
            <v>0</v>
          </cell>
          <cell r="BO31">
            <v>0</v>
          </cell>
          <cell r="BP31">
            <v>0</v>
          </cell>
          <cell r="BQ31">
            <v>0</v>
          </cell>
          <cell r="BR31">
            <v>0</v>
          </cell>
          <cell r="BS31">
            <v>0</v>
          </cell>
          <cell r="BT31">
            <v>0</v>
          </cell>
          <cell r="BU31">
            <v>0.25</v>
          </cell>
          <cell r="BV31">
            <v>0</v>
          </cell>
          <cell r="BW31">
            <v>0</v>
          </cell>
          <cell r="BX31">
            <v>0</v>
          </cell>
          <cell r="BY31">
            <v>0</v>
          </cell>
          <cell r="BZ31">
            <v>0</v>
          </cell>
          <cell r="CA31">
            <v>0</v>
          </cell>
          <cell r="CB31">
            <v>0</v>
          </cell>
          <cell r="CC31">
            <v>0</v>
          </cell>
          <cell r="CD31">
            <v>0</v>
          </cell>
          <cell r="CE31">
            <v>0.25</v>
          </cell>
          <cell r="CF31">
            <v>0.25</v>
          </cell>
          <cell r="CG31">
            <v>0</v>
          </cell>
          <cell r="CH31">
            <v>0</v>
          </cell>
          <cell r="CI31">
            <v>0.25</v>
          </cell>
          <cell r="CJ31">
            <v>0.25</v>
          </cell>
          <cell r="CK31">
            <v>0</v>
          </cell>
          <cell r="CL31">
            <v>0.25</v>
          </cell>
          <cell r="CM31">
            <v>0.25</v>
          </cell>
          <cell r="CN31">
            <v>0.5</v>
          </cell>
          <cell r="CO31">
            <v>0.25</v>
          </cell>
          <cell r="CP31">
            <v>0.25</v>
          </cell>
          <cell r="CQ31">
            <v>0.25</v>
          </cell>
          <cell r="CR31">
            <v>0.25</v>
          </cell>
          <cell r="CS31">
            <v>0.25</v>
          </cell>
          <cell r="CT31">
            <v>0.25</v>
          </cell>
          <cell r="CU31">
            <v>0.25</v>
          </cell>
          <cell r="CV31">
            <v>0.25</v>
          </cell>
          <cell r="CW31">
            <v>0.25</v>
          </cell>
          <cell r="CX31">
            <v>0.25</v>
          </cell>
          <cell r="CY31">
            <v>0.25</v>
          </cell>
          <cell r="CZ31">
            <v>0.25</v>
          </cell>
        </row>
        <row r="32">
          <cell r="C32">
            <v>3.1</v>
          </cell>
          <cell r="F32">
            <v>0.5</v>
          </cell>
          <cell r="G32">
            <v>0.5</v>
          </cell>
          <cell r="H32">
            <v>0.5</v>
          </cell>
          <cell r="I32">
            <v>0.5</v>
          </cell>
          <cell r="J32">
            <v>0.5</v>
          </cell>
          <cell r="K32">
            <v>0.5</v>
          </cell>
          <cell r="L32">
            <v>0.5</v>
          </cell>
          <cell r="M32">
            <v>0.5</v>
          </cell>
          <cell r="N32">
            <v>0.5</v>
          </cell>
          <cell r="O32">
            <v>0.5</v>
          </cell>
          <cell r="P32">
            <v>0</v>
          </cell>
          <cell r="Q32">
            <v>0</v>
          </cell>
          <cell r="R32">
            <v>0</v>
          </cell>
          <cell r="S32">
            <v>0</v>
          </cell>
          <cell r="T32">
            <v>0</v>
          </cell>
          <cell r="U32">
            <v>0</v>
          </cell>
          <cell r="V32">
            <v>0</v>
          </cell>
          <cell r="W32">
            <v>0.25</v>
          </cell>
          <cell r="X32">
            <v>0</v>
          </cell>
          <cell r="Y32">
            <v>0</v>
          </cell>
          <cell r="Z32">
            <v>0.5</v>
          </cell>
          <cell r="AA32">
            <v>0.5</v>
          </cell>
          <cell r="AB32">
            <v>0.25</v>
          </cell>
          <cell r="AC32">
            <v>1</v>
          </cell>
          <cell r="AD32">
            <v>1</v>
          </cell>
          <cell r="AE32">
            <v>0.5</v>
          </cell>
          <cell r="AF32">
            <v>1</v>
          </cell>
          <cell r="AG32">
            <v>0.75</v>
          </cell>
          <cell r="AH32">
            <v>0.5</v>
          </cell>
          <cell r="AI32">
            <v>0.25</v>
          </cell>
          <cell r="AJ32">
            <v>0.5</v>
          </cell>
          <cell r="AK32">
            <v>0.5</v>
          </cell>
          <cell r="AL32">
            <v>0.5</v>
          </cell>
          <cell r="AM32">
            <v>0.5</v>
          </cell>
          <cell r="AN32">
            <v>0.5</v>
          </cell>
          <cell r="AO32">
            <v>0.5</v>
          </cell>
          <cell r="AP32">
            <v>0.5</v>
          </cell>
          <cell r="AQ32">
            <v>0.75</v>
          </cell>
          <cell r="AR32">
            <v>0.5</v>
          </cell>
          <cell r="AS32">
            <v>0.5</v>
          </cell>
          <cell r="AT32">
            <v>0.5</v>
          </cell>
          <cell r="AU32">
            <v>0.5</v>
          </cell>
          <cell r="AV32">
            <v>0.25</v>
          </cell>
          <cell r="AW32">
            <v>0.5</v>
          </cell>
          <cell r="AX32">
            <v>0.25</v>
          </cell>
          <cell r="AY32">
            <v>0.25</v>
          </cell>
          <cell r="AZ32">
            <v>0.25</v>
          </cell>
          <cell r="BA32">
            <v>0.25</v>
          </cell>
          <cell r="BB32">
            <v>0.25</v>
          </cell>
          <cell r="BC32">
            <v>0.25</v>
          </cell>
          <cell r="BD32">
            <v>0.25</v>
          </cell>
          <cell r="BE32">
            <v>0.25</v>
          </cell>
          <cell r="BF32">
            <v>0.25</v>
          </cell>
          <cell r="BG32">
            <v>0.25</v>
          </cell>
          <cell r="BH32">
            <v>0.25</v>
          </cell>
          <cell r="BI32">
            <v>0.25</v>
          </cell>
          <cell r="BJ32">
            <v>0.25</v>
          </cell>
          <cell r="BK32">
            <v>0.25</v>
          </cell>
          <cell r="BL32">
            <v>0.25</v>
          </cell>
          <cell r="BM32">
            <v>0.25</v>
          </cell>
          <cell r="BN32">
            <v>0</v>
          </cell>
          <cell r="BO32">
            <v>0</v>
          </cell>
          <cell r="BP32">
            <v>0</v>
          </cell>
          <cell r="BQ32">
            <v>0</v>
          </cell>
          <cell r="BR32">
            <v>0</v>
          </cell>
          <cell r="BS32">
            <v>0</v>
          </cell>
          <cell r="BT32">
            <v>0</v>
          </cell>
          <cell r="BU32">
            <v>0.25</v>
          </cell>
          <cell r="BV32">
            <v>0</v>
          </cell>
          <cell r="BW32">
            <v>0</v>
          </cell>
          <cell r="BX32">
            <v>0</v>
          </cell>
          <cell r="BY32">
            <v>0</v>
          </cell>
          <cell r="BZ32">
            <v>0</v>
          </cell>
          <cell r="CA32">
            <v>0</v>
          </cell>
          <cell r="CB32">
            <v>0</v>
          </cell>
          <cell r="CC32">
            <v>0</v>
          </cell>
          <cell r="CD32">
            <v>0.25</v>
          </cell>
          <cell r="CE32">
            <v>0.25</v>
          </cell>
          <cell r="CF32">
            <v>0.25</v>
          </cell>
          <cell r="CG32">
            <v>0</v>
          </cell>
          <cell r="CH32">
            <v>0</v>
          </cell>
          <cell r="CI32">
            <v>0.5</v>
          </cell>
          <cell r="CJ32">
            <v>0.5</v>
          </cell>
          <cell r="CK32">
            <v>0</v>
          </cell>
          <cell r="CL32">
            <v>0.5</v>
          </cell>
          <cell r="CM32">
            <v>0.5</v>
          </cell>
          <cell r="CN32">
            <v>0.5</v>
          </cell>
          <cell r="CO32">
            <v>0.25</v>
          </cell>
          <cell r="CP32">
            <v>0.25</v>
          </cell>
          <cell r="CQ32">
            <v>0.25</v>
          </cell>
          <cell r="CR32">
            <v>0.25</v>
          </cell>
          <cell r="CS32">
            <v>0.25</v>
          </cell>
          <cell r="CT32">
            <v>0.25</v>
          </cell>
          <cell r="CU32">
            <v>0.25</v>
          </cell>
          <cell r="CV32">
            <v>0.25</v>
          </cell>
          <cell r="CW32">
            <v>0.25</v>
          </cell>
          <cell r="CX32">
            <v>0.25</v>
          </cell>
          <cell r="CY32">
            <v>0.25</v>
          </cell>
          <cell r="CZ32">
            <v>0.25</v>
          </cell>
        </row>
        <row r="33">
          <cell r="C33">
            <v>0.15</v>
          </cell>
          <cell r="F33">
            <v>0.25</v>
          </cell>
          <cell r="G33">
            <v>0.25</v>
          </cell>
          <cell r="H33">
            <v>0.25</v>
          </cell>
          <cell r="I33">
            <v>0.25</v>
          </cell>
          <cell r="J33">
            <v>0.25</v>
          </cell>
          <cell r="K33">
            <v>0.25</v>
          </cell>
          <cell r="L33">
            <v>0.25</v>
          </cell>
          <cell r="M33">
            <v>0.25</v>
          </cell>
          <cell r="N33">
            <v>0.25</v>
          </cell>
          <cell r="O33">
            <v>0.25</v>
          </cell>
          <cell r="P33">
            <v>0</v>
          </cell>
          <cell r="Q33">
            <v>0</v>
          </cell>
          <cell r="R33">
            <v>0</v>
          </cell>
          <cell r="S33">
            <v>0</v>
          </cell>
          <cell r="T33">
            <v>0</v>
          </cell>
          <cell r="U33">
            <v>0</v>
          </cell>
          <cell r="V33">
            <v>0</v>
          </cell>
          <cell r="W33">
            <v>0.25</v>
          </cell>
          <cell r="X33">
            <v>0</v>
          </cell>
          <cell r="Y33">
            <v>0</v>
          </cell>
          <cell r="Z33">
            <v>0.25</v>
          </cell>
          <cell r="AA33">
            <v>0.25</v>
          </cell>
          <cell r="AB33">
            <v>0.25</v>
          </cell>
          <cell r="AC33">
            <v>0.5</v>
          </cell>
          <cell r="AD33">
            <v>0.5</v>
          </cell>
          <cell r="AE33">
            <v>1</v>
          </cell>
          <cell r="AF33">
            <v>0.25</v>
          </cell>
          <cell r="AG33">
            <v>0.5</v>
          </cell>
          <cell r="AH33">
            <v>0.5</v>
          </cell>
          <cell r="AI33">
            <v>0.5</v>
          </cell>
          <cell r="AJ33">
            <v>0.5</v>
          </cell>
          <cell r="AK33">
            <v>0.5</v>
          </cell>
          <cell r="AL33">
            <v>0.5</v>
          </cell>
          <cell r="AM33">
            <v>0.5</v>
          </cell>
          <cell r="AN33">
            <v>0.5</v>
          </cell>
          <cell r="AO33">
            <v>0.25</v>
          </cell>
          <cell r="AP33">
            <v>0.25</v>
          </cell>
          <cell r="AQ33">
            <v>0.5</v>
          </cell>
          <cell r="AR33">
            <v>0.25</v>
          </cell>
          <cell r="AS33">
            <v>0.5</v>
          </cell>
          <cell r="AT33">
            <v>0.5</v>
          </cell>
          <cell r="AU33">
            <v>0.5</v>
          </cell>
          <cell r="AV33">
            <v>0.5</v>
          </cell>
          <cell r="AW33">
            <v>0.5</v>
          </cell>
          <cell r="AX33">
            <v>0.25</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0.25</v>
          </cell>
          <cell r="CD33">
            <v>0.25</v>
          </cell>
          <cell r="CE33">
            <v>0.25</v>
          </cell>
          <cell r="CF33">
            <v>0.25</v>
          </cell>
          <cell r="CG33">
            <v>0</v>
          </cell>
          <cell r="CH33">
            <v>0</v>
          </cell>
          <cell r="CI33">
            <v>0</v>
          </cell>
          <cell r="CJ33">
            <v>0</v>
          </cell>
          <cell r="CK33">
            <v>0</v>
          </cell>
          <cell r="CL33">
            <v>0</v>
          </cell>
          <cell r="CM33">
            <v>0</v>
          </cell>
          <cell r="CN33">
            <v>0</v>
          </cell>
          <cell r="CO33">
            <v>0</v>
          </cell>
          <cell r="CP33">
            <v>0</v>
          </cell>
          <cell r="CQ33">
            <v>0.25</v>
          </cell>
          <cell r="CR33">
            <v>0.25</v>
          </cell>
          <cell r="CS33">
            <v>0.25</v>
          </cell>
          <cell r="CT33">
            <v>0.25</v>
          </cell>
          <cell r="CU33">
            <v>0.25</v>
          </cell>
          <cell r="CV33">
            <v>0.25</v>
          </cell>
          <cell r="CW33">
            <v>0.25</v>
          </cell>
          <cell r="CX33">
            <v>0.25</v>
          </cell>
          <cell r="CY33">
            <v>0.25</v>
          </cell>
          <cell r="CZ33">
            <v>0.25</v>
          </cell>
        </row>
        <row r="34">
          <cell r="C34">
            <v>0.77</v>
          </cell>
          <cell r="F34">
            <v>0.25</v>
          </cell>
          <cell r="G34">
            <v>0.25</v>
          </cell>
          <cell r="H34">
            <v>0.25</v>
          </cell>
          <cell r="I34">
            <v>0.25</v>
          </cell>
          <cell r="J34">
            <v>0.25</v>
          </cell>
          <cell r="K34">
            <v>0.5</v>
          </cell>
          <cell r="L34">
            <v>0.5</v>
          </cell>
          <cell r="M34">
            <v>0.5</v>
          </cell>
          <cell r="N34">
            <v>0.5</v>
          </cell>
          <cell r="O34">
            <v>0.25</v>
          </cell>
          <cell r="P34">
            <v>0</v>
          </cell>
          <cell r="Q34">
            <v>0</v>
          </cell>
          <cell r="R34">
            <v>0</v>
          </cell>
          <cell r="S34">
            <v>0</v>
          </cell>
          <cell r="T34">
            <v>0</v>
          </cell>
          <cell r="U34">
            <v>0</v>
          </cell>
          <cell r="V34">
            <v>0</v>
          </cell>
          <cell r="W34">
            <v>0.25</v>
          </cell>
          <cell r="X34">
            <v>0</v>
          </cell>
          <cell r="Y34">
            <v>0</v>
          </cell>
          <cell r="Z34">
            <v>0.25</v>
          </cell>
          <cell r="AA34">
            <v>0.25</v>
          </cell>
          <cell r="AB34">
            <v>0.25</v>
          </cell>
          <cell r="AC34">
            <v>0.5</v>
          </cell>
          <cell r="AD34">
            <v>1</v>
          </cell>
          <cell r="AE34">
            <v>0.25</v>
          </cell>
          <cell r="AF34">
            <v>1</v>
          </cell>
          <cell r="AG34">
            <v>0.5</v>
          </cell>
          <cell r="AH34">
            <v>0.5</v>
          </cell>
          <cell r="AI34">
            <v>0.25</v>
          </cell>
          <cell r="AJ34">
            <v>0.5</v>
          </cell>
          <cell r="AK34">
            <v>0.5</v>
          </cell>
          <cell r="AL34">
            <v>0.5</v>
          </cell>
          <cell r="AM34">
            <v>0.5</v>
          </cell>
          <cell r="AN34">
            <v>0.5</v>
          </cell>
          <cell r="AO34">
            <v>0.5</v>
          </cell>
          <cell r="AP34">
            <v>0.5</v>
          </cell>
          <cell r="AQ34">
            <v>0.5</v>
          </cell>
          <cell r="AR34">
            <v>0.5</v>
          </cell>
          <cell r="AS34">
            <v>0.5</v>
          </cell>
          <cell r="AT34">
            <v>0.5</v>
          </cell>
          <cell r="AU34">
            <v>0.5</v>
          </cell>
          <cell r="AV34">
            <v>0.25</v>
          </cell>
          <cell r="AW34">
            <v>0.5</v>
          </cell>
          <cell r="AX34">
            <v>0.25</v>
          </cell>
          <cell r="AY34">
            <v>0.25</v>
          </cell>
          <cell r="AZ34">
            <v>0.25</v>
          </cell>
          <cell r="BA34">
            <v>0.25</v>
          </cell>
          <cell r="BB34">
            <v>0.25</v>
          </cell>
          <cell r="BC34">
            <v>0.25</v>
          </cell>
          <cell r="BD34">
            <v>0.25</v>
          </cell>
          <cell r="BE34">
            <v>0.25</v>
          </cell>
          <cell r="BF34">
            <v>0.25</v>
          </cell>
          <cell r="BG34">
            <v>0.25</v>
          </cell>
          <cell r="BH34">
            <v>0.25</v>
          </cell>
          <cell r="BI34">
            <v>0.25</v>
          </cell>
          <cell r="BJ34">
            <v>0.25</v>
          </cell>
          <cell r="BK34">
            <v>0.25</v>
          </cell>
          <cell r="BL34">
            <v>0.25</v>
          </cell>
          <cell r="BM34">
            <v>0.25</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0.25</v>
          </cell>
          <cell r="CE34">
            <v>0.25</v>
          </cell>
          <cell r="CF34">
            <v>0.25</v>
          </cell>
          <cell r="CG34">
            <v>0</v>
          </cell>
          <cell r="CH34">
            <v>0</v>
          </cell>
          <cell r="CI34">
            <v>0.25</v>
          </cell>
          <cell r="CJ34">
            <v>0.25</v>
          </cell>
          <cell r="CK34">
            <v>0.25</v>
          </cell>
          <cell r="CL34">
            <v>0.25</v>
          </cell>
          <cell r="CM34">
            <v>0.25</v>
          </cell>
          <cell r="CN34">
            <v>0.5</v>
          </cell>
          <cell r="CO34">
            <v>0.25</v>
          </cell>
          <cell r="CP34">
            <v>0.25</v>
          </cell>
          <cell r="CQ34">
            <v>0.25</v>
          </cell>
          <cell r="CR34">
            <v>0.25</v>
          </cell>
          <cell r="CS34">
            <v>0.25</v>
          </cell>
          <cell r="CT34">
            <v>0.25</v>
          </cell>
          <cell r="CU34">
            <v>0.25</v>
          </cell>
          <cell r="CV34">
            <v>0.25</v>
          </cell>
          <cell r="CW34">
            <v>0.25</v>
          </cell>
          <cell r="CX34">
            <v>0.25</v>
          </cell>
          <cell r="CY34">
            <v>0.25</v>
          </cell>
          <cell r="CZ34">
            <v>0.25</v>
          </cell>
        </row>
        <row r="35">
          <cell r="C35">
            <v>3.59</v>
          </cell>
          <cell r="F35">
            <v>0.5</v>
          </cell>
          <cell r="G35">
            <v>0.25</v>
          </cell>
          <cell r="H35">
            <v>0.5</v>
          </cell>
          <cell r="I35">
            <v>0.25</v>
          </cell>
          <cell r="J35">
            <v>0.5</v>
          </cell>
          <cell r="K35">
            <v>0.5</v>
          </cell>
          <cell r="L35">
            <v>0.25</v>
          </cell>
          <cell r="M35">
            <v>0.25</v>
          </cell>
          <cell r="N35">
            <v>0.25</v>
          </cell>
          <cell r="O35">
            <v>0.5</v>
          </cell>
          <cell r="P35">
            <v>0</v>
          </cell>
          <cell r="Q35">
            <v>0</v>
          </cell>
          <cell r="R35">
            <v>0</v>
          </cell>
          <cell r="S35">
            <v>0</v>
          </cell>
          <cell r="T35">
            <v>0</v>
          </cell>
          <cell r="U35">
            <v>0</v>
          </cell>
          <cell r="V35">
            <v>0</v>
          </cell>
          <cell r="W35">
            <v>0.25</v>
          </cell>
          <cell r="X35">
            <v>0</v>
          </cell>
          <cell r="Y35">
            <v>0</v>
          </cell>
          <cell r="Z35">
            <v>0.5</v>
          </cell>
          <cell r="AA35">
            <v>0.5</v>
          </cell>
          <cell r="AB35">
            <v>0.25</v>
          </cell>
          <cell r="AC35">
            <v>0.75</v>
          </cell>
          <cell r="AD35">
            <v>0.75</v>
          </cell>
          <cell r="AE35">
            <v>0.5</v>
          </cell>
          <cell r="AF35">
            <v>0.5</v>
          </cell>
          <cell r="AG35">
            <v>1</v>
          </cell>
          <cell r="AH35">
            <v>0.5</v>
          </cell>
          <cell r="AI35">
            <v>0.25</v>
          </cell>
          <cell r="AJ35">
            <v>0.5</v>
          </cell>
          <cell r="AK35">
            <v>0.5</v>
          </cell>
          <cell r="AL35">
            <v>0.5</v>
          </cell>
          <cell r="AM35">
            <v>0.5</v>
          </cell>
          <cell r="AN35">
            <v>0.5</v>
          </cell>
          <cell r="AO35">
            <v>0.75</v>
          </cell>
          <cell r="AP35">
            <v>0.5</v>
          </cell>
          <cell r="AQ35">
            <v>1</v>
          </cell>
          <cell r="AR35">
            <v>0.5</v>
          </cell>
          <cell r="AS35">
            <v>0.75</v>
          </cell>
          <cell r="AT35">
            <v>0.5</v>
          </cell>
          <cell r="AU35">
            <v>0.5</v>
          </cell>
          <cell r="AV35">
            <v>0.25</v>
          </cell>
          <cell r="AW35">
            <v>0.5</v>
          </cell>
          <cell r="AX35">
            <v>0.25</v>
          </cell>
          <cell r="AY35">
            <v>0.25</v>
          </cell>
          <cell r="AZ35">
            <v>0.25</v>
          </cell>
          <cell r="BA35">
            <v>0.25</v>
          </cell>
          <cell r="BB35">
            <v>0.25</v>
          </cell>
          <cell r="BC35">
            <v>0.25</v>
          </cell>
          <cell r="BD35">
            <v>0.25</v>
          </cell>
          <cell r="BE35">
            <v>0.25</v>
          </cell>
          <cell r="BF35">
            <v>0.25</v>
          </cell>
          <cell r="BG35">
            <v>0.25</v>
          </cell>
          <cell r="BH35">
            <v>0.25</v>
          </cell>
          <cell r="BI35">
            <v>0.25</v>
          </cell>
          <cell r="BJ35">
            <v>0.25</v>
          </cell>
          <cell r="BK35">
            <v>0.25</v>
          </cell>
          <cell r="BL35">
            <v>0.25</v>
          </cell>
          <cell r="BM35">
            <v>0.25</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0.25</v>
          </cell>
          <cell r="CF35">
            <v>0.25</v>
          </cell>
          <cell r="CG35">
            <v>0</v>
          </cell>
          <cell r="CH35">
            <v>0</v>
          </cell>
          <cell r="CI35">
            <v>0.25</v>
          </cell>
          <cell r="CJ35">
            <v>0.25</v>
          </cell>
          <cell r="CK35">
            <v>0.25</v>
          </cell>
          <cell r="CL35">
            <v>0.25</v>
          </cell>
          <cell r="CM35">
            <v>0.25</v>
          </cell>
          <cell r="CN35">
            <v>0.5</v>
          </cell>
          <cell r="CO35">
            <v>0.25</v>
          </cell>
          <cell r="CP35">
            <v>0.25</v>
          </cell>
          <cell r="CQ35">
            <v>0.25</v>
          </cell>
          <cell r="CR35">
            <v>0.25</v>
          </cell>
          <cell r="CS35">
            <v>0.25</v>
          </cell>
          <cell r="CT35">
            <v>0.25</v>
          </cell>
          <cell r="CU35">
            <v>0.25</v>
          </cell>
          <cell r="CV35">
            <v>0.25</v>
          </cell>
          <cell r="CW35">
            <v>0.25</v>
          </cell>
          <cell r="CX35">
            <v>0.25</v>
          </cell>
          <cell r="CY35">
            <v>0.25</v>
          </cell>
          <cell r="CZ35">
            <v>0.25</v>
          </cell>
        </row>
        <row r="36">
          <cell r="C36">
            <v>5.94</v>
          </cell>
          <cell r="F36">
            <v>0.5</v>
          </cell>
          <cell r="G36">
            <v>0.5</v>
          </cell>
          <cell r="H36">
            <v>0.5</v>
          </cell>
          <cell r="I36">
            <v>0.25</v>
          </cell>
          <cell r="J36">
            <v>0.5</v>
          </cell>
          <cell r="K36">
            <v>0.5</v>
          </cell>
          <cell r="L36">
            <v>0.25</v>
          </cell>
          <cell r="M36">
            <v>0.25</v>
          </cell>
          <cell r="N36">
            <v>0.25</v>
          </cell>
          <cell r="O36">
            <v>0.5</v>
          </cell>
          <cell r="P36">
            <v>0</v>
          </cell>
          <cell r="Q36">
            <v>0</v>
          </cell>
          <cell r="R36">
            <v>0</v>
          </cell>
          <cell r="S36">
            <v>0</v>
          </cell>
          <cell r="T36">
            <v>0</v>
          </cell>
          <cell r="U36">
            <v>0</v>
          </cell>
          <cell r="V36">
            <v>0</v>
          </cell>
          <cell r="W36">
            <v>0.25</v>
          </cell>
          <cell r="X36">
            <v>0</v>
          </cell>
          <cell r="Y36">
            <v>0</v>
          </cell>
          <cell r="Z36">
            <v>0.25</v>
          </cell>
          <cell r="AA36">
            <v>0.25</v>
          </cell>
          <cell r="AB36">
            <v>0.25</v>
          </cell>
          <cell r="AC36">
            <v>0.5</v>
          </cell>
          <cell r="AD36">
            <v>0.5</v>
          </cell>
          <cell r="AE36">
            <v>0.5</v>
          </cell>
          <cell r="AF36">
            <v>0.5</v>
          </cell>
          <cell r="AG36">
            <v>0.5</v>
          </cell>
          <cell r="AH36">
            <v>1</v>
          </cell>
          <cell r="AI36">
            <v>0.5</v>
          </cell>
          <cell r="AJ36">
            <v>0.5</v>
          </cell>
          <cell r="AK36">
            <v>0.5</v>
          </cell>
          <cell r="AL36">
            <v>0.5</v>
          </cell>
          <cell r="AM36">
            <v>1</v>
          </cell>
          <cell r="AN36">
            <v>0.5</v>
          </cell>
          <cell r="AO36">
            <v>0.5</v>
          </cell>
          <cell r="AP36">
            <v>0.5</v>
          </cell>
          <cell r="AQ36">
            <v>0.5</v>
          </cell>
          <cell r="AR36">
            <v>0.25</v>
          </cell>
          <cell r="AS36">
            <v>0.75</v>
          </cell>
          <cell r="AT36">
            <v>0.5</v>
          </cell>
          <cell r="AU36">
            <v>0.5</v>
          </cell>
          <cell r="AV36">
            <v>0.5</v>
          </cell>
          <cell r="AW36">
            <v>0.5</v>
          </cell>
          <cell r="AX36">
            <v>0.25</v>
          </cell>
          <cell r="AY36">
            <v>0.25</v>
          </cell>
          <cell r="AZ36">
            <v>0.25</v>
          </cell>
          <cell r="BA36">
            <v>0.25</v>
          </cell>
          <cell r="BB36">
            <v>0.25</v>
          </cell>
          <cell r="BC36">
            <v>0.25</v>
          </cell>
          <cell r="BD36">
            <v>0.25</v>
          </cell>
          <cell r="BE36">
            <v>0.25</v>
          </cell>
          <cell r="BF36">
            <v>0.25</v>
          </cell>
          <cell r="BG36">
            <v>0.25</v>
          </cell>
          <cell r="BH36">
            <v>0.25</v>
          </cell>
          <cell r="BI36">
            <v>0.25</v>
          </cell>
          <cell r="BJ36">
            <v>0.25</v>
          </cell>
          <cell r="BK36">
            <v>0.25</v>
          </cell>
          <cell r="BL36">
            <v>0.25</v>
          </cell>
          <cell r="BM36">
            <v>0.25</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0.25</v>
          </cell>
          <cell r="CD36">
            <v>0.25</v>
          </cell>
          <cell r="CE36">
            <v>0.25</v>
          </cell>
          <cell r="CF36">
            <v>0.25</v>
          </cell>
          <cell r="CG36">
            <v>0</v>
          </cell>
          <cell r="CH36">
            <v>0</v>
          </cell>
          <cell r="CI36">
            <v>0.25</v>
          </cell>
          <cell r="CJ36">
            <v>0.25</v>
          </cell>
          <cell r="CK36">
            <v>0.25</v>
          </cell>
          <cell r="CL36">
            <v>0.25</v>
          </cell>
          <cell r="CM36">
            <v>0.25</v>
          </cell>
          <cell r="CN36">
            <v>0.5</v>
          </cell>
          <cell r="CO36">
            <v>0.25</v>
          </cell>
          <cell r="CP36">
            <v>0.25</v>
          </cell>
          <cell r="CQ36">
            <v>0.25</v>
          </cell>
          <cell r="CR36">
            <v>0.25</v>
          </cell>
          <cell r="CS36">
            <v>0.25</v>
          </cell>
          <cell r="CT36">
            <v>0.25</v>
          </cell>
          <cell r="CU36">
            <v>0.25</v>
          </cell>
          <cell r="CV36">
            <v>0.25</v>
          </cell>
          <cell r="CW36">
            <v>0.25</v>
          </cell>
          <cell r="CX36">
            <v>0.5</v>
          </cell>
          <cell r="CY36">
            <v>0.25</v>
          </cell>
          <cell r="CZ36">
            <v>0.25</v>
          </cell>
        </row>
        <row r="37">
          <cell r="C37">
            <v>0.79</v>
          </cell>
          <cell r="F37">
            <v>0.5</v>
          </cell>
          <cell r="G37">
            <v>0.5</v>
          </cell>
          <cell r="H37">
            <v>0.5</v>
          </cell>
          <cell r="I37">
            <v>0.25</v>
          </cell>
          <cell r="J37">
            <v>0.5</v>
          </cell>
          <cell r="K37">
            <v>0.5</v>
          </cell>
          <cell r="L37">
            <v>0.25</v>
          </cell>
          <cell r="M37">
            <v>0.25</v>
          </cell>
          <cell r="N37">
            <v>0.25</v>
          </cell>
          <cell r="O37">
            <v>0.5</v>
          </cell>
          <cell r="P37">
            <v>0</v>
          </cell>
          <cell r="Q37">
            <v>0</v>
          </cell>
          <cell r="R37">
            <v>0</v>
          </cell>
          <cell r="S37">
            <v>0</v>
          </cell>
          <cell r="T37">
            <v>0</v>
          </cell>
          <cell r="U37">
            <v>0</v>
          </cell>
          <cell r="V37">
            <v>0</v>
          </cell>
          <cell r="W37">
            <v>0</v>
          </cell>
          <cell r="X37">
            <v>0</v>
          </cell>
          <cell r="Y37">
            <v>0</v>
          </cell>
          <cell r="Z37">
            <v>0.25</v>
          </cell>
          <cell r="AA37">
            <v>0.25</v>
          </cell>
          <cell r="AB37">
            <v>0.25</v>
          </cell>
          <cell r="AC37">
            <v>0.25</v>
          </cell>
          <cell r="AD37">
            <v>0.25</v>
          </cell>
          <cell r="AE37">
            <v>0.5</v>
          </cell>
          <cell r="AF37">
            <v>0.25</v>
          </cell>
          <cell r="AG37">
            <v>0.25</v>
          </cell>
          <cell r="AH37">
            <v>0.5</v>
          </cell>
          <cell r="AI37">
            <v>1</v>
          </cell>
          <cell r="AJ37">
            <v>0.5</v>
          </cell>
          <cell r="AK37">
            <v>0.5</v>
          </cell>
          <cell r="AL37">
            <v>0.5</v>
          </cell>
          <cell r="AM37">
            <v>0.5</v>
          </cell>
          <cell r="AN37">
            <v>0.5</v>
          </cell>
          <cell r="AO37">
            <v>0.25</v>
          </cell>
          <cell r="AP37">
            <v>0.25</v>
          </cell>
          <cell r="AQ37">
            <v>0.25</v>
          </cell>
          <cell r="AR37">
            <v>0.25</v>
          </cell>
          <cell r="AS37">
            <v>0.5</v>
          </cell>
          <cell r="AT37">
            <v>0.5</v>
          </cell>
          <cell r="AU37">
            <v>0.5</v>
          </cell>
          <cell r="AV37">
            <v>0.75</v>
          </cell>
          <cell r="AW37">
            <v>0.5</v>
          </cell>
          <cell r="AX37">
            <v>0.25</v>
          </cell>
          <cell r="AY37">
            <v>0.25</v>
          </cell>
          <cell r="AZ37">
            <v>0.25</v>
          </cell>
          <cell r="BA37">
            <v>0.25</v>
          </cell>
          <cell r="BB37">
            <v>0.25</v>
          </cell>
          <cell r="BC37">
            <v>0.25</v>
          </cell>
          <cell r="BD37">
            <v>0.25</v>
          </cell>
          <cell r="BE37">
            <v>0.25</v>
          </cell>
          <cell r="BF37">
            <v>0.25</v>
          </cell>
          <cell r="BG37">
            <v>0.25</v>
          </cell>
          <cell r="BH37">
            <v>0.25</v>
          </cell>
          <cell r="BI37">
            <v>0.25</v>
          </cell>
          <cell r="BJ37">
            <v>0.25</v>
          </cell>
          <cell r="BK37">
            <v>0.25</v>
          </cell>
          <cell r="BL37">
            <v>0.25</v>
          </cell>
          <cell r="BM37">
            <v>0.25</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0.25</v>
          </cell>
          <cell r="CJ37">
            <v>0.25</v>
          </cell>
          <cell r="CK37">
            <v>0.25</v>
          </cell>
          <cell r="CL37">
            <v>0.25</v>
          </cell>
          <cell r="CM37">
            <v>0.25</v>
          </cell>
          <cell r="CN37">
            <v>0.25</v>
          </cell>
          <cell r="CO37">
            <v>0.25</v>
          </cell>
          <cell r="CP37">
            <v>0.25</v>
          </cell>
          <cell r="CQ37">
            <v>0.25</v>
          </cell>
          <cell r="CR37">
            <v>0.25</v>
          </cell>
          <cell r="CS37">
            <v>0.25</v>
          </cell>
          <cell r="CT37">
            <v>0.25</v>
          </cell>
          <cell r="CU37">
            <v>0.25</v>
          </cell>
          <cell r="CV37">
            <v>0.25</v>
          </cell>
          <cell r="CW37">
            <v>0.5</v>
          </cell>
          <cell r="CX37">
            <v>0.75</v>
          </cell>
          <cell r="CY37">
            <v>0.5</v>
          </cell>
          <cell r="CZ37">
            <v>0.25</v>
          </cell>
        </row>
        <row r="38">
          <cell r="C38">
            <v>0.6</v>
          </cell>
          <cell r="F38">
            <v>0.5</v>
          </cell>
          <cell r="G38">
            <v>0.5</v>
          </cell>
          <cell r="H38">
            <v>0.5</v>
          </cell>
          <cell r="I38">
            <v>0.25</v>
          </cell>
          <cell r="J38">
            <v>0.5</v>
          </cell>
          <cell r="K38">
            <v>0.5</v>
          </cell>
          <cell r="L38">
            <v>0.25</v>
          </cell>
          <cell r="M38">
            <v>0.25</v>
          </cell>
          <cell r="N38">
            <v>0.5</v>
          </cell>
          <cell r="O38">
            <v>0.5</v>
          </cell>
          <cell r="P38">
            <v>0</v>
          </cell>
          <cell r="Q38">
            <v>0</v>
          </cell>
          <cell r="R38">
            <v>0</v>
          </cell>
          <cell r="S38">
            <v>0</v>
          </cell>
          <cell r="T38">
            <v>0</v>
          </cell>
          <cell r="U38">
            <v>0</v>
          </cell>
          <cell r="V38">
            <v>0</v>
          </cell>
          <cell r="W38">
            <v>0</v>
          </cell>
          <cell r="X38">
            <v>0</v>
          </cell>
          <cell r="Y38">
            <v>0</v>
          </cell>
          <cell r="Z38">
            <v>0.25</v>
          </cell>
          <cell r="AA38">
            <v>0.25</v>
          </cell>
          <cell r="AB38">
            <v>0.25</v>
          </cell>
          <cell r="AC38">
            <v>0.5</v>
          </cell>
          <cell r="AD38">
            <v>0.5</v>
          </cell>
          <cell r="AE38">
            <v>0.5</v>
          </cell>
          <cell r="AF38">
            <v>0.5</v>
          </cell>
          <cell r="AG38">
            <v>0.5</v>
          </cell>
          <cell r="AH38">
            <v>0.5</v>
          </cell>
          <cell r="AI38">
            <v>0.5</v>
          </cell>
          <cell r="AJ38">
            <v>1</v>
          </cell>
          <cell r="AK38">
            <v>0.75</v>
          </cell>
          <cell r="AL38">
            <v>0.75</v>
          </cell>
          <cell r="AM38">
            <v>0.75</v>
          </cell>
          <cell r="AN38">
            <v>0.75</v>
          </cell>
          <cell r="AO38">
            <v>0.25</v>
          </cell>
          <cell r="AP38">
            <v>0.25</v>
          </cell>
          <cell r="AQ38">
            <v>0.25</v>
          </cell>
          <cell r="AR38">
            <v>0.25</v>
          </cell>
          <cell r="AS38">
            <v>0.5</v>
          </cell>
          <cell r="AT38">
            <v>0.5</v>
          </cell>
          <cell r="AU38">
            <v>0.5</v>
          </cell>
          <cell r="AV38">
            <v>0.5</v>
          </cell>
          <cell r="AW38">
            <v>0.5</v>
          </cell>
          <cell r="AX38">
            <v>0.5</v>
          </cell>
          <cell r="AY38">
            <v>0.25</v>
          </cell>
          <cell r="AZ38">
            <v>0.25</v>
          </cell>
          <cell r="BA38">
            <v>0.25</v>
          </cell>
          <cell r="BB38">
            <v>0.25</v>
          </cell>
          <cell r="BC38">
            <v>0.25</v>
          </cell>
          <cell r="BD38">
            <v>0.25</v>
          </cell>
          <cell r="BE38">
            <v>0.25</v>
          </cell>
          <cell r="BF38">
            <v>0.25</v>
          </cell>
          <cell r="BG38">
            <v>0.25</v>
          </cell>
          <cell r="BH38">
            <v>0.25</v>
          </cell>
          <cell r="BI38">
            <v>0.25</v>
          </cell>
          <cell r="BJ38">
            <v>0.25</v>
          </cell>
          <cell r="BK38">
            <v>0.25</v>
          </cell>
          <cell r="BL38">
            <v>0.25</v>
          </cell>
          <cell r="BM38">
            <v>0.25</v>
          </cell>
          <cell r="BN38">
            <v>0</v>
          </cell>
          <cell r="BO38">
            <v>0</v>
          </cell>
          <cell r="BP38">
            <v>0.25</v>
          </cell>
          <cell r="BQ38">
            <v>0.25</v>
          </cell>
          <cell r="BR38">
            <v>0.25</v>
          </cell>
          <cell r="BS38">
            <v>0.25</v>
          </cell>
          <cell r="BT38">
            <v>0.25</v>
          </cell>
          <cell r="BU38">
            <v>0.25</v>
          </cell>
          <cell r="BV38">
            <v>0.25</v>
          </cell>
          <cell r="BW38">
            <v>0.25</v>
          </cell>
          <cell r="BX38">
            <v>0</v>
          </cell>
          <cell r="BY38">
            <v>0</v>
          </cell>
          <cell r="BZ38">
            <v>0</v>
          </cell>
          <cell r="CA38">
            <v>0</v>
          </cell>
          <cell r="CB38">
            <v>0</v>
          </cell>
          <cell r="CC38">
            <v>0</v>
          </cell>
          <cell r="CD38">
            <v>0</v>
          </cell>
          <cell r="CE38">
            <v>0</v>
          </cell>
          <cell r="CF38">
            <v>0</v>
          </cell>
          <cell r="CG38">
            <v>0</v>
          </cell>
          <cell r="CH38">
            <v>0</v>
          </cell>
          <cell r="CI38">
            <v>0.25</v>
          </cell>
          <cell r="CJ38">
            <v>0.25</v>
          </cell>
          <cell r="CK38">
            <v>0</v>
          </cell>
          <cell r="CL38">
            <v>0.25</v>
          </cell>
          <cell r="CM38">
            <v>0.25</v>
          </cell>
          <cell r="CN38">
            <v>0.5</v>
          </cell>
          <cell r="CO38">
            <v>0</v>
          </cell>
          <cell r="CP38">
            <v>0</v>
          </cell>
          <cell r="CQ38">
            <v>0</v>
          </cell>
          <cell r="CR38">
            <v>0</v>
          </cell>
          <cell r="CS38">
            <v>0</v>
          </cell>
          <cell r="CT38">
            <v>0</v>
          </cell>
          <cell r="CU38">
            <v>0</v>
          </cell>
          <cell r="CV38">
            <v>0</v>
          </cell>
          <cell r="CW38">
            <v>0.25</v>
          </cell>
          <cell r="CX38">
            <v>0.5</v>
          </cell>
          <cell r="CY38">
            <v>0.25</v>
          </cell>
          <cell r="CZ38">
            <v>0.25</v>
          </cell>
        </row>
        <row r="39">
          <cell r="C39">
            <v>0.06</v>
          </cell>
          <cell r="F39">
            <v>0.5</v>
          </cell>
          <cell r="G39">
            <v>0.5</v>
          </cell>
          <cell r="H39">
            <v>0.5</v>
          </cell>
          <cell r="I39">
            <v>0.25</v>
          </cell>
          <cell r="J39">
            <v>0.5</v>
          </cell>
          <cell r="K39">
            <v>0.5</v>
          </cell>
          <cell r="L39">
            <v>0.25</v>
          </cell>
          <cell r="M39">
            <v>0.25</v>
          </cell>
          <cell r="N39">
            <v>0.5</v>
          </cell>
          <cell r="O39">
            <v>0.5</v>
          </cell>
          <cell r="P39">
            <v>0</v>
          </cell>
          <cell r="Q39">
            <v>0</v>
          </cell>
          <cell r="R39">
            <v>0</v>
          </cell>
          <cell r="S39">
            <v>0</v>
          </cell>
          <cell r="T39">
            <v>0</v>
          </cell>
          <cell r="U39">
            <v>0</v>
          </cell>
          <cell r="V39">
            <v>0</v>
          </cell>
          <cell r="W39">
            <v>0</v>
          </cell>
          <cell r="X39">
            <v>0</v>
          </cell>
          <cell r="Y39">
            <v>0</v>
          </cell>
          <cell r="Z39">
            <v>0.25</v>
          </cell>
          <cell r="AA39">
            <v>0.25</v>
          </cell>
          <cell r="AB39">
            <v>0.25</v>
          </cell>
          <cell r="AC39">
            <v>0.5</v>
          </cell>
          <cell r="AD39">
            <v>0.5</v>
          </cell>
          <cell r="AE39">
            <v>0.5</v>
          </cell>
          <cell r="AF39">
            <v>0.5</v>
          </cell>
          <cell r="AG39">
            <v>0.5</v>
          </cell>
          <cell r="AH39">
            <v>0.5</v>
          </cell>
          <cell r="AI39">
            <v>0.5</v>
          </cell>
          <cell r="AJ39">
            <v>0.75</v>
          </cell>
          <cell r="AK39">
            <v>1</v>
          </cell>
          <cell r="AL39">
            <v>0.75</v>
          </cell>
          <cell r="AM39">
            <v>0.75</v>
          </cell>
          <cell r="AN39">
            <v>0.5</v>
          </cell>
          <cell r="AO39">
            <v>0.25</v>
          </cell>
          <cell r="AP39">
            <v>0.25</v>
          </cell>
          <cell r="AQ39">
            <v>0.25</v>
          </cell>
          <cell r="AR39">
            <v>0.25</v>
          </cell>
          <cell r="AS39">
            <v>0.75</v>
          </cell>
          <cell r="AT39">
            <v>0.5</v>
          </cell>
          <cell r="AU39">
            <v>0.5</v>
          </cell>
          <cell r="AV39">
            <v>0.5</v>
          </cell>
          <cell r="AW39">
            <v>0.5</v>
          </cell>
          <cell r="AX39">
            <v>0.25</v>
          </cell>
          <cell r="AY39">
            <v>0.25</v>
          </cell>
          <cell r="AZ39">
            <v>0.25</v>
          </cell>
          <cell r="BA39">
            <v>0.25</v>
          </cell>
          <cell r="BB39">
            <v>0.25</v>
          </cell>
          <cell r="BC39">
            <v>0.25</v>
          </cell>
          <cell r="BD39">
            <v>0.25</v>
          </cell>
          <cell r="BE39">
            <v>0.25</v>
          </cell>
          <cell r="BF39">
            <v>0.25</v>
          </cell>
          <cell r="BG39">
            <v>0.25</v>
          </cell>
          <cell r="BH39">
            <v>0.25</v>
          </cell>
          <cell r="BI39">
            <v>0.25</v>
          </cell>
          <cell r="BJ39">
            <v>0.25</v>
          </cell>
          <cell r="BK39">
            <v>0.25</v>
          </cell>
          <cell r="BL39">
            <v>0.25</v>
          </cell>
          <cell r="BM39">
            <v>0.25</v>
          </cell>
          <cell r="BN39">
            <v>0</v>
          </cell>
          <cell r="BO39">
            <v>0</v>
          </cell>
          <cell r="BP39">
            <v>0.25</v>
          </cell>
          <cell r="BQ39">
            <v>0.25</v>
          </cell>
          <cell r="BR39">
            <v>0.25</v>
          </cell>
          <cell r="BS39">
            <v>0.25</v>
          </cell>
          <cell r="BT39">
            <v>0.25</v>
          </cell>
          <cell r="BU39">
            <v>0.25</v>
          </cell>
          <cell r="BV39">
            <v>0.25</v>
          </cell>
          <cell r="BW39">
            <v>0.25</v>
          </cell>
          <cell r="BX39">
            <v>0</v>
          </cell>
          <cell r="BY39">
            <v>0</v>
          </cell>
          <cell r="BZ39">
            <v>0</v>
          </cell>
          <cell r="CA39">
            <v>0</v>
          </cell>
          <cell r="CB39">
            <v>0</v>
          </cell>
          <cell r="CC39">
            <v>0</v>
          </cell>
          <cell r="CD39">
            <v>0</v>
          </cell>
          <cell r="CE39">
            <v>0</v>
          </cell>
          <cell r="CF39">
            <v>0</v>
          </cell>
          <cell r="CG39">
            <v>0</v>
          </cell>
          <cell r="CH39">
            <v>0</v>
          </cell>
          <cell r="CI39">
            <v>0.25</v>
          </cell>
          <cell r="CJ39">
            <v>0.25</v>
          </cell>
          <cell r="CK39">
            <v>0</v>
          </cell>
          <cell r="CL39">
            <v>0.25</v>
          </cell>
          <cell r="CM39">
            <v>0.25</v>
          </cell>
          <cell r="CN39">
            <v>0.5</v>
          </cell>
          <cell r="CO39">
            <v>0</v>
          </cell>
          <cell r="CP39">
            <v>0</v>
          </cell>
          <cell r="CQ39">
            <v>0</v>
          </cell>
          <cell r="CR39">
            <v>0</v>
          </cell>
          <cell r="CS39">
            <v>0</v>
          </cell>
          <cell r="CT39">
            <v>0</v>
          </cell>
          <cell r="CU39">
            <v>0</v>
          </cell>
          <cell r="CV39">
            <v>0</v>
          </cell>
          <cell r="CW39">
            <v>0.25</v>
          </cell>
          <cell r="CX39">
            <v>0.5</v>
          </cell>
          <cell r="CY39">
            <v>0.25</v>
          </cell>
          <cell r="CZ39">
            <v>0.25</v>
          </cell>
        </row>
        <row r="40">
          <cell r="C40">
            <v>5.89</v>
          </cell>
          <cell r="F40">
            <v>0.5</v>
          </cell>
          <cell r="G40">
            <v>0.5</v>
          </cell>
          <cell r="H40">
            <v>0.5</v>
          </cell>
          <cell r="I40">
            <v>0.25</v>
          </cell>
          <cell r="J40">
            <v>0.5</v>
          </cell>
          <cell r="K40">
            <v>0.5</v>
          </cell>
          <cell r="L40">
            <v>0.25</v>
          </cell>
          <cell r="M40">
            <v>0.25</v>
          </cell>
          <cell r="N40">
            <v>0.5</v>
          </cell>
          <cell r="O40">
            <v>0.5</v>
          </cell>
          <cell r="P40">
            <v>0</v>
          </cell>
          <cell r="Q40">
            <v>0</v>
          </cell>
          <cell r="R40">
            <v>0</v>
          </cell>
          <cell r="S40">
            <v>0</v>
          </cell>
          <cell r="T40">
            <v>0</v>
          </cell>
          <cell r="U40">
            <v>0</v>
          </cell>
          <cell r="V40">
            <v>0</v>
          </cell>
          <cell r="W40">
            <v>0</v>
          </cell>
          <cell r="X40">
            <v>0</v>
          </cell>
          <cell r="Y40">
            <v>0</v>
          </cell>
          <cell r="Z40">
            <v>0.25</v>
          </cell>
          <cell r="AA40">
            <v>0.25</v>
          </cell>
          <cell r="AB40">
            <v>0.25</v>
          </cell>
          <cell r="AC40">
            <v>0.5</v>
          </cell>
          <cell r="AD40">
            <v>0.5</v>
          </cell>
          <cell r="AE40">
            <v>0.5</v>
          </cell>
          <cell r="AF40">
            <v>0.5</v>
          </cell>
          <cell r="AG40">
            <v>0.5</v>
          </cell>
          <cell r="AH40">
            <v>0.5</v>
          </cell>
          <cell r="AI40">
            <v>0.5</v>
          </cell>
          <cell r="AJ40">
            <v>0.75</v>
          </cell>
          <cell r="AK40">
            <v>0.75</v>
          </cell>
          <cell r="AL40">
            <v>1</v>
          </cell>
          <cell r="AM40">
            <v>0.75</v>
          </cell>
          <cell r="AN40">
            <v>0.75</v>
          </cell>
          <cell r="AO40">
            <v>0.25</v>
          </cell>
          <cell r="AP40">
            <v>0.25</v>
          </cell>
          <cell r="AQ40">
            <v>0.5</v>
          </cell>
          <cell r="AR40">
            <v>0.25</v>
          </cell>
          <cell r="AS40">
            <v>0.5</v>
          </cell>
          <cell r="AT40">
            <v>0.75</v>
          </cell>
          <cell r="AU40">
            <v>0.75</v>
          </cell>
          <cell r="AV40">
            <v>0.5</v>
          </cell>
          <cell r="AW40">
            <v>0.75</v>
          </cell>
          <cell r="AX40">
            <v>0.5</v>
          </cell>
          <cell r="AY40">
            <v>0.25</v>
          </cell>
          <cell r="AZ40">
            <v>0.25</v>
          </cell>
          <cell r="BA40">
            <v>0.25</v>
          </cell>
          <cell r="BB40">
            <v>0.25</v>
          </cell>
          <cell r="BC40">
            <v>0.25</v>
          </cell>
          <cell r="BD40">
            <v>0.25</v>
          </cell>
          <cell r="BE40">
            <v>0.25</v>
          </cell>
          <cell r="BF40">
            <v>0.25</v>
          </cell>
          <cell r="BG40">
            <v>0.25</v>
          </cell>
          <cell r="BH40">
            <v>0.25</v>
          </cell>
          <cell r="BI40">
            <v>0.25</v>
          </cell>
          <cell r="BJ40">
            <v>0.25</v>
          </cell>
          <cell r="BK40">
            <v>0.25</v>
          </cell>
          <cell r="BL40">
            <v>0.25</v>
          </cell>
          <cell r="BM40">
            <v>0.25</v>
          </cell>
          <cell r="BN40">
            <v>0.25</v>
          </cell>
          <cell r="BO40">
            <v>0.25</v>
          </cell>
          <cell r="BP40">
            <v>0.25</v>
          </cell>
          <cell r="BQ40">
            <v>0.25</v>
          </cell>
          <cell r="BR40">
            <v>0.25</v>
          </cell>
          <cell r="BS40">
            <v>0.25</v>
          </cell>
          <cell r="BT40">
            <v>0.25</v>
          </cell>
          <cell r="BU40">
            <v>0.25</v>
          </cell>
          <cell r="BV40">
            <v>0.25</v>
          </cell>
          <cell r="BW40">
            <v>0.25</v>
          </cell>
          <cell r="BX40">
            <v>0</v>
          </cell>
          <cell r="BY40">
            <v>0</v>
          </cell>
          <cell r="BZ40">
            <v>0</v>
          </cell>
          <cell r="CA40">
            <v>0</v>
          </cell>
          <cell r="CB40">
            <v>0</v>
          </cell>
          <cell r="CC40">
            <v>0</v>
          </cell>
          <cell r="CD40">
            <v>0</v>
          </cell>
          <cell r="CE40">
            <v>0</v>
          </cell>
          <cell r="CF40">
            <v>0</v>
          </cell>
          <cell r="CG40">
            <v>0</v>
          </cell>
          <cell r="CH40">
            <v>0</v>
          </cell>
          <cell r="CI40">
            <v>0.25</v>
          </cell>
          <cell r="CJ40">
            <v>0.25</v>
          </cell>
          <cell r="CK40">
            <v>0</v>
          </cell>
          <cell r="CL40">
            <v>0.25</v>
          </cell>
          <cell r="CM40">
            <v>0.25</v>
          </cell>
          <cell r="CN40">
            <v>0.5</v>
          </cell>
          <cell r="CO40">
            <v>0</v>
          </cell>
          <cell r="CP40">
            <v>0</v>
          </cell>
          <cell r="CQ40">
            <v>0</v>
          </cell>
          <cell r="CR40">
            <v>0</v>
          </cell>
          <cell r="CS40">
            <v>0</v>
          </cell>
          <cell r="CT40">
            <v>0</v>
          </cell>
          <cell r="CU40">
            <v>0</v>
          </cell>
          <cell r="CV40">
            <v>0</v>
          </cell>
          <cell r="CW40">
            <v>0.25</v>
          </cell>
          <cell r="CX40">
            <v>0.5</v>
          </cell>
          <cell r="CY40">
            <v>0.25</v>
          </cell>
          <cell r="CZ40">
            <v>0.25</v>
          </cell>
        </row>
        <row r="41">
          <cell r="C41">
            <v>9.76</v>
          </cell>
          <cell r="F41">
            <v>0.5</v>
          </cell>
          <cell r="G41">
            <v>0.5</v>
          </cell>
          <cell r="H41">
            <v>0.5</v>
          </cell>
          <cell r="I41">
            <v>0.25</v>
          </cell>
          <cell r="J41">
            <v>0.5</v>
          </cell>
          <cell r="K41">
            <v>0.5</v>
          </cell>
          <cell r="L41">
            <v>0.25</v>
          </cell>
          <cell r="M41">
            <v>0.25</v>
          </cell>
          <cell r="N41">
            <v>0.5</v>
          </cell>
          <cell r="O41">
            <v>0.5</v>
          </cell>
          <cell r="P41">
            <v>0</v>
          </cell>
          <cell r="Q41">
            <v>0</v>
          </cell>
          <cell r="R41">
            <v>0</v>
          </cell>
          <cell r="S41">
            <v>0</v>
          </cell>
          <cell r="T41">
            <v>0</v>
          </cell>
          <cell r="U41">
            <v>0</v>
          </cell>
          <cell r="V41">
            <v>0</v>
          </cell>
          <cell r="W41">
            <v>0</v>
          </cell>
          <cell r="X41">
            <v>0</v>
          </cell>
          <cell r="Y41">
            <v>0</v>
          </cell>
          <cell r="Z41">
            <v>0.25</v>
          </cell>
          <cell r="AA41">
            <v>0.25</v>
          </cell>
          <cell r="AB41">
            <v>0.25</v>
          </cell>
          <cell r="AC41">
            <v>0.5</v>
          </cell>
          <cell r="AD41">
            <v>0.5</v>
          </cell>
          <cell r="AE41">
            <v>0.5</v>
          </cell>
          <cell r="AF41">
            <v>0.5</v>
          </cell>
          <cell r="AG41">
            <v>0.5</v>
          </cell>
          <cell r="AH41">
            <v>1</v>
          </cell>
          <cell r="AI41">
            <v>0.5</v>
          </cell>
          <cell r="AJ41">
            <v>0.75</v>
          </cell>
          <cell r="AK41">
            <v>0.75</v>
          </cell>
          <cell r="AL41">
            <v>0.75</v>
          </cell>
          <cell r="AM41">
            <v>1</v>
          </cell>
          <cell r="AN41">
            <v>0.5</v>
          </cell>
          <cell r="AO41">
            <v>0.5</v>
          </cell>
          <cell r="AP41">
            <v>0.5</v>
          </cell>
          <cell r="AQ41">
            <v>0.5</v>
          </cell>
          <cell r="AR41">
            <v>0.25</v>
          </cell>
          <cell r="AS41">
            <v>0.75</v>
          </cell>
          <cell r="AT41">
            <v>0.5</v>
          </cell>
          <cell r="AU41">
            <v>0.5</v>
          </cell>
          <cell r="AV41">
            <v>0.5</v>
          </cell>
          <cell r="AW41">
            <v>0.5</v>
          </cell>
          <cell r="AX41">
            <v>0.25</v>
          </cell>
          <cell r="AY41">
            <v>0.25</v>
          </cell>
          <cell r="AZ41">
            <v>0.25</v>
          </cell>
          <cell r="BA41">
            <v>0.25</v>
          </cell>
          <cell r="BB41">
            <v>0.25</v>
          </cell>
          <cell r="BC41">
            <v>0.25</v>
          </cell>
          <cell r="BD41">
            <v>0.25</v>
          </cell>
          <cell r="BE41">
            <v>0.25</v>
          </cell>
          <cell r="BF41">
            <v>0.25</v>
          </cell>
          <cell r="BG41">
            <v>0.25</v>
          </cell>
          <cell r="BH41">
            <v>0.25</v>
          </cell>
          <cell r="BI41">
            <v>0.25</v>
          </cell>
          <cell r="BJ41">
            <v>0.25</v>
          </cell>
          <cell r="BK41">
            <v>0.25</v>
          </cell>
          <cell r="BL41">
            <v>0.25</v>
          </cell>
          <cell r="BM41">
            <v>0.25</v>
          </cell>
          <cell r="BN41">
            <v>0.25</v>
          </cell>
          <cell r="BO41">
            <v>0.25</v>
          </cell>
          <cell r="BP41">
            <v>0.25</v>
          </cell>
          <cell r="BQ41">
            <v>0.25</v>
          </cell>
          <cell r="BR41">
            <v>0.25</v>
          </cell>
          <cell r="BS41">
            <v>0.25</v>
          </cell>
          <cell r="BT41">
            <v>0.25</v>
          </cell>
          <cell r="BU41">
            <v>0.25</v>
          </cell>
          <cell r="BV41">
            <v>0.25</v>
          </cell>
          <cell r="BW41">
            <v>0</v>
          </cell>
          <cell r="BX41">
            <v>0</v>
          </cell>
          <cell r="BY41">
            <v>0</v>
          </cell>
          <cell r="BZ41">
            <v>0</v>
          </cell>
          <cell r="CA41">
            <v>0</v>
          </cell>
          <cell r="CB41">
            <v>0</v>
          </cell>
          <cell r="CC41">
            <v>0</v>
          </cell>
          <cell r="CD41">
            <v>0</v>
          </cell>
          <cell r="CE41">
            <v>0</v>
          </cell>
          <cell r="CF41">
            <v>0</v>
          </cell>
          <cell r="CG41">
            <v>0</v>
          </cell>
          <cell r="CH41">
            <v>0</v>
          </cell>
          <cell r="CI41">
            <v>0.25</v>
          </cell>
          <cell r="CJ41">
            <v>0.25</v>
          </cell>
          <cell r="CK41">
            <v>0</v>
          </cell>
          <cell r="CL41">
            <v>0.25</v>
          </cell>
          <cell r="CM41">
            <v>0.25</v>
          </cell>
          <cell r="CN41">
            <v>0.5</v>
          </cell>
          <cell r="CO41">
            <v>0</v>
          </cell>
          <cell r="CP41">
            <v>0</v>
          </cell>
          <cell r="CQ41">
            <v>0</v>
          </cell>
          <cell r="CR41">
            <v>0</v>
          </cell>
          <cell r="CS41">
            <v>0</v>
          </cell>
          <cell r="CT41">
            <v>0</v>
          </cell>
          <cell r="CU41">
            <v>0</v>
          </cell>
          <cell r="CV41">
            <v>0</v>
          </cell>
          <cell r="CW41">
            <v>0.25</v>
          </cell>
          <cell r="CX41">
            <v>0.5</v>
          </cell>
          <cell r="CY41">
            <v>0.25</v>
          </cell>
          <cell r="CZ41">
            <v>0.25</v>
          </cell>
        </row>
        <row r="42">
          <cell r="C42">
            <v>7.32</v>
          </cell>
          <cell r="F42">
            <v>0.5</v>
          </cell>
          <cell r="G42">
            <v>0.5</v>
          </cell>
          <cell r="H42">
            <v>0.5</v>
          </cell>
          <cell r="I42">
            <v>0.25</v>
          </cell>
          <cell r="J42">
            <v>0.5</v>
          </cell>
          <cell r="K42">
            <v>0.5</v>
          </cell>
          <cell r="L42">
            <v>0.25</v>
          </cell>
          <cell r="M42">
            <v>0.25</v>
          </cell>
          <cell r="N42">
            <v>0.5</v>
          </cell>
          <cell r="O42">
            <v>0.5</v>
          </cell>
          <cell r="P42">
            <v>0</v>
          </cell>
          <cell r="Q42">
            <v>0</v>
          </cell>
          <cell r="R42">
            <v>0</v>
          </cell>
          <cell r="S42">
            <v>0</v>
          </cell>
          <cell r="T42">
            <v>0</v>
          </cell>
          <cell r="U42">
            <v>0</v>
          </cell>
          <cell r="V42">
            <v>0</v>
          </cell>
          <cell r="W42">
            <v>0</v>
          </cell>
          <cell r="X42">
            <v>0</v>
          </cell>
          <cell r="Y42">
            <v>0</v>
          </cell>
          <cell r="Z42">
            <v>0.25</v>
          </cell>
          <cell r="AA42">
            <v>0.25</v>
          </cell>
          <cell r="AB42">
            <v>0.25</v>
          </cell>
          <cell r="AC42">
            <v>0.5</v>
          </cell>
          <cell r="AD42">
            <v>0.5</v>
          </cell>
          <cell r="AE42">
            <v>0.5</v>
          </cell>
          <cell r="AF42">
            <v>0.5</v>
          </cell>
          <cell r="AG42">
            <v>0.5</v>
          </cell>
          <cell r="AH42">
            <v>0.5</v>
          </cell>
          <cell r="AI42">
            <v>0.5</v>
          </cell>
          <cell r="AJ42">
            <v>0.75</v>
          </cell>
          <cell r="AK42">
            <v>0.5</v>
          </cell>
          <cell r="AL42">
            <v>0.75</v>
          </cell>
          <cell r="AM42">
            <v>0.5</v>
          </cell>
          <cell r="AN42">
            <v>1</v>
          </cell>
          <cell r="AO42">
            <v>0.25</v>
          </cell>
          <cell r="AP42">
            <v>0.25</v>
          </cell>
          <cell r="AQ42">
            <v>0.5</v>
          </cell>
          <cell r="AR42">
            <v>0.25</v>
          </cell>
          <cell r="AS42">
            <v>0.5</v>
          </cell>
          <cell r="AT42">
            <v>0.75</v>
          </cell>
          <cell r="AU42">
            <v>0.75</v>
          </cell>
          <cell r="AV42">
            <v>0.5</v>
          </cell>
          <cell r="AW42">
            <v>0.75</v>
          </cell>
          <cell r="AX42">
            <v>0.5</v>
          </cell>
          <cell r="AY42">
            <v>0.25</v>
          </cell>
          <cell r="AZ42">
            <v>0.25</v>
          </cell>
          <cell r="BA42">
            <v>0.25</v>
          </cell>
          <cell r="BB42">
            <v>0.25</v>
          </cell>
          <cell r="BC42">
            <v>0.25</v>
          </cell>
          <cell r="BD42">
            <v>0.25</v>
          </cell>
          <cell r="BE42">
            <v>0.25</v>
          </cell>
          <cell r="BF42">
            <v>0.25</v>
          </cell>
          <cell r="BG42">
            <v>0.25</v>
          </cell>
          <cell r="BH42">
            <v>0.25</v>
          </cell>
          <cell r="BI42">
            <v>0.25</v>
          </cell>
          <cell r="BJ42">
            <v>0.25</v>
          </cell>
          <cell r="BK42">
            <v>0.25</v>
          </cell>
          <cell r="BL42">
            <v>0.25</v>
          </cell>
          <cell r="BM42">
            <v>0.25</v>
          </cell>
          <cell r="BN42">
            <v>0.25</v>
          </cell>
          <cell r="BO42">
            <v>0.25</v>
          </cell>
          <cell r="BP42">
            <v>0.25</v>
          </cell>
          <cell r="BQ42">
            <v>0.25</v>
          </cell>
          <cell r="BR42">
            <v>0.25</v>
          </cell>
          <cell r="BS42">
            <v>0.25</v>
          </cell>
          <cell r="BT42">
            <v>0.25</v>
          </cell>
          <cell r="BU42">
            <v>0.25</v>
          </cell>
          <cell r="BV42">
            <v>0.25</v>
          </cell>
          <cell r="BW42">
            <v>0.25</v>
          </cell>
          <cell r="BX42">
            <v>0</v>
          </cell>
          <cell r="BY42">
            <v>0</v>
          </cell>
          <cell r="BZ42">
            <v>0</v>
          </cell>
          <cell r="CA42">
            <v>0</v>
          </cell>
          <cell r="CB42">
            <v>0</v>
          </cell>
          <cell r="CC42">
            <v>0</v>
          </cell>
          <cell r="CD42">
            <v>0</v>
          </cell>
          <cell r="CE42">
            <v>0</v>
          </cell>
          <cell r="CF42">
            <v>0</v>
          </cell>
          <cell r="CG42">
            <v>0</v>
          </cell>
          <cell r="CH42">
            <v>0</v>
          </cell>
          <cell r="CI42">
            <v>0.25</v>
          </cell>
          <cell r="CJ42">
            <v>0.25</v>
          </cell>
          <cell r="CK42">
            <v>0</v>
          </cell>
          <cell r="CL42">
            <v>0.25</v>
          </cell>
          <cell r="CM42">
            <v>0.5</v>
          </cell>
          <cell r="CN42">
            <v>0.5</v>
          </cell>
          <cell r="CO42">
            <v>0</v>
          </cell>
          <cell r="CP42">
            <v>0</v>
          </cell>
          <cell r="CQ42">
            <v>0</v>
          </cell>
          <cell r="CR42">
            <v>0</v>
          </cell>
          <cell r="CS42">
            <v>0</v>
          </cell>
          <cell r="CT42">
            <v>0</v>
          </cell>
          <cell r="CU42">
            <v>0</v>
          </cell>
          <cell r="CV42">
            <v>0</v>
          </cell>
          <cell r="CW42">
            <v>0.25</v>
          </cell>
          <cell r="CX42">
            <v>0.5</v>
          </cell>
          <cell r="CY42">
            <v>0.25</v>
          </cell>
          <cell r="CZ42">
            <v>0.25</v>
          </cell>
        </row>
        <row r="43">
          <cell r="C43">
            <v>0.49</v>
          </cell>
          <cell r="F43">
            <v>0.25</v>
          </cell>
          <cell r="G43">
            <v>0.25</v>
          </cell>
          <cell r="H43">
            <v>0.25</v>
          </cell>
          <cell r="I43">
            <v>0.25</v>
          </cell>
          <cell r="J43">
            <v>0.25</v>
          </cell>
          <cell r="K43">
            <v>0.25</v>
          </cell>
          <cell r="L43">
            <v>0.25</v>
          </cell>
          <cell r="M43">
            <v>0.25</v>
          </cell>
          <cell r="N43">
            <v>0.25</v>
          </cell>
          <cell r="O43">
            <v>0.25</v>
          </cell>
          <cell r="P43">
            <v>0</v>
          </cell>
          <cell r="Q43">
            <v>0</v>
          </cell>
          <cell r="R43">
            <v>0</v>
          </cell>
          <cell r="S43">
            <v>0</v>
          </cell>
          <cell r="T43">
            <v>0</v>
          </cell>
          <cell r="U43">
            <v>0</v>
          </cell>
          <cell r="V43">
            <v>0</v>
          </cell>
          <cell r="W43">
            <v>0</v>
          </cell>
          <cell r="X43">
            <v>0</v>
          </cell>
          <cell r="Y43">
            <v>0</v>
          </cell>
          <cell r="Z43">
            <v>0.25</v>
          </cell>
          <cell r="AA43">
            <v>0.25</v>
          </cell>
          <cell r="AB43">
            <v>0.25</v>
          </cell>
          <cell r="AC43">
            <v>0.5</v>
          </cell>
          <cell r="AD43">
            <v>0.5</v>
          </cell>
          <cell r="AE43">
            <v>0.25</v>
          </cell>
          <cell r="AF43">
            <v>0.5</v>
          </cell>
          <cell r="AG43">
            <v>0.75</v>
          </cell>
          <cell r="AH43">
            <v>0.5</v>
          </cell>
          <cell r="AI43">
            <v>0.25</v>
          </cell>
          <cell r="AJ43">
            <v>0.25</v>
          </cell>
          <cell r="AK43">
            <v>0.25</v>
          </cell>
          <cell r="AL43">
            <v>0.25</v>
          </cell>
          <cell r="AM43">
            <v>0.5</v>
          </cell>
          <cell r="AN43">
            <v>0.25</v>
          </cell>
          <cell r="AO43">
            <v>1</v>
          </cell>
          <cell r="AP43">
            <v>0.5</v>
          </cell>
          <cell r="AQ43">
            <v>0.75</v>
          </cell>
          <cell r="AR43">
            <v>0.5</v>
          </cell>
          <cell r="AS43">
            <v>0.5</v>
          </cell>
          <cell r="AT43">
            <v>0.25</v>
          </cell>
          <cell r="AU43">
            <v>0.25</v>
          </cell>
          <cell r="AV43">
            <v>0.25</v>
          </cell>
          <cell r="AW43">
            <v>0.25</v>
          </cell>
          <cell r="AX43">
            <v>0.25</v>
          </cell>
          <cell r="AY43">
            <v>0.25</v>
          </cell>
          <cell r="AZ43">
            <v>0.25</v>
          </cell>
          <cell r="BA43">
            <v>0.25</v>
          </cell>
          <cell r="BB43">
            <v>0.25</v>
          </cell>
          <cell r="BC43">
            <v>0.25</v>
          </cell>
          <cell r="BD43">
            <v>0.25</v>
          </cell>
          <cell r="BE43">
            <v>0.25</v>
          </cell>
          <cell r="BF43">
            <v>0.25</v>
          </cell>
          <cell r="BG43">
            <v>0.25</v>
          </cell>
          <cell r="BH43">
            <v>0.25</v>
          </cell>
          <cell r="BI43">
            <v>0.25</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0.25</v>
          </cell>
          <cell r="CJ43">
            <v>0.25</v>
          </cell>
          <cell r="CK43">
            <v>0</v>
          </cell>
          <cell r="CL43">
            <v>0.25</v>
          </cell>
          <cell r="CM43">
            <v>0.25</v>
          </cell>
          <cell r="CN43">
            <v>0.25</v>
          </cell>
          <cell r="CO43">
            <v>0</v>
          </cell>
          <cell r="CP43">
            <v>0</v>
          </cell>
          <cell r="CQ43">
            <v>0</v>
          </cell>
          <cell r="CR43">
            <v>0</v>
          </cell>
          <cell r="CS43">
            <v>0</v>
          </cell>
          <cell r="CT43">
            <v>0</v>
          </cell>
          <cell r="CU43">
            <v>0</v>
          </cell>
          <cell r="CV43">
            <v>0</v>
          </cell>
          <cell r="CW43">
            <v>0.25</v>
          </cell>
          <cell r="CX43">
            <v>0.25</v>
          </cell>
          <cell r="CY43">
            <v>0.25</v>
          </cell>
          <cell r="CZ43">
            <v>0.25</v>
          </cell>
        </row>
        <row r="44">
          <cell r="C44">
            <v>2.19</v>
          </cell>
          <cell r="F44">
            <v>0.5</v>
          </cell>
          <cell r="G44">
            <v>0.5</v>
          </cell>
          <cell r="H44">
            <v>0.5</v>
          </cell>
          <cell r="I44">
            <v>0.25</v>
          </cell>
          <cell r="J44">
            <v>0.5</v>
          </cell>
          <cell r="K44">
            <v>0.5</v>
          </cell>
          <cell r="L44">
            <v>0.25</v>
          </cell>
          <cell r="M44">
            <v>0.25</v>
          </cell>
          <cell r="N44">
            <v>0.5</v>
          </cell>
          <cell r="O44">
            <v>0.5</v>
          </cell>
          <cell r="P44">
            <v>0</v>
          </cell>
          <cell r="Q44">
            <v>0</v>
          </cell>
          <cell r="R44">
            <v>0</v>
          </cell>
          <cell r="S44">
            <v>0</v>
          </cell>
          <cell r="T44">
            <v>0</v>
          </cell>
          <cell r="U44">
            <v>0</v>
          </cell>
          <cell r="V44">
            <v>0</v>
          </cell>
          <cell r="W44">
            <v>0</v>
          </cell>
          <cell r="X44">
            <v>0</v>
          </cell>
          <cell r="Y44">
            <v>0</v>
          </cell>
          <cell r="Z44">
            <v>0.25</v>
          </cell>
          <cell r="AA44">
            <v>0.25</v>
          </cell>
          <cell r="AB44">
            <v>0.25</v>
          </cell>
          <cell r="AC44">
            <v>0.5</v>
          </cell>
          <cell r="AD44">
            <v>0.5</v>
          </cell>
          <cell r="AE44">
            <v>0.25</v>
          </cell>
          <cell r="AF44">
            <v>0.5</v>
          </cell>
          <cell r="AG44">
            <v>0.5</v>
          </cell>
          <cell r="AH44">
            <v>0.5</v>
          </cell>
          <cell r="AI44">
            <v>0.25</v>
          </cell>
          <cell r="AJ44">
            <v>0.25</v>
          </cell>
          <cell r="AK44">
            <v>0.25</v>
          </cell>
          <cell r="AL44">
            <v>0.25</v>
          </cell>
          <cell r="AM44">
            <v>0.5</v>
          </cell>
          <cell r="AN44">
            <v>0.25</v>
          </cell>
          <cell r="AO44">
            <v>0.5</v>
          </cell>
          <cell r="AP44">
            <v>1</v>
          </cell>
          <cell r="AQ44">
            <v>0.5</v>
          </cell>
          <cell r="AR44">
            <v>0.75</v>
          </cell>
          <cell r="AS44">
            <v>0.5</v>
          </cell>
          <cell r="AT44">
            <v>0.25</v>
          </cell>
          <cell r="AU44">
            <v>0.25</v>
          </cell>
          <cell r="AV44">
            <v>0.25</v>
          </cell>
          <cell r="AW44">
            <v>0.25</v>
          </cell>
          <cell r="AX44">
            <v>0.25</v>
          </cell>
          <cell r="AY44">
            <v>0.25</v>
          </cell>
          <cell r="AZ44">
            <v>0.25</v>
          </cell>
          <cell r="BA44">
            <v>0.25</v>
          </cell>
          <cell r="BB44">
            <v>0.25</v>
          </cell>
          <cell r="BC44">
            <v>0.25</v>
          </cell>
          <cell r="BD44">
            <v>0.25</v>
          </cell>
          <cell r="BE44">
            <v>0.25</v>
          </cell>
          <cell r="BF44">
            <v>0.25</v>
          </cell>
          <cell r="BG44">
            <v>0.25</v>
          </cell>
          <cell r="BH44">
            <v>0.25</v>
          </cell>
          <cell r="BI44">
            <v>0.25</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0.25</v>
          </cell>
          <cell r="CJ44">
            <v>0.25</v>
          </cell>
          <cell r="CK44">
            <v>0</v>
          </cell>
          <cell r="CL44">
            <v>0.25</v>
          </cell>
          <cell r="CM44">
            <v>0.25</v>
          </cell>
          <cell r="CN44">
            <v>0.25</v>
          </cell>
          <cell r="CO44">
            <v>0</v>
          </cell>
          <cell r="CP44">
            <v>0</v>
          </cell>
          <cell r="CQ44">
            <v>0</v>
          </cell>
          <cell r="CR44">
            <v>0</v>
          </cell>
          <cell r="CS44">
            <v>0</v>
          </cell>
          <cell r="CT44">
            <v>0</v>
          </cell>
          <cell r="CU44">
            <v>0</v>
          </cell>
          <cell r="CV44">
            <v>0</v>
          </cell>
          <cell r="CW44">
            <v>0.25</v>
          </cell>
          <cell r="CX44">
            <v>0.25</v>
          </cell>
          <cell r="CY44">
            <v>0.25</v>
          </cell>
          <cell r="CZ44">
            <v>0.25</v>
          </cell>
        </row>
        <row r="45">
          <cell r="C45">
            <v>7.27</v>
          </cell>
          <cell r="F45">
            <v>0.25</v>
          </cell>
          <cell r="G45">
            <v>0.25</v>
          </cell>
          <cell r="H45">
            <v>0.25</v>
          </cell>
          <cell r="I45">
            <v>0.25</v>
          </cell>
          <cell r="J45">
            <v>0.25</v>
          </cell>
          <cell r="K45">
            <v>0.25</v>
          </cell>
          <cell r="L45">
            <v>0.25</v>
          </cell>
          <cell r="M45">
            <v>0.25</v>
          </cell>
          <cell r="N45">
            <v>0.5</v>
          </cell>
          <cell r="O45">
            <v>0.5</v>
          </cell>
          <cell r="P45">
            <v>0</v>
          </cell>
          <cell r="Q45">
            <v>0</v>
          </cell>
          <cell r="R45">
            <v>0</v>
          </cell>
          <cell r="S45">
            <v>0</v>
          </cell>
          <cell r="T45">
            <v>0</v>
          </cell>
          <cell r="U45">
            <v>0</v>
          </cell>
          <cell r="V45">
            <v>0</v>
          </cell>
          <cell r="W45">
            <v>0</v>
          </cell>
          <cell r="X45">
            <v>0</v>
          </cell>
          <cell r="Y45">
            <v>0</v>
          </cell>
          <cell r="Z45">
            <v>0.25</v>
          </cell>
          <cell r="AA45">
            <v>0.25</v>
          </cell>
          <cell r="AB45">
            <v>0.25</v>
          </cell>
          <cell r="AC45">
            <v>0.75</v>
          </cell>
          <cell r="AD45">
            <v>0.75</v>
          </cell>
          <cell r="AE45">
            <v>0.5</v>
          </cell>
          <cell r="AF45">
            <v>0.5</v>
          </cell>
          <cell r="AG45">
            <v>1</v>
          </cell>
          <cell r="AH45">
            <v>0.5</v>
          </cell>
          <cell r="AI45">
            <v>0.25</v>
          </cell>
          <cell r="AJ45">
            <v>0.25</v>
          </cell>
          <cell r="AK45">
            <v>0.25</v>
          </cell>
          <cell r="AL45">
            <v>0.5</v>
          </cell>
          <cell r="AM45">
            <v>0.5</v>
          </cell>
          <cell r="AN45">
            <v>0.5</v>
          </cell>
          <cell r="AO45">
            <v>0.75</v>
          </cell>
          <cell r="AP45">
            <v>0.5</v>
          </cell>
          <cell r="AQ45">
            <v>1</v>
          </cell>
          <cell r="AR45">
            <v>0.5</v>
          </cell>
          <cell r="AS45">
            <v>0.75</v>
          </cell>
          <cell r="AT45">
            <v>0.5</v>
          </cell>
          <cell r="AU45">
            <v>0.5</v>
          </cell>
          <cell r="AV45">
            <v>0.25</v>
          </cell>
          <cell r="AW45">
            <v>0.5</v>
          </cell>
          <cell r="AX45">
            <v>0.25</v>
          </cell>
          <cell r="AY45">
            <v>0.25</v>
          </cell>
          <cell r="AZ45">
            <v>0.25</v>
          </cell>
          <cell r="BA45">
            <v>0.25</v>
          </cell>
          <cell r="BB45">
            <v>0.25</v>
          </cell>
          <cell r="BC45">
            <v>0.25</v>
          </cell>
          <cell r="BD45">
            <v>0.25</v>
          </cell>
          <cell r="BE45">
            <v>0.25</v>
          </cell>
          <cell r="BF45">
            <v>0.25</v>
          </cell>
          <cell r="BG45">
            <v>0.25</v>
          </cell>
          <cell r="BH45">
            <v>0.25</v>
          </cell>
          <cell r="BI45">
            <v>0.25</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0.25</v>
          </cell>
          <cell r="CJ45">
            <v>0.25</v>
          </cell>
          <cell r="CK45">
            <v>0</v>
          </cell>
          <cell r="CL45">
            <v>0.25</v>
          </cell>
          <cell r="CM45">
            <v>0.25</v>
          </cell>
          <cell r="CN45">
            <v>0.5</v>
          </cell>
          <cell r="CO45">
            <v>0</v>
          </cell>
          <cell r="CP45">
            <v>0</v>
          </cell>
          <cell r="CQ45">
            <v>0</v>
          </cell>
          <cell r="CR45">
            <v>0</v>
          </cell>
          <cell r="CS45">
            <v>0</v>
          </cell>
          <cell r="CT45">
            <v>0</v>
          </cell>
          <cell r="CU45">
            <v>0</v>
          </cell>
          <cell r="CV45">
            <v>0</v>
          </cell>
          <cell r="CW45">
            <v>0.25</v>
          </cell>
          <cell r="CX45">
            <v>0.25</v>
          </cell>
          <cell r="CY45">
            <v>0.25</v>
          </cell>
          <cell r="CZ45">
            <v>0.25</v>
          </cell>
        </row>
        <row r="46">
          <cell r="C46">
            <v>10.59</v>
          </cell>
          <cell r="F46">
            <v>0.25</v>
          </cell>
          <cell r="G46">
            <v>0.5</v>
          </cell>
          <cell r="H46">
            <v>0.5</v>
          </cell>
          <cell r="I46">
            <v>0.25</v>
          </cell>
          <cell r="J46">
            <v>0.5</v>
          </cell>
          <cell r="K46">
            <v>0.25</v>
          </cell>
          <cell r="L46">
            <v>0.25</v>
          </cell>
          <cell r="M46">
            <v>0.25</v>
          </cell>
          <cell r="N46">
            <v>0.5</v>
          </cell>
          <cell r="O46">
            <v>0.25</v>
          </cell>
          <cell r="P46">
            <v>0</v>
          </cell>
          <cell r="Q46">
            <v>0</v>
          </cell>
          <cell r="R46">
            <v>0</v>
          </cell>
          <cell r="S46">
            <v>0</v>
          </cell>
          <cell r="T46">
            <v>0</v>
          </cell>
          <cell r="U46">
            <v>0</v>
          </cell>
          <cell r="V46">
            <v>0</v>
          </cell>
          <cell r="W46">
            <v>0</v>
          </cell>
          <cell r="X46">
            <v>0</v>
          </cell>
          <cell r="Y46">
            <v>0</v>
          </cell>
          <cell r="Z46">
            <v>0.25</v>
          </cell>
          <cell r="AA46">
            <v>0.25</v>
          </cell>
          <cell r="AB46">
            <v>0.25</v>
          </cell>
          <cell r="AC46">
            <v>0.5</v>
          </cell>
          <cell r="AD46">
            <v>0.5</v>
          </cell>
          <cell r="AE46">
            <v>0.25</v>
          </cell>
          <cell r="AF46">
            <v>0.5</v>
          </cell>
          <cell r="AG46">
            <v>0.5</v>
          </cell>
          <cell r="AH46">
            <v>0.25</v>
          </cell>
          <cell r="AI46">
            <v>0.25</v>
          </cell>
          <cell r="AJ46">
            <v>0.25</v>
          </cell>
          <cell r="AK46">
            <v>0.25</v>
          </cell>
          <cell r="AL46">
            <v>0.25</v>
          </cell>
          <cell r="AM46">
            <v>0.25</v>
          </cell>
          <cell r="AN46">
            <v>0.25</v>
          </cell>
          <cell r="AO46">
            <v>0.5</v>
          </cell>
          <cell r="AP46">
            <v>0.75</v>
          </cell>
          <cell r="AQ46">
            <v>0.5</v>
          </cell>
          <cell r="AR46">
            <v>1</v>
          </cell>
          <cell r="AS46">
            <v>0.5</v>
          </cell>
          <cell r="AT46">
            <v>0.25</v>
          </cell>
          <cell r="AU46">
            <v>0.25</v>
          </cell>
          <cell r="AV46">
            <v>0.25</v>
          </cell>
          <cell r="AW46">
            <v>0.25</v>
          </cell>
          <cell r="AX46">
            <v>0.25</v>
          </cell>
          <cell r="AY46">
            <v>0.25</v>
          </cell>
          <cell r="AZ46">
            <v>0.25</v>
          </cell>
          <cell r="BA46">
            <v>0.25</v>
          </cell>
          <cell r="BB46">
            <v>0.25</v>
          </cell>
          <cell r="BC46">
            <v>0.25</v>
          </cell>
          <cell r="BD46">
            <v>0.25</v>
          </cell>
          <cell r="BE46">
            <v>0.25</v>
          </cell>
          <cell r="BF46">
            <v>0.25</v>
          </cell>
          <cell r="BG46">
            <v>0.25</v>
          </cell>
          <cell r="BH46">
            <v>0.25</v>
          </cell>
          <cell r="BI46">
            <v>0.25</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0.25</v>
          </cell>
          <cell r="CJ46">
            <v>0.25</v>
          </cell>
          <cell r="CK46">
            <v>0</v>
          </cell>
          <cell r="CL46">
            <v>0.25</v>
          </cell>
          <cell r="CM46">
            <v>0.25</v>
          </cell>
          <cell r="CN46">
            <v>0.25</v>
          </cell>
          <cell r="CO46">
            <v>0</v>
          </cell>
          <cell r="CP46">
            <v>0</v>
          </cell>
          <cell r="CQ46">
            <v>0</v>
          </cell>
          <cell r="CR46">
            <v>0</v>
          </cell>
          <cell r="CS46">
            <v>0</v>
          </cell>
          <cell r="CT46">
            <v>0</v>
          </cell>
          <cell r="CU46">
            <v>0</v>
          </cell>
          <cell r="CV46">
            <v>0</v>
          </cell>
          <cell r="CW46">
            <v>0.25</v>
          </cell>
          <cell r="CX46">
            <v>0.25</v>
          </cell>
          <cell r="CY46">
            <v>0.25</v>
          </cell>
          <cell r="CZ46">
            <v>0.25</v>
          </cell>
        </row>
        <row r="47">
          <cell r="C47">
            <v>5.44</v>
          </cell>
          <cell r="F47">
            <v>0.5</v>
          </cell>
          <cell r="G47">
            <v>0.5</v>
          </cell>
          <cell r="H47">
            <v>0.5</v>
          </cell>
          <cell r="I47">
            <v>0.25</v>
          </cell>
          <cell r="J47">
            <v>0.5</v>
          </cell>
          <cell r="K47">
            <v>0.5</v>
          </cell>
          <cell r="L47">
            <v>0.25</v>
          </cell>
          <cell r="M47">
            <v>0.25</v>
          </cell>
          <cell r="N47">
            <v>0.5</v>
          </cell>
          <cell r="O47">
            <v>0.5</v>
          </cell>
          <cell r="P47">
            <v>0</v>
          </cell>
          <cell r="Q47">
            <v>0</v>
          </cell>
          <cell r="R47">
            <v>0</v>
          </cell>
          <cell r="S47">
            <v>0</v>
          </cell>
          <cell r="T47">
            <v>0</v>
          </cell>
          <cell r="U47">
            <v>0</v>
          </cell>
          <cell r="V47">
            <v>0</v>
          </cell>
          <cell r="W47">
            <v>0</v>
          </cell>
          <cell r="X47">
            <v>0</v>
          </cell>
          <cell r="Y47">
            <v>0</v>
          </cell>
          <cell r="Z47">
            <v>0.25</v>
          </cell>
          <cell r="AA47">
            <v>0.25</v>
          </cell>
          <cell r="AB47">
            <v>0.25</v>
          </cell>
          <cell r="AC47">
            <v>0.75</v>
          </cell>
          <cell r="AD47">
            <v>0.5</v>
          </cell>
          <cell r="AE47">
            <v>0.5</v>
          </cell>
          <cell r="AF47">
            <v>0.5</v>
          </cell>
          <cell r="AG47">
            <v>0.75</v>
          </cell>
          <cell r="AH47">
            <v>0.75</v>
          </cell>
          <cell r="AI47">
            <v>0.5</v>
          </cell>
          <cell r="AJ47">
            <v>0.5</v>
          </cell>
          <cell r="AK47">
            <v>0.75</v>
          </cell>
          <cell r="AL47">
            <v>0.5</v>
          </cell>
          <cell r="AM47">
            <v>0.75</v>
          </cell>
          <cell r="AN47">
            <v>0.5</v>
          </cell>
          <cell r="AO47">
            <v>0.5</v>
          </cell>
          <cell r="AP47">
            <v>0.5</v>
          </cell>
          <cell r="AQ47">
            <v>0.75</v>
          </cell>
          <cell r="AR47">
            <v>0.5</v>
          </cell>
          <cell r="AS47">
            <v>1</v>
          </cell>
          <cell r="AT47">
            <v>0.5</v>
          </cell>
          <cell r="AU47">
            <v>0.5</v>
          </cell>
          <cell r="AV47">
            <v>0.25</v>
          </cell>
          <cell r="AW47">
            <v>0.5</v>
          </cell>
          <cell r="AX47">
            <v>0.25</v>
          </cell>
          <cell r="AY47">
            <v>0.25</v>
          </cell>
          <cell r="AZ47">
            <v>0.25</v>
          </cell>
          <cell r="BA47">
            <v>0.25</v>
          </cell>
          <cell r="BB47">
            <v>0.25</v>
          </cell>
          <cell r="BC47">
            <v>0.25</v>
          </cell>
          <cell r="BD47">
            <v>0.25</v>
          </cell>
          <cell r="BE47">
            <v>0.25</v>
          </cell>
          <cell r="BF47">
            <v>0.25</v>
          </cell>
          <cell r="BG47">
            <v>0.25</v>
          </cell>
          <cell r="BH47">
            <v>0.25</v>
          </cell>
          <cell r="BI47">
            <v>0.25</v>
          </cell>
          <cell r="BJ47">
            <v>0.25</v>
          </cell>
          <cell r="BK47">
            <v>0.25</v>
          </cell>
          <cell r="BL47">
            <v>0.25</v>
          </cell>
          <cell r="BM47">
            <v>0.25</v>
          </cell>
          <cell r="BN47">
            <v>0.25</v>
          </cell>
          <cell r="BO47">
            <v>0.25</v>
          </cell>
          <cell r="BP47">
            <v>0.25</v>
          </cell>
          <cell r="BQ47">
            <v>0.25</v>
          </cell>
          <cell r="BR47">
            <v>0.25</v>
          </cell>
          <cell r="BS47">
            <v>0</v>
          </cell>
          <cell r="BT47">
            <v>0.25</v>
          </cell>
          <cell r="BU47">
            <v>0.25</v>
          </cell>
          <cell r="BV47">
            <v>0</v>
          </cell>
          <cell r="BW47">
            <v>0</v>
          </cell>
          <cell r="BX47">
            <v>0</v>
          </cell>
          <cell r="BY47">
            <v>0</v>
          </cell>
          <cell r="BZ47">
            <v>0</v>
          </cell>
          <cell r="CA47">
            <v>0</v>
          </cell>
          <cell r="CB47">
            <v>0</v>
          </cell>
          <cell r="CC47">
            <v>0</v>
          </cell>
          <cell r="CD47">
            <v>0</v>
          </cell>
          <cell r="CE47">
            <v>0</v>
          </cell>
          <cell r="CF47">
            <v>0</v>
          </cell>
          <cell r="CG47">
            <v>0</v>
          </cell>
          <cell r="CH47">
            <v>0</v>
          </cell>
          <cell r="CI47">
            <v>0.25</v>
          </cell>
          <cell r="CJ47">
            <v>0.25</v>
          </cell>
          <cell r="CK47">
            <v>0</v>
          </cell>
          <cell r="CL47">
            <v>0.25</v>
          </cell>
          <cell r="CM47">
            <v>0.25</v>
          </cell>
          <cell r="CN47">
            <v>0.5</v>
          </cell>
          <cell r="CO47">
            <v>0</v>
          </cell>
          <cell r="CP47">
            <v>0</v>
          </cell>
          <cell r="CQ47">
            <v>0</v>
          </cell>
          <cell r="CR47">
            <v>0</v>
          </cell>
          <cell r="CS47">
            <v>0</v>
          </cell>
          <cell r="CT47">
            <v>0</v>
          </cell>
          <cell r="CU47">
            <v>0</v>
          </cell>
          <cell r="CV47">
            <v>0</v>
          </cell>
          <cell r="CW47">
            <v>0.25</v>
          </cell>
          <cell r="CX47">
            <v>0.25</v>
          </cell>
          <cell r="CY47">
            <v>0.25</v>
          </cell>
          <cell r="CZ47">
            <v>0.25</v>
          </cell>
        </row>
        <row r="48">
          <cell r="C48">
            <v>0</v>
          </cell>
          <cell r="F48">
            <v>0.25</v>
          </cell>
          <cell r="G48">
            <v>0.25</v>
          </cell>
          <cell r="H48">
            <v>0.25</v>
          </cell>
          <cell r="I48">
            <v>0.25</v>
          </cell>
          <cell r="J48">
            <v>0.25</v>
          </cell>
          <cell r="K48">
            <v>0.25</v>
          </cell>
          <cell r="L48">
            <v>0</v>
          </cell>
          <cell r="M48">
            <v>0</v>
          </cell>
          <cell r="N48">
            <v>0.25</v>
          </cell>
          <cell r="O48">
            <v>0.5</v>
          </cell>
          <cell r="P48">
            <v>0</v>
          </cell>
          <cell r="Q48">
            <v>0</v>
          </cell>
          <cell r="R48">
            <v>0</v>
          </cell>
          <cell r="S48">
            <v>0</v>
          </cell>
          <cell r="T48">
            <v>0</v>
          </cell>
          <cell r="U48">
            <v>0</v>
          </cell>
          <cell r="V48">
            <v>0</v>
          </cell>
          <cell r="W48">
            <v>0</v>
          </cell>
          <cell r="X48">
            <v>0</v>
          </cell>
          <cell r="Y48">
            <v>0</v>
          </cell>
          <cell r="Z48">
            <v>0.25</v>
          </cell>
          <cell r="AA48">
            <v>0.25</v>
          </cell>
          <cell r="AB48">
            <v>0.25</v>
          </cell>
          <cell r="AC48">
            <v>0.5</v>
          </cell>
          <cell r="AD48">
            <v>0.5</v>
          </cell>
          <cell r="AE48">
            <v>0.5</v>
          </cell>
          <cell r="AF48">
            <v>0.5</v>
          </cell>
          <cell r="AG48">
            <v>0.5</v>
          </cell>
          <cell r="AH48">
            <v>0.5</v>
          </cell>
          <cell r="AI48">
            <v>0.5</v>
          </cell>
          <cell r="AJ48">
            <v>0.5</v>
          </cell>
          <cell r="AK48">
            <v>0.5</v>
          </cell>
          <cell r="AL48">
            <v>0.75</v>
          </cell>
          <cell r="AM48">
            <v>0.5</v>
          </cell>
          <cell r="AN48">
            <v>0.75</v>
          </cell>
          <cell r="AO48">
            <v>0.25</v>
          </cell>
          <cell r="AP48">
            <v>0.25</v>
          </cell>
          <cell r="AQ48">
            <v>0.5</v>
          </cell>
          <cell r="AR48">
            <v>0.25</v>
          </cell>
          <cell r="AS48">
            <v>0.5</v>
          </cell>
          <cell r="AT48">
            <v>1</v>
          </cell>
          <cell r="AU48">
            <v>1</v>
          </cell>
          <cell r="AV48">
            <v>0.5</v>
          </cell>
          <cell r="AW48">
            <v>0.75</v>
          </cell>
          <cell r="AX48">
            <v>0.5</v>
          </cell>
          <cell r="AY48">
            <v>0.5</v>
          </cell>
          <cell r="AZ48">
            <v>0.5</v>
          </cell>
          <cell r="BA48">
            <v>0.5</v>
          </cell>
          <cell r="BB48">
            <v>0.5</v>
          </cell>
          <cell r="BC48">
            <v>0.5</v>
          </cell>
          <cell r="BD48">
            <v>0.25</v>
          </cell>
          <cell r="BE48">
            <v>0.25</v>
          </cell>
          <cell r="BF48">
            <v>0.25</v>
          </cell>
          <cell r="BG48">
            <v>0.25</v>
          </cell>
          <cell r="BH48">
            <v>0.25</v>
          </cell>
          <cell r="BI48">
            <v>0.25</v>
          </cell>
          <cell r="BJ48">
            <v>0.25</v>
          </cell>
          <cell r="BK48">
            <v>0.25</v>
          </cell>
          <cell r="BL48">
            <v>0.25</v>
          </cell>
          <cell r="BM48">
            <v>0.25</v>
          </cell>
          <cell r="BN48">
            <v>0.25</v>
          </cell>
          <cell r="BO48">
            <v>0.25</v>
          </cell>
          <cell r="BP48">
            <v>0.25</v>
          </cell>
          <cell r="BQ48">
            <v>0.25</v>
          </cell>
          <cell r="BR48">
            <v>0.25</v>
          </cell>
          <cell r="BS48">
            <v>0.25</v>
          </cell>
          <cell r="BT48">
            <v>0.25</v>
          </cell>
          <cell r="BU48">
            <v>0.25</v>
          </cell>
          <cell r="BV48">
            <v>0.25</v>
          </cell>
          <cell r="BW48">
            <v>0.25</v>
          </cell>
          <cell r="BX48">
            <v>0</v>
          </cell>
          <cell r="BY48">
            <v>0</v>
          </cell>
          <cell r="BZ48">
            <v>0</v>
          </cell>
          <cell r="CA48">
            <v>0</v>
          </cell>
          <cell r="CB48">
            <v>0.25</v>
          </cell>
          <cell r="CC48">
            <v>0</v>
          </cell>
          <cell r="CD48">
            <v>0</v>
          </cell>
          <cell r="CE48">
            <v>0</v>
          </cell>
          <cell r="CF48">
            <v>0</v>
          </cell>
          <cell r="CG48">
            <v>0</v>
          </cell>
          <cell r="CH48">
            <v>0</v>
          </cell>
          <cell r="CI48">
            <v>0.25</v>
          </cell>
          <cell r="CJ48">
            <v>0.25</v>
          </cell>
          <cell r="CK48">
            <v>0</v>
          </cell>
          <cell r="CL48">
            <v>0.25</v>
          </cell>
          <cell r="CM48">
            <v>0.25</v>
          </cell>
          <cell r="CN48">
            <v>0.25</v>
          </cell>
          <cell r="CO48">
            <v>0</v>
          </cell>
          <cell r="CP48">
            <v>0</v>
          </cell>
          <cell r="CQ48">
            <v>0.25</v>
          </cell>
          <cell r="CR48">
            <v>0.25</v>
          </cell>
          <cell r="CS48">
            <v>0.25</v>
          </cell>
          <cell r="CT48">
            <v>0.25</v>
          </cell>
          <cell r="CU48">
            <v>0.25</v>
          </cell>
          <cell r="CV48">
            <v>0.25</v>
          </cell>
          <cell r="CW48">
            <v>0.25</v>
          </cell>
          <cell r="CX48">
            <v>0.5</v>
          </cell>
          <cell r="CY48">
            <v>0.5</v>
          </cell>
          <cell r="CZ48">
            <v>0.25</v>
          </cell>
        </row>
        <row r="49">
          <cell r="C49">
            <v>0.67</v>
          </cell>
          <cell r="F49">
            <v>0.25</v>
          </cell>
          <cell r="G49">
            <v>0.25</v>
          </cell>
          <cell r="H49">
            <v>0.25</v>
          </cell>
          <cell r="I49">
            <v>0.25</v>
          </cell>
          <cell r="J49">
            <v>0.25</v>
          </cell>
          <cell r="K49">
            <v>0.25</v>
          </cell>
          <cell r="L49">
            <v>0</v>
          </cell>
          <cell r="M49">
            <v>0</v>
          </cell>
          <cell r="N49">
            <v>0.25</v>
          </cell>
          <cell r="O49">
            <v>0.5</v>
          </cell>
          <cell r="P49">
            <v>0</v>
          </cell>
          <cell r="Q49">
            <v>0</v>
          </cell>
          <cell r="R49">
            <v>0</v>
          </cell>
          <cell r="S49">
            <v>0</v>
          </cell>
          <cell r="T49">
            <v>0</v>
          </cell>
          <cell r="U49">
            <v>0</v>
          </cell>
          <cell r="V49">
            <v>0</v>
          </cell>
          <cell r="W49">
            <v>0</v>
          </cell>
          <cell r="X49">
            <v>0</v>
          </cell>
          <cell r="Y49">
            <v>0</v>
          </cell>
          <cell r="Z49">
            <v>0.25</v>
          </cell>
          <cell r="AA49">
            <v>0.25</v>
          </cell>
          <cell r="AB49">
            <v>0.25</v>
          </cell>
          <cell r="AC49">
            <v>0.5</v>
          </cell>
          <cell r="AD49">
            <v>0.5</v>
          </cell>
          <cell r="AE49">
            <v>0.5</v>
          </cell>
          <cell r="AF49">
            <v>0.5</v>
          </cell>
          <cell r="AG49">
            <v>0.5</v>
          </cell>
          <cell r="AH49">
            <v>0.5</v>
          </cell>
          <cell r="AI49">
            <v>0.5</v>
          </cell>
          <cell r="AJ49">
            <v>0.5</v>
          </cell>
          <cell r="AK49">
            <v>0.5</v>
          </cell>
          <cell r="AL49">
            <v>0.75</v>
          </cell>
          <cell r="AM49">
            <v>0.5</v>
          </cell>
          <cell r="AN49">
            <v>0.75</v>
          </cell>
          <cell r="AO49">
            <v>0.25</v>
          </cell>
          <cell r="AP49">
            <v>0.25</v>
          </cell>
          <cell r="AQ49">
            <v>0.5</v>
          </cell>
          <cell r="AR49">
            <v>0.25</v>
          </cell>
          <cell r="AS49">
            <v>0.5</v>
          </cell>
          <cell r="AT49">
            <v>1</v>
          </cell>
          <cell r="AU49">
            <v>1</v>
          </cell>
          <cell r="AV49">
            <v>0.5</v>
          </cell>
          <cell r="AW49">
            <v>1</v>
          </cell>
          <cell r="AX49">
            <v>0.5</v>
          </cell>
          <cell r="AY49">
            <v>0.5</v>
          </cell>
          <cell r="AZ49">
            <v>0.5</v>
          </cell>
          <cell r="BA49">
            <v>0.5</v>
          </cell>
          <cell r="BB49">
            <v>0.5</v>
          </cell>
          <cell r="BC49">
            <v>0.5</v>
          </cell>
          <cell r="BD49">
            <v>0.25</v>
          </cell>
          <cell r="BE49">
            <v>0.25</v>
          </cell>
          <cell r="BF49">
            <v>0.25</v>
          </cell>
          <cell r="BG49">
            <v>0.25</v>
          </cell>
          <cell r="BH49">
            <v>0.25</v>
          </cell>
          <cell r="BI49">
            <v>0.25</v>
          </cell>
          <cell r="BJ49">
            <v>0.25</v>
          </cell>
          <cell r="BK49">
            <v>0.25</v>
          </cell>
          <cell r="BL49">
            <v>0.25</v>
          </cell>
          <cell r="BM49">
            <v>0.25</v>
          </cell>
          <cell r="BN49">
            <v>0.25</v>
          </cell>
          <cell r="BO49">
            <v>0.25</v>
          </cell>
          <cell r="BP49">
            <v>0.25</v>
          </cell>
          <cell r="BQ49">
            <v>0.25</v>
          </cell>
          <cell r="BR49">
            <v>0.25</v>
          </cell>
          <cell r="BS49">
            <v>0.25</v>
          </cell>
          <cell r="BT49">
            <v>0.25</v>
          </cell>
          <cell r="BU49">
            <v>0.25</v>
          </cell>
          <cell r="BV49">
            <v>0.25</v>
          </cell>
          <cell r="BW49">
            <v>0.25</v>
          </cell>
          <cell r="BX49">
            <v>0</v>
          </cell>
          <cell r="BY49">
            <v>0</v>
          </cell>
          <cell r="BZ49">
            <v>0</v>
          </cell>
          <cell r="CA49">
            <v>0</v>
          </cell>
          <cell r="CB49">
            <v>0.25</v>
          </cell>
          <cell r="CC49">
            <v>0</v>
          </cell>
          <cell r="CD49">
            <v>0</v>
          </cell>
          <cell r="CE49">
            <v>0</v>
          </cell>
          <cell r="CF49">
            <v>0</v>
          </cell>
          <cell r="CG49">
            <v>0</v>
          </cell>
          <cell r="CH49">
            <v>0</v>
          </cell>
          <cell r="CI49">
            <v>0.25</v>
          </cell>
          <cell r="CJ49">
            <v>0</v>
          </cell>
          <cell r="CK49">
            <v>0</v>
          </cell>
          <cell r="CL49">
            <v>0.25</v>
          </cell>
          <cell r="CM49">
            <v>0.25</v>
          </cell>
          <cell r="CN49">
            <v>0.25</v>
          </cell>
          <cell r="CO49">
            <v>0</v>
          </cell>
          <cell r="CP49">
            <v>0</v>
          </cell>
          <cell r="CQ49">
            <v>0.25</v>
          </cell>
          <cell r="CR49">
            <v>0.25</v>
          </cell>
          <cell r="CS49">
            <v>0.25</v>
          </cell>
          <cell r="CT49">
            <v>0.25</v>
          </cell>
          <cell r="CU49">
            <v>0.25</v>
          </cell>
          <cell r="CV49">
            <v>0.25</v>
          </cell>
          <cell r="CW49">
            <v>0.25</v>
          </cell>
          <cell r="CX49">
            <v>0.5</v>
          </cell>
          <cell r="CY49">
            <v>0.5</v>
          </cell>
          <cell r="CZ49">
            <v>0.25</v>
          </cell>
        </row>
        <row r="50">
          <cell r="C50">
            <v>1.71</v>
          </cell>
          <cell r="F50">
            <v>0.25</v>
          </cell>
          <cell r="G50">
            <v>0.25</v>
          </cell>
          <cell r="H50">
            <v>0.25</v>
          </cell>
          <cell r="I50">
            <v>0.25</v>
          </cell>
          <cell r="J50">
            <v>0.25</v>
          </cell>
          <cell r="K50">
            <v>0.25</v>
          </cell>
          <cell r="L50">
            <v>0.25</v>
          </cell>
          <cell r="M50">
            <v>0.25</v>
          </cell>
          <cell r="N50">
            <v>0.25</v>
          </cell>
          <cell r="O50">
            <v>0.5</v>
          </cell>
          <cell r="P50">
            <v>0</v>
          </cell>
          <cell r="Q50">
            <v>0</v>
          </cell>
          <cell r="R50">
            <v>0</v>
          </cell>
          <cell r="S50">
            <v>0</v>
          </cell>
          <cell r="T50">
            <v>0</v>
          </cell>
          <cell r="U50">
            <v>0</v>
          </cell>
          <cell r="V50">
            <v>0</v>
          </cell>
          <cell r="W50">
            <v>0</v>
          </cell>
          <cell r="X50">
            <v>0</v>
          </cell>
          <cell r="Y50">
            <v>0</v>
          </cell>
          <cell r="Z50">
            <v>0.25</v>
          </cell>
          <cell r="AA50">
            <v>0.25</v>
          </cell>
          <cell r="AB50">
            <v>0.25</v>
          </cell>
          <cell r="AC50">
            <v>0.25</v>
          </cell>
          <cell r="AD50">
            <v>0.25</v>
          </cell>
          <cell r="AE50">
            <v>0.5</v>
          </cell>
          <cell r="AF50">
            <v>0.25</v>
          </cell>
          <cell r="AG50">
            <v>0.25</v>
          </cell>
          <cell r="AH50">
            <v>0.5</v>
          </cell>
          <cell r="AI50">
            <v>0.75</v>
          </cell>
          <cell r="AJ50">
            <v>0.5</v>
          </cell>
          <cell r="AK50">
            <v>0.5</v>
          </cell>
          <cell r="AL50">
            <v>0.5</v>
          </cell>
          <cell r="AM50">
            <v>0.5</v>
          </cell>
          <cell r="AN50">
            <v>0.5</v>
          </cell>
          <cell r="AO50">
            <v>0.25</v>
          </cell>
          <cell r="AP50">
            <v>0.25</v>
          </cell>
          <cell r="AQ50">
            <v>0.25</v>
          </cell>
          <cell r="AR50">
            <v>0.25</v>
          </cell>
          <cell r="AS50">
            <v>0.25</v>
          </cell>
          <cell r="AT50">
            <v>0.5</v>
          </cell>
          <cell r="AU50">
            <v>0.5</v>
          </cell>
          <cell r="AV50">
            <v>1</v>
          </cell>
          <cell r="AW50">
            <v>0.5</v>
          </cell>
          <cell r="AX50">
            <v>0.5</v>
          </cell>
          <cell r="AY50">
            <v>0.5</v>
          </cell>
          <cell r="AZ50">
            <v>0.5</v>
          </cell>
          <cell r="BA50">
            <v>0.5</v>
          </cell>
          <cell r="BB50">
            <v>0.5</v>
          </cell>
          <cell r="BC50">
            <v>0.5</v>
          </cell>
          <cell r="BD50">
            <v>0.25</v>
          </cell>
          <cell r="BE50">
            <v>0.25</v>
          </cell>
          <cell r="BF50">
            <v>0.25</v>
          </cell>
          <cell r="BG50">
            <v>0.25</v>
          </cell>
          <cell r="BH50">
            <v>0.25</v>
          </cell>
          <cell r="BI50">
            <v>0.25</v>
          </cell>
          <cell r="BJ50">
            <v>0.25</v>
          </cell>
          <cell r="BK50">
            <v>0.25</v>
          </cell>
          <cell r="BL50">
            <v>0.25</v>
          </cell>
          <cell r="BM50">
            <v>0.25</v>
          </cell>
          <cell r="BN50">
            <v>0.25</v>
          </cell>
          <cell r="BO50">
            <v>0.5</v>
          </cell>
          <cell r="BP50">
            <v>0.5</v>
          </cell>
          <cell r="BQ50">
            <v>0.5</v>
          </cell>
          <cell r="BR50">
            <v>0.5</v>
          </cell>
          <cell r="BS50">
            <v>0.25</v>
          </cell>
          <cell r="BT50">
            <v>0.25</v>
          </cell>
          <cell r="BU50">
            <v>0.25</v>
          </cell>
          <cell r="BV50">
            <v>0.25</v>
          </cell>
          <cell r="BW50">
            <v>0.25</v>
          </cell>
          <cell r="BX50">
            <v>0</v>
          </cell>
          <cell r="BY50">
            <v>0</v>
          </cell>
          <cell r="BZ50">
            <v>0</v>
          </cell>
          <cell r="CA50">
            <v>0</v>
          </cell>
          <cell r="CB50">
            <v>0.25</v>
          </cell>
          <cell r="CC50">
            <v>0</v>
          </cell>
          <cell r="CD50">
            <v>0</v>
          </cell>
          <cell r="CE50">
            <v>0</v>
          </cell>
          <cell r="CF50">
            <v>0</v>
          </cell>
          <cell r="CG50">
            <v>0</v>
          </cell>
          <cell r="CH50">
            <v>0</v>
          </cell>
          <cell r="CI50">
            <v>0</v>
          </cell>
          <cell r="CJ50">
            <v>0</v>
          </cell>
          <cell r="CK50">
            <v>0</v>
          </cell>
          <cell r="CL50">
            <v>0</v>
          </cell>
          <cell r="CM50">
            <v>0</v>
          </cell>
          <cell r="CN50">
            <v>0.25</v>
          </cell>
          <cell r="CO50">
            <v>0</v>
          </cell>
          <cell r="CP50">
            <v>0</v>
          </cell>
          <cell r="CQ50">
            <v>0.25</v>
          </cell>
          <cell r="CR50">
            <v>0.25</v>
          </cell>
          <cell r="CS50">
            <v>0.25</v>
          </cell>
          <cell r="CT50">
            <v>0.25</v>
          </cell>
          <cell r="CU50">
            <v>0.25</v>
          </cell>
          <cell r="CV50">
            <v>0.25</v>
          </cell>
          <cell r="CW50">
            <v>0.25</v>
          </cell>
          <cell r="CX50">
            <v>0.75</v>
          </cell>
          <cell r="CY50">
            <v>0.5</v>
          </cell>
          <cell r="CZ50">
            <v>0.25</v>
          </cell>
        </row>
        <row r="51">
          <cell r="C51">
            <v>3.08</v>
          </cell>
          <cell r="F51">
            <v>0.5</v>
          </cell>
          <cell r="G51">
            <v>0.5</v>
          </cell>
          <cell r="H51">
            <v>0.5</v>
          </cell>
          <cell r="I51">
            <v>0.25</v>
          </cell>
          <cell r="J51">
            <v>0.5</v>
          </cell>
          <cell r="K51">
            <v>0.5</v>
          </cell>
          <cell r="L51">
            <v>0.25</v>
          </cell>
          <cell r="M51">
            <v>0.25</v>
          </cell>
          <cell r="N51">
            <v>0.5</v>
          </cell>
          <cell r="O51">
            <v>0.5</v>
          </cell>
          <cell r="P51">
            <v>0</v>
          </cell>
          <cell r="Q51">
            <v>0</v>
          </cell>
          <cell r="R51">
            <v>0</v>
          </cell>
          <cell r="S51">
            <v>0</v>
          </cell>
          <cell r="T51">
            <v>0</v>
          </cell>
          <cell r="U51">
            <v>0</v>
          </cell>
          <cell r="V51">
            <v>0</v>
          </cell>
          <cell r="W51">
            <v>0</v>
          </cell>
          <cell r="X51">
            <v>0</v>
          </cell>
          <cell r="Y51">
            <v>0</v>
          </cell>
          <cell r="Z51">
            <v>0.25</v>
          </cell>
          <cell r="AA51">
            <v>0.25</v>
          </cell>
          <cell r="AB51">
            <v>0.25</v>
          </cell>
          <cell r="AC51">
            <v>0.5</v>
          </cell>
          <cell r="AD51">
            <v>0.5</v>
          </cell>
          <cell r="AE51">
            <v>0.5</v>
          </cell>
          <cell r="AF51">
            <v>0.5</v>
          </cell>
          <cell r="AG51">
            <v>0.5</v>
          </cell>
          <cell r="AH51">
            <v>0.5</v>
          </cell>
          <cell r="AI51">
            <v>0.5</v>
          </cell>
          <cell r="AJ51">
            <v>0.5</v>
          </cell>
          <cell r="AK51">
            <v>0.5</v>
          </cell>
          <cell r="AL51">
            <v>0.75</v>
          </cell>
          <cell r="AM51">
            <v>0.5</v>
          </cell>
          <cell r="AN51">
            <v>0.75</v>
          </cell>
          <cell r="AO51">
            <v>0.25</v>
          </cell>
          <cell r="AP51">
            <v>0.25</v>
          </cell>
          <cell r="AQ51">
            <v>0.5</v>
          </cell>
          <cell r="AR51">
            <v>0.25</v>
          </cell>
          <cell r="AS51">
            <v>0.5</v>
          </cell>
          <cell r="AT51">
            <v>0.75</v>
          </cell>
          <cell r="AU51">
            <v>1</v>
          </cell>
          <cell r="AV51">
            <v>0.5</v>
          </cell>
          <cell r="AW51">
            <v>1</v>
          </cell>
          <cell r="AX51">
            <v>0.5</v>
          </cell>
          <cell r="AY51">
            <v>0.5</v>
          </cell>
          <cell r="AZ51">
            <v>0.5</v>
          </cell>
          <cell r="BA51">
            <v>0.5</v>
          </cell>
          <cell r="BB51">
            <v>0.5</v>
          </cell>
          <cell r="BC51">
            <v>0.5</v>
          </cell>
          <cell r="BD51">
            <v>0.25</v>
          </cell>
          <cell r="BE51">
            <v>0.25</v>
          </cell>
          <cell r="BF51">
            <v>0.25</v>
          </cell>
          <cell r="BG51">
            <v>0.25</v>
          </cell>
          <cell r="BH51">
            <v>0.25</v>
          </cell>
          <cell r="BI51">
            <v>0.25</v>
          </cell>
          <cell r="BJ51">
            <v>0.25</v>
          </cell>
          <cell r="BK51">
            <v>0.25</v>
          </cell>
          <cell r="BL51">
            <v>0.25</v>
          </cell>
          <cell r="BM51">
            <v>0.25</v>
          </cell>
          <cell r="BN51">
            <v>0.25</v>
          </cell>
          <cell r="BO51">
            <v>0.25</v>
          </cell>
          <cell r="BP51">
            <v>0.25</v>
          </cell>
          <cell r="BQ51">
            <v>0.25</v>
          </cell>
          <cell r="BR51">
            <v>0.25</v>
          </cell>
          <cell r="BS51">
            <v>0.25</v>
          </cell>
          <cell r="BT51">
            <v>0.25</v>
          </cell>
          <cell r="BU51">
            <v>0.25</v>
          </cell>
          <cell r="BV51">
            <v>0.25</v>
          </cell>
          <cell r="BW51">
            <v>0.25</v>
          </cell>
          <cell r="BX51">
            <v>0</v>
          </cell>
          <cell r="BY51">
            <v>0</v>
          </cell>
          <cell r="BZ51">
            <v>0</v>
          </cell>
          <cell r="CA51">
            <v>0</v>
          </cell>
          <cell r="CB51">
            <v>0.25</v>
          </cell>
          <cell r="CC51">
            <v>0</v>
          </cell>
          <cell r="CD51">
            <v>0</v>
          </cell>
          <cell r="CE51">
            <v>0</v>
          </cell>
          <cell r="CF51">
            <v>0</v>
          </cell>
          <cell r="CG51">
            <v>0</v>
          </cell>
          <cell r="CH51">
            <v>0</v>
          </cell>
          <cell r="CI51">
            <v>0</v>
          </cell>
          <cell r="CJ51">
            <v>0.25</v>
          </cell>
          <cell r="CK51">
            <v>0</v>
          </cell>
          <cell r="CL51">
            <v>0.25</v>
          </cell>
          <cell r="CM51">
            <v>0.25</v>
          </cell>
          <cell r="CN51">
            <v>0.25</v>
          </cell>
          <cell r="CO51">
            <v>0</v>
          </cell>
          <cell r="CP51">
            <v>0</v>
          </cell>
          <cell r="CQ51">
            <v>0.25</v>
          </cell>
          <cell r="CR51">
            <v>0.25</v>
          </cell>
          <cell r="CS51">
            <v>0.25</v>
          </cell>
          <cell r="CT51">
            <v>0.25</v>
          </cell>
          <cell r="CU51">
            <v>0.25</v>
          </cell>
          <cell r="CV51">
            <v>0.25</v>
          </cell>
          <cell r="CW51">
            <v>0.25</v>
          </cell>
          <cell r="CX51">
            <v>0.25</v>
          </cell>
          <cell r="CY51">
            <v>0.25</v>
          </cell>
          <cell r="CZ51">
            <v>0.25</v>
          </cell>
        </row>
        <row r="52">
          <cell r="C52">
            <v>0.28999999999999998</v>
          </cell>
          <cell r="F52">
            <v>0.25</v>
          </cell>
          <cell r="G52">
            <v>0.25</v>
          </cell>
          <cell r="H52">
            <v>0.25</v>
          </cell>
          <cell r="I52">
            <v>0.25</v>
          </cell>
          <cell r="J52">
            <v>0.25</v>
          </cell>
          <cell r="K52">
            <v>0.25</v>
          </cell>
          <cell r="L52">
            <v>0.25</v>
          </cell>
          <cell r="M52">
            <v>0.25</v>
          </cell>
          <cell r="N52">
            <v>0.25</v>
          </cell>
          <cell r="O52">
            <v>0.25</v>
          </cell>
          <cell r="P52">
            <v>0</v>
          </cell>
          <cell r="Q52">
            <v>0</v>
          </cell>
          <cell r="R52">
            <v>0</v>
          </cell>
          <cell r="S52">
            <v>0</v>
          </cell>
          <cell r="T52">
            <v>0</v>
          </cell>
          <cell r="U52">
            <v>0</v>
          </cell>
          <cell r="V52">
            <v>0</v>
          </cell>
          <cell r="W52">
            <v>0</v>
          </cell>
          <cell r="X52">
            <v>0</v>
          </cell>
          <cell r="Y52">
            <v>0</v>
          </cell>
          <cell r="Z52">
            <v>0.25</v>
          </cell>
          <cell r="AA52">
            <v>0.25</v>
          </cell>
          <cell r="AB52">
            <v>0.25</v>
          </cell>
          <cell r="AC52">
            <v>0.25</v>
          </cell>
          <cell r="AD52">
            <v>0.25</v>
          </cell>
          <cell r="AE52">
            <v>0.25</v>
          </cell>
          <cell r="AF52">
            <v>0.25</v>
          </cell>
          <cell r="AG52">
            <v>0.25</v>
          </cell>
          <cell r="AH52">
            <v>0.25</v>
          </cell>
          <cell r="AI52">
            <v>0.25</v>
          </cell>
          <cell r="AJ52">
            <v>0.5</v>
          </cell>
          <cell r="AK52">
            <v>0.25</v>
          </cell>
          <cell r="AL52">
            <v>0.5</v>
          </cell>
          <cell r="AM52">
            <v>0.25</v>
          </cell>
          <cell r="AN52">
            <v>0.5</v>
          </cell>
          <cell r="AO52">
            <v>0.25</v>
          </cell>
          <cell r="AP52">
            <v>0.25</v>
          </cell>
          <cell r="AQ52">
            <v>0.25</v>
          </cell>
          <cell r="AR52">
            <v>0.25</v>
          </cell>
          <cell r="AS52">
            <v>0.25</v>
          </cell>
          <cell r="AT52">
            <v>0.5</v>
          </cell>
          <cell r="AU52">
            <v>0.5</v>
          </cell>
          <cell r="AV52">
            <v>0.5</v>
          </cell>
          <cell r="AW52">
            <v>0.5</v>
          </cell>
          <cell r="AX52">
            <v>1</v>
          </cell>
          <cell r="AY52">
            <v>0.75</v>
          </cell>
          <cell r="AZ52">
            <v>0.5</v>
          </cell>
          <cell r="BA52">
            <v>0.75</v>
          </cell>
          <cell r="BB52">
            <v>0.5</v>
          </cell>
          <cell r="BC52">
            <v>0.5</v>
          </cell>
          <cell r="BD52">
            <v>0.5</v>
          </cell>
          <cell r="BE52">
            <v>0.5</v>
          </cell>
          <cell r="BF52">
            <v>0.5</v>
          </cell>
          <cell r="BG52">
            <v>0.5</v>
          </cell>
          <cell r="BH52">
            <v>0.5</v>
          </cell>
          <cell r="BI52">
            <v>0.5</v>
          </cell>
          <cell r="BJ52">
            <v>0.5</v>
          </cell>
          <cell r="BK52">
            <v>0.25</v>
          </cell>
          <cell r="BL52">
            <v>0.25</v>
          </cell>
          <cell r="BM52">
            <v>0.25</v>
          </cell>
          <cell r="BN52">
            <v>0.25</v>
          </cell>
          <cell r="BO52">
            <v>0.25</v>
          </cell>
          <cell r="BP52">
            <v>0.25</v>
          </cell>
          <cell r="BQ52">
            <v>0.25</v>
          </cell>
          <cell r="BR52">
            <v>0.25</v>
          </cell>
          <cell r="BS52">
            <v>0.25</v>
          </cell>
          <cell r="BT52">
            <v>0.5</v>
          </cell>
          <cell r="BU52">
            <v>0.5</v>
          </cell>
          <cell r="BV52">
            <v>0.25</v>
          </cell>
          <cell r="BW52">
            <v>0.25</v>
          </cell>
          <cell r="BX52">
            <v>0</v>
          </cell>
          <cell r="BY52">
            <v>0</v>
          </cell>
          <cell r="BZ52">
            <v>0</v>
          </cell>
          <cell r="CA52">
            <v>0</v>
          </cell>
          <cell r="CB52">
            <v>0.25</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0.25</v>
          </cell>
          <cell r="CR52">
            <v>0.25</v>
          </cell>
          <cell r="CS52">
            <v>0.25</v>
          </cell>
          <cell r="CT52">
            <v>0.25</v>
          </cell>
          <cell r="CU52">
            <v>0.25</v>
          </cell>
          <cell r="CV52">
            <v>0.25</v>
          </cell>
          <cell r="CW52">
            <v>0.25</v>
          </cell>
          <cell r="CX52">
            <v>0.5</v>
          </cell>
          <cell r="CY52">
            <v>0.5</v>
          </cell>
          <cell r="CZ52">
            <v>0.25</v>
          </cell>
        </row>
        <row r="53">
          <cell r="C53">
            <v>2.84</v>
          </cell>
          <cell r="F53">
            <v>0.25</v>
          </cell>
          <cell r="G53">
            <v>0.25</v>
          </cell>
          <cell r="H53">
            <v>0.25</v>
          </cell>
          <cell r="I53">
            <v>0.25</v>
          </cell>
          <cell r="J53">
            <v>0.25</v>
          </cell>
          <cell r="K53">
            <v>0.25</v>
          </cell>
          <cell r="L53">
            <v>0.25</v>
          </cell>
          <cell r="M53">
            <v>0.25</v>
          </cell>
          <cell r="N53">
            <v>0.25</v>
          </cell>
          <cell r="O53">
            <v>0.25</v>
          </cell>
          <cell r="P53">
            <v>0</v>
          </cell>
          <cell r="Q53">
            <v>0</v>
          </cell>
          <cell r="R53">
            <v>0</v>
          </cell>
          <cell r="S53">
            <v>0</v>
          </cell>
          <cell r="T53">
            <v>0</v>
          </cell>
          <cell r="U53">
            <v>0</v>
          </cell>
          <cell r="V53">
            <v>0</v>
          </cell>
          <cell r="W53">
            <v>0</v>
          </cell>
          <cell r="X53">
            <v>0</v>
          </cell>
          <cell r="Y53">
            <v>0</v>
          </cell>
          <cell r="Z53">
            <v>0</v>
          </cell>
          <cell r="AA53">
            <v>0</v>
          </cell>
          <cell r="AB53">
            <v>0</v>
          </cell>
          <cell r="AC53">
            <v>0.25</v>
          </cell>
          <cell r="AD53">
            <v>0.25</v>
          </cell>
          <cell r="AE53">
            <v>0</v>
          </cell>
          <cell r="AF53">
            <v>0.25</v>
          </cell>
          <cell r="AG53">
            <v>0.25</v>
          </cell>
          <cell r="AH53">
            <v>0.25</v>
          </cell>
          <cell r="AI53">
            <v>0.25</v>
          </cell>
          <cell r="AJ53">
            <v>0.25</v>
          </cell>
          <cell r="AK53">
            <v>0.25</v>
          </cell>
          <cell r="AL53">
            <v>0.25</v>
          </cell>
          <cell r="AM53">
            <v>0.25</v>
          </cell>
          <cell r="AN53">
            <v>0.25</v>
          </cell>
          <cell r="AO53">
            <v>0.25</v>
          </cell>
          <cell r="AP53">
            <v>0.25</v>
          </cell>
          <cell r="AQ53">
            <v>0.25</v>
          </cell>
          <cell r="AR53">
            <v>0.25</v>
          </cell>
          <cell r="AS53">
            <v>0.25</v>
          </cell>
          <cell r="AT53">
            <v>0.5</v>
          </cell>
          <cell r="AU53">
            <v>0.5</v>
          </cell>
          <cell r="AV53">
            <v>0.5</v>
          </cell>
          <cell r="AW53">
            <v>0.5</v>
          </cell>
          <cell r="AX53">
            <v>0.75</v>
          </cell>
          <cell r="AY53">
            <v>1</v>
          </cell>
          <cell r="AZ53">
            <v>0.75</v>
          </cell>
          <cell r="BA53">
            <v>0.75</v>
          </cell>
          <cell r="BB53">
            <v>0.75</v>
          </cell>
          <cell r="BC53">
            <v>0.75</v>
          </cell>
          <cell r="BD53">
            <v>0.5</v>
          </cell>
          <cell r="BE53">
            <v>0.75</v>
          </cell>
          <cell r="BF53">
            <v>0.5</v>
          </cell>
          <cell r="BG53">
            <v>0.75</v>
          </cell>
          <cell r="BH53">
            <v>0.75</v>
          </cell>
          <cell r="BI53">
            <v>0.75</v>
          </cell>
          <cell r="BJ53">
            <v>0.5</v>
          </cell>
          <cell r="BK53">
            <v>0.5</v>
          </cell>
          <cell r="BL53">
            <v>0.5</v>
          </cell>
          <cell r="BM53">
            <v>0.25</v>
          </cell>
          <cell r="BN53">
            <v>0.25</v>
          </cell>
          <cell r="BO53">
            <v>0.25</v>
          </cell>
          <cell r="BP53">
            <v>0.5</v>
          </cell>
          <cell r="BQ53">
            <v>0.25</v>
          </cell>
          <cell r="BR53">
            <v>0.25</v>
          </cell>
          <cell r="BS53">
            <v>0.25</v>
          </cell>
          <cell r="BT53">
            <v>0.5</v>
          </cell>
          <cell r="BU53">
            <v>0.5</v>
          </cell>
          <cell r="BV53">
            <v>0.25</v>
          </cell>
          <cell r="BW53">
            <v>0.5</v>
          </cell>
          <cell r="BX53">
            <v>0</v>
          </cell>
          <cell r="BY53">
            <v>0</v>
          </cell>
          <cell r="BZ53">
            <v>0</v>
          </cell>
          <cell r="CA53">
            <v>0</v>
          </cell>
          <cell r="CB53">
            <v>0.25</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0.25</v>
          </cell>
          <cell r="CR53">
            <v>0.25</v>
          </cell>
          <cell r="CS53">
            <v>0.25</v>
          </cell>
          <cell r="CT53">
            <v>0.25</v>
          </cell>
          <cell r="CU53">
            <v>0.25</v>
          </cell>
          <cell r="CV53">
            <v>0.25</v>
          </cell>
          <cell r="CW53">
            <v>0.25</v>
          </cell>
          <cell r="CX53">
            <v>0.5</v>
          </cell>
          <cell r="CY53">
            <v>0.5</v>
          </cell>
          <cell r="CZ53">
            <v>0.5</v>
          </cell>
        </row>
        <row r="54">
          <cell r="C54">
            <v>1.06</v>
          </cell>
          <cell r="F54">
            <v>0</v>
          </cell>
          <cell r="G54">
            <v>0</v>
          </cell>
          <cell r="H54">
            <v>0</v>
          </cell>
          <cell r="I54">
            <v>0</v>
          </cell>
          <cell r="J54">
            <v>0</v>
          </cell>
          <cell r="K54">
            <v>0.25</v>
          </cell>
          <cell r="L54">
            <v>0.25</v>
          </cell>
          <cell r="M54">
            <v>0.25</v>
          </cell>
          <cell r="N54">
            <v>0.25</v>
          </cell>
          <cell r="O54">
            <v>0.25</v>
          </cell>
          <cell r="P54">
            <v>0</v>
          </cell>
          <cell r="Q54">
            <v>0</v>
          </cell>
          <cell r="R54">
            <v>0</v>
          </cell>
          <cell r="S54">
            <v>0</v>
          </cell>
          <cell r="T54">
            <v>0</v>
          </cell>
          <cell r="U54">
            <v>0</v>
          </cell>
          <cell r="V54">
            <v>0</v>
          </cell>
          <cell r="W54">
            <v>0</v>
          </cell>
          <cell r="X54">
            <v>0</v>
          </cell>
          <cell r="Y54">
            <v>0</v>
          </cell>
          <cell r="Z54">
            <v>0</v>
          </cell>
          <cell r="AA54">
            <v>0</v>
          </cell>
          <cell r="AB54">
            <v>0</v>
          </cell>
          <cell r="AC54">
            <v>0.25</v>
          </cell>
          <cell r="AD54">
            <v>0.25</v>
          </cell>
          <cell r="AE54">
            <v>0</v>
          </cell>
          <cell r="AF54">
            <v>0.25</v>
          </cell>
          <cell r="AG54">
            <v>0.25</v>
          </cell>
          <cell r="AH54">
            <v>0.25</v>
          </cell>
          <cell r="AI54">
            <v>0.25</v>
          </cell>
          <cell r="AJ54">
            <v>0.25</v>
          </cell>
          <cell r="AK54">
            <v>0.25</v>
          </cell>
          <cell r="AL54">
            <v>0.25</v>
          </cell>
          <cell r="AM54">
            <v>0.25</v>
          </cell>
          <cell r="AN54">
            <v>0.25</v>
          </cell>
          <cell r="AO54">
            <v>0.25</v>
          </cell>
          <cell r="AP54">
            <v>0.25</v>
          </cell>
          <cell r="AQ54">
            <v>0.25</v>
          </cell>
          <cell r="AR54">
            <v>0.25</v>
          </cell>
          <cell r="AS54">
            <v>0.25</v>
          </cell>
          <cell r="AT54">
            <v>0.5</v>
          </cell>
          <cell r="AU54">
            <v>0.5</v>
          </cell>
          <cell r="AV54">
            <v>0.5</v>
          </cell>
          <cell r="AW54">
            <v>0.5</v>
          </cell>
          <cell r="AX54">
            <v>0.5</v>
          </cell>
          <cell r="AY54">
            <v>0.75</v>
          </cell>
          <cell r="AZ54">
            <v>1</v>
          </cell>
          <cell r="BA54">
            <v>0.75</v>
          </cell>
          <cell r="BB54">
            <v>0.75</v>
          </cell>
          <cell r="BC54">
            <v>1</v>
          </cell>
          <cell r="BD54">
            <v>0.5</v>
          </cell>
          <cell r="BE54">
            <v>0.75</v>
          </cell>
          <cell r="BF54">
            <v>0.5</v>
          </cell>
          <cell r="BG54">
            <v>0.75</v>
          </cell>
          <cell r="BH54">
            <v>0.75</v>
          </cell>
          <cell r="BI54">
            <v>0.75</v>
          </cell>
          <cell r="BJ54">
            <v>0.5</v>
          </cell>
          <cell r="BK54">
            <v>0.5</v>
          </cell>
          <cell r="BL54">
            <v>0.5</v>
          </cell>
          <cell r="BM54">
            <v>0.25</v>
          </cell>
          <cell r="BN54">
            <v>0.25</v>
          </cell>
          <cell r="BO54">
            <v>0.25</v>
          </cell>
          <cell r="BP54">
            <v>0.5</v>
          </cell>
          <cell r="BQ54">
            <v>0.5</v>
          </cell>
          <cell r="BR54">
            <v>0.25</v>
          </cell>
          <cell r="BS54">
            <v>0.25</v>
          </cell>
          <cell r="BT54">
            <v>0.5</v>
          </cell>
          <cell r="BU54">
            <v>0.5</v>
          </cell>
          <cell r="BV54">
            <v>0.25</v>
          </cell>
          <cell r="BW54">
            <v>0.5</v>
          </cell>
          <cell r="BX54">
            <v>0</v>
          </cell>
          <cell r="BY54">
            <v>0</v>
          </cell>
          <cell r="BZ54">
            <v>0</v>
          </cell>
          <cell r="CA54">
            <v>0</v>
          </cell>
          <cell r="CB54">
            <v>0.25</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0.25</v>
          </cell>
          <cell r="CR54">
            <v>0.25</v>
          </cell>
          <cell r="CS54">
            <v>0.25</v>
          </cell>
          <cell r="CT54">
            <v>0.25</v>
          </cell>
          <cell r="CU54">
            <v>0.25</v>
          </cell>
          <cell r="CV54">
            <v>0.25</v>
          </cell>
          <cell r="CW54">
            <v>0.25</v>
          </cell>
          <cell r="CX54">
            <v>0.5</v>
          </cell>
          <cell r="CY54">
            <v>0.5</v>
          </cell>
          <cell r="CZ54">
            <v>0.5</v>
          </cell>
        </row>
        <row r="55">
          <cell r="C55">
            <v>5.61</v>
          </cell>
          <cell r="F55">
            <v>0.25</v>
          </cell>
          <cell r="G55">
            <v>0.25</v>
          </cell>
          <cell r="H55">
            <v>0.25</v>
          </cell>
          <cell r="I55">
            <v>0.25</v>
          </cell>
          <cell r="J55">
            <v>0.25</v>
          </cell>
          <cell r="K55">
            <v>0.25</v>
          </cell>
          <cell r="L55">
            <v>0.25</v>
          </cell>
          <cell r="M55">
            <v>0.25</v>
          </cell>
          <cell r="N55">
            <v>0.25</v>
          </cell>
          <cell r="O55">
            <v>0.25</v>
          </cell>
          <cell r="P55">
            <v>0</v>
          </cell>
          <cell r="Q55">
            <v>0</v>
          </cell>
          <cell r="R55">
            <v>0</v>
          </cell>
          <cell r="S55">
            <v>0</v>
          </cell>
          <cell r="T55">
            <v>0</v>
          </cell>
          <cell r="U55">
            <v>0</v>
          </cell>
          <cell r="V55">
            <v>0</v>
          </cell>
          <cell r="W55">
            <v>0</v>
          </cell>
          <cell r="X55">
            <v>0</v>
          </cell>
          <cell r="Y55">
            <v>0</v>
          </cell>
          <cell r="Z55">
            <v>0</v>
          </cell>
          <cell r="AA55">
            <v>0</v>
          </cell>
          <cell r="AB55">
            <v>0</v>
          </cell>
          <cell r="AC55">
            <v>0.25</v>
          </cell>
          <cell r="AD55">
            <v>0.25</v>
          </cell>
          <cell r="AE55">
            <v>0</v>
          </cell>
          <cell r="AF55">
            <v>0.25</v>
          </cell>
          <cell r="AG55">
            <v>0.25</v>
          </cell>
          <cell r="AH55">
            <v>0.25</v>
          </cell>
          <cell r="AI55">
            <v>0.25</v>
          </cell>
          <cell r="AJ55">
            <v>0.25</v>
          </cell>
          <cell r="AK55">
            <v>0.25</v>
          </cell>
          <cell r="AL55">
            <v>0.25</v>
          </cell>
          <cell r="AM55">
            <v>0.25</v>
          </cell>
          <cell r="AN55">
            <v>0.25</v>
          </cell>
          <cell r="AO55">
            <v>0.25</v>
          </cell>
          <cell r="AP55">
            <v>0.25</v>
          </cell>
          <cell r="AQ55">
            <v>0.25</v>
          </cell>
          <cell r="AR55">
            <v>0.25</v>
          </cell>
          <cell r="AS55">
            <v>0.25</v>
          </cell>
          <cell r="AT55">
            <v>0.5</v>
          </cell>
          <cell r="AU55">
            <v>0.5</v>
          </cell>
          <cell r="AV55">
            <v>0.5</v>
          </cell>
          <cell r="AW55">
            <v>0.5</v>
          </cell>
          <cell r="AX55">
            <v>0.75</v>
          </cell>
          <cell r="AY55">
            <v>0.75</v>
          </cell>
          <cell r="AZ55">
            <v>0.75</v>
          </cell>
          <cell r="BA55">
            <v>1</v>
          </cell>
          <cell r="BB55">
            <v>1</v>
          </cell>
          <cell r="BC55">
            <v>0.75</v>
          </cell>
          <cell r="BD55">
            <v>0.5</v>
          </cell>
          <cell r="BE55">
            <v>0.75</v>
          </cell>
          <cell r="BF55">
            <v>0.5</v>
          </cell>
          <cell r="BG55">
            <v>0.75</v>
          </cell>
          <cell r="BH55">
            <v>0.75</v>
          </cell>
          <cell r="BI55">
            <v>0.75</v>
          </cell>
          <cell r="BJ55">
            <v>0.5</v>
          </cell>
          <cell r="BK55">
            <v>0.5</v>
          </cell>
          <cell r="BL55">
            <v>0.5</v>
          </cell>
          <cell r="BM55">
            <v>0.25</v>
          </cell>
          <cell r="BN55">
            <v>0.25</v>
          </cell>
          <cell r="BO55">
            <v>0.25</v>
          </cell>
          <cell r="BP55">
            <v>0.5</v>
          </cell>
          <cell r="BQ55">
            <v>0.25</v>
          </cell>
          <cell r="BR55">
            <v>0.25</v>
          </cell>
          <cell r="BS55">
            <v>0.25</v>
          </cell>
          <cell r="BT55">
            <v>0.5</v>
          </cell>
          <cell r="BU55">
            <v>0.5</v>
          </cell>
          <cell r="BV55">
            <v>0.25</v>
          </cell>
          <cell r="BW55">
            <v>0.5</v>
          </cell>
          <cell r="BX55">
            <v>0</v>
          </cell>
          <cell r="BY55">
            <v>0</v>
          </cell>
          <cell r="BZ55">
            <v>0</v>
          </cell>
          <cell r="CA55">
            <v>0</v>
          </cell>
          <cell r="CB55">
            <v>0.25</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0.25</v>
          </cell>
          <cell r="CR55">
            <v>0.25</v>
          </cell>
          <cell r="CS55">
            <v>0.25</v>
          </cell>
          <cell r="CT55">
            <v>0.25</v>
          </cell>
          <cell r="CU55">
            <v>0.25</v>
          </cell>
          <cell r="CV55">
            <v>0.25</v>
          </cell>
          <cell r="CW55">
            <v>0.25</v>
          </cell>
          <cell r="CX55">
            <v>0.5</v>
          </cell>
          <cell r="CY55">
            <v>0.5</v>
          </cell>
          <cell r="CZ55">
            <v>0.5</v>
          </cell>
        </row>
        <row r="56">
          <cell r="C56">
            <v>2.17</v>
          </cell>
          <cell r="F56">
            <v>0.25</v>
          </cell>
          <cell r="G56">
            <v>0.25</v>
          </cell>
          <cell r="H56">
            <v>0.25</v>
          </cell>
          <cell r="I56">
            <v>0.25</v>
          </cell>
          <cell r="J56">
            <v>0.25</v>
          </cell>
          <cell r="K56">
            <v>0.25</v>
          </cell>
          <cell r="L56">
            <v>0.25</v>
          </cell>
          <cell r="M56">
            <v>0.25</v>
          </cell>
          <cell r="N56">
            <v>0.25</v>
          </cell>
          <cell r="O56">
            <v>0.25</v>
          </cell>
          <cell r="P56">
            <v>0</v>
          </cell>
          <cell r="Q56">
            <v>0</v>
          </cell>
          <cell r="R56">
            <v>0</v>
          </cell>
          <cell r="S56">
            <v>0</v>
          </cell>
          <cell r="T56">
            <v>0</v>
          </cell>
          <cell r="U56">
            <v>0</v>
          </cell>
          <cell r="V56">
            <v>0</v>
          </cell>
          <cell r="W56">
            <v>0</v>
          </cell>
          <cell r="X56">
            <v>0</v>
          </cell>
          <cell r="Y56">
            <v>0</v>
          </cell>
          <cell r="Z56">
            <v>0</v>
          </cell>
          <cell r="AA56">
            <v>0</v>
          </cell>
          <cell r="AB56">
            <v>0</v>
          </cell>
          <cell r="AC56">
            <v>0.25</v>
          </cell>
          <cell r="AD56">
            <v>0.25</v>
          </cell>
          <cell r="AE56">
            <v>0</v>
          </cell>
          <cell r="AF56">
            <v>0.25</v>
          </cell>
          <cell r="AG56">
            <v>0.25</v>
          </cell>
          <cell r="AH56">
            <v>0.25</v>
          </cell>
          <cell r="AI56">
            <v>0.25</v>
          </cell>
          <cell r="AJ56">
            <v>0.25</v>
          </cell>
          <cell r="AK56">
            <v>0.25</v>
          </cell>
          <cell r="AL56">
            <v>0.25</v>
          </cell>
          <cell r="AM56">
            <v>0.25</v>
          </cell>
          <cell r="AN56">
            <v>0.25</v>
          </cell>
          <cell r="AO56">
            <v>0.25</v>
          </cell>
          <cell r="AP56">
            <v>0.25</v>
          </cell>
          <cell r="AQ56">
            <v>0.25</v>
          </cell>
          <cell r="AR56">
            <v>0.25</v>
          </cell>
          <cell r="AS56">
            <v>0.25</v>
          </cell>
          <cell r="AT56">
            <v>0.5</v>
          </cell>
          <cell r="AU56">
            <v>0.5</v>
          </cell>
          <cell r="AV56">
            <v>0.5</v>
          </cell>
          <cell r="AW56">
            <v>0.5</v>
          </cell>
          <cell r="AX56">
            <v>0.5</v>
          </cell>
          <cell r="AY56">
            <v>0.75</v>
          </cell>
          <cell r="AZ56">
            <v>0.75</v>
          </cell>
          <cell r="BA56">
            <v>1</v>
          </cell>
          <cell r="BB56">
            <v>1</v>
          </cell>
          <cell r="BC56">
            <v>0.75</v>
          </cell>
          <cell r="BD56">
            <v>0.5</v>
          </cell>
          <cell r="BE56">
            <v>0.5</v>
          </cell>
          <cell r="BF56">
            <v>0.5</v>
          </cell>
          <cell r="BG56">
            <v>0.5</v>
          </cell>
          <cell r="BH56">
            <v>0.5</v>
          </cell>
          <cell r="BI56">
            <v>0.75</v>
          </cell>
          <cell r="BJ56">
            <v>0.5</v>
          </cell>
          <cell r="BK56">
            <v>0.5</v>
          </cell>
          <cell r="BL56">
            <v>0.5</v>
          </cell>
          <cell r="BM56">
            <v>0.25</v>
          </cell>
          <cell r="BN56">
            <v>0.25</v>
          </cell>
          <cell r="BO56">
            <v>0.25</v>
          </cell>
          <cell r="BP56">
            <v>0.5</v>
          </cell>
          <cell r="BQ56">
            <v>0.25</v>
          </cell>
          <cell r="BR56">
            <v>0.25</v>
          </cell>
          <cell r="BS56">
            <v>0.25</v>
          </cell>
          <cell r="BT56">
            <v>0.5</v>
          </cell>
          <cell r="BU56">
            <v>0.5</v>
          </cell>
          <cell r="BV56">
            <v>0.25</v>
          </cell>
          <cell r="BW56">
            <v>0.25</v>
          </cell>
          <cell r="BX56">
            <v>0</v>
          </cell>
          <cell r="BY56">
            <v>0</v>
          </cell>
          <cell r="BZ56">
            <v>0</v>
          </cell>
          <cell r="CA56">
            <v>0</v>
          </cell>
          <cell r="CB56">
            <v>0.25</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0.25</v>
          </cell>
          <cell r="CR56">
            <v>0.25</v>
          </cell>
          <cell r="CS56">
            <v>0.25</v>
          </cell>
          <cell r="CT56">
            <v>0.25</v>
          </cell>
          <cell r="CU56">
            <v>0.25</v>
          </cell>
          <cell r="CV56">
            <v>0.25</v>
          </cell>
          <cell r="CW56">
            <v>0.25</v>
          </cell>
          <cell r="CX56">
            <v>0.25</v>
          </cell>
          <cell r="CY56">
            <v>0.5</v>
          </cell>
          <cell r="CZ56">
            <v>0.5</v>
          </cell>
        </row>
        <row r="57">
          <cell r="C57">
            <v>2.96</v>
          </cell>
          <cell r="F57">
            <v>0.25</v>
          </cell>
          <cell r="G57">
            <v>0.25</v>
          </cell>
          <cell r="H57">
            <v>0.25</v>
          </cell>
          <cell r="I57">
            <v>0.25</v>
          </cell>
          <cell r="J57">
            <v>0.25</v>
          </cell>
          <cell r="K57">
            <v>0.25</v>
          </cell>
          <cell r="L57">
            <v>0.25</v>
          </cell>
          <cell r="M57">
            <v>0.25</v>
          </cell>
          <cell r="N57">
            <v>0.25</v>
          </cell>
          <cell r="O57">
            <v>0.25</v>
          </cell>
          <cell r="P57">
            <v>0</v>
          </cell>
          <cell r="Q57">
            <v>0</v>
          </cell>
          <cell r="R57">
            <v>0</v>
          </cell>
          <cell r="S57">
            <v>0</v>
          </cell>
          <cell r="T57">
            <v>0</v>
          </cell>
          <cell r="U57">
            <v>0</v>
          </cell>
          <cell r="V57">
            <v>0</v>
          </cell>
          <cell r="W57">
            <v>0</v>
          </cell>
          <cell r="X57">
            <v>0</v>
          </cell>
          <cell r="Y57">
            <v>0</v>
          </cell>
          <cell r="Z57">
            <v>0</v>
          </cell>
          <cell r="AA57">
            <v>0</v>
          </cell>
          <cell r="AB57">
            <v>0</v>
          </cell>
          <cell r="AC57">
            <v>0.25</v>
          </cell>
          <cell r="AD57">
            <v>0.25</v>
          </cell>
          <cell r="AE57">
            <v>0</v>
          </cell>
          <cell r="AF57">
            <v>0.25</v>
          </cell>
          <cell r="AG57">
            <v>0.25</v>
          </cell>
          <cell r="AH57">
            <v>0.25</v>
          </cell>
          <cell r="AI57">
            <v>0.25</v>
          </cell>
          <cell r="AJ57">
            <v>0.25</v>
          </cell>
          <cell r="AK57">
            <v>0.25</v>
          </cell>
          <cell r="AL57">
            <v>0.25</v>
          </cell>
          <cell r="AM57">
            <v>0.25</v>
          </cell>
          <cell r="AN57">
            <v>0.25</v>
          </cell>
          <cell r="AO57">
            <v>0.25</v>
          </cell>
          <cell r="AP57">
            <v>0.25</v>
          </cell>
          <cell r="AQ57">
            <v>0.25</v>
          </cell>
          <cell r="AR57">
            <v>0.25</v>
          </cell>
          <cell r="AS57">
            <v>0.25</v>
          </cell>
          <cell r="AT57">
            <v>0.5</v>
          </cell>
          <cell r="AU57">
            <v>0.5</v>
          </cell>
          <cell r="AV57">
            <v>0.5</v>
          </cell>
          <cell r="AW57">
            <v>0.5</v>
          </cell>
          <cell r="AX57">
            <v>0.5</v>
          </cell>
          <cell r="AY57">
            <v>0.75</v>
          </cell>
          <cell r="AZ57">
            <v>1</v>
          </cell>
          <cell r="BA57">
            <v>0.75</v>
          </cell>
          <cell r="BB57">
            <v>0.75</v>
          </cell>
          <cell r="BC57">
            <v>1</v>
          </cell>
          <cell r="BD57">
            <v>0.5</v>
          </cell>
          <cell r="BE57">
            <v>0.75</v>
          </cell>
          <cell r="BF57">
            <v>0.5</v>
          </cell>
          <cell r="BG57">
            <v>0.75</v>
          </cell>
          <cell r="BH57">
            <v>0.75</v>
          </cell>
          <cell r="BI57">
            <v>0.75</v>
          </cell>
          <cell r="BJ57">
            <v>0.5</v>
          </cell>
          <cell r="BK57">
            <v>0.5</v>
          </cell>
          <cell r="BL57">
            <v>0.5</v>
          </cell>
          <cell r="BM57">
            <v>0.25</v>
          </cell>
          <cell r="BN57">
            <v>0.25</v>
          </cell>
          <cell r="BO57">
            <v>0.25</v>
          </cell>
          <cell r="BP57">
            <v>0.5</v>
          </cell>
          <cell r="BQ57">
            <v>0.5</v>
          </cell>
          <cell r="BR57">
            <v>0.25</v>
          </cell>
          <cell r="BS57">
            <v>0.25</v>
          </cell>
          <cell r="BT57">
            <v>0.5</v>
          </cell>
          <cell r="BU57">
            <v>0.5</v>
          </cell>
          <cell r="BV57">
            <v>0.25</v>
          </cell>
          <cell r="BW57">
            <v>0.5</v>
          </cell>
          <cell r="BX57">
            <v>0</v>
          </cell>
          <cell r="BY57">
            <v>0</v>
          </cell>
          <cell r="BZ57">
            <v>0</v>
          </cell>
          <cell r="CA57">
            <v>0</v>
          </cell>
          <cell r="CB57">
            <v>0.25</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0.25</v>
          </cell>
          <cell r="CR57">
            <v>0.25</v>
          </cell>
          <cell r="CS57">
            <v>0.25</v>
          </cell>
          <cell r="CT57">
            <v>0.25</v>
          </cell>
          <cell r="CU57">
            <v>0.25</v>
          </cell>
          <cell r="CV57">
            <v>0.25</v>
          </cell>
          <cell r="CW57">
            <v>0.25</v>
          </cell>
          <cell r="CX57">
            <v>0.5</v>
          </cell>
          <cell r="CY57">
            <v>0.5</v>
          </cell>
          <cell r="CZ57">
            <v>0.5</v>
          </cell>
        </row>
        <row r="58">
          <cell r="C58">
            <v>1.1200000000000001</v>
          </cell>
          <cell r="F58">
            <v>0.25</v>
          </cell>
          <cell r="G58">
            <v>0.25</v>
          </cell>
          <cell r="H58">
            <v>0.25</v>
          </cell>
          <cell r="I58">
            <v>0.25</v>
          </cell>
          <cell r="J58">
            <v>0.25</v>
          </cell>
          <cell r="K58">
            <v>0.25</v>
          </cell>
          <cell r="L58">
            <v>0.25</v>
          </cell>
          <cell r="M58">
            <v>0.25</v>
          </cell>
          <cell r="N58">
            <v>0.25</v>
          </cell>
          <cell r="O58">
            <v>0.25</v>
          </cell>
          <cell r="P58">
            <v>0</v>
          </cell>
          <cell r="Q58">
            <v>0</v>
          </cell>
          <cell r="R58">
            <v>0</v>
          </cell>
          <cell r="S58">
            <v>0</v>
          </cell>
          <cell r="T58">
            <v>0</v>
          </cell>
          <cell r="U58">
            <v>0</v>
          </cell>
          <cell r="V58">
            <v>0</v>
          </cell>
          <cell r="W58">
            <v>0</v>
          </cell>
          <cell r="X58">
            <v>0</v>
          </cell>
          <cell r="Y58">
            <v>0</v>
          </cell>
          <cell r="Z58">
            <v>0</v>
          </cell>
          <cell r="AA58">
            <v>0</v>
          </cell>
          <cell r="AB58">
            <v>0</v>
          </cell>
          <cell r="AC58">
            <v>0.25</v>
          </cell>
          <cell r="AD58">
            <v>0.25</v>
          </cell>
          <cell r="AE58">
            <v>0</v>
          </cell>
          <cell r="AF58">
            <v>0.25</v>
          </cell>
          <cell r="AG58">
            <v>0.25</v>
          </cell>
          <cell r="AH58">
            <v>0.25</v>
          </cell>
          <cell r="AI58">
            <v>0.25</v>
          </cell>
          <cell r="AJ58">
            <v>0.25</v>
          </cell>
          <cell r="AK58">
            <v>0.25</v>
          </cell>
          <cell r="AL58">
            <v>0.25</v>
          </cell>
          <cell r="AM58">
            <v>0.25</v>
          </cell>
          <cell r="AN58">
            <v>0.25</v>
          </cell>
          <cell r="AO58">
            <v>0.25</v>
          </cell>
          <cell r="AP58">
            <v>0.25</v>
          </cell>
          <cell r="AQ58">
            <v>0.25</v>
          </cell>
          <cell r="AR58">
            <v>0.25</v>
          </cell>
          <cell r="AS58">
            <v>0.25</v>
          </cell>
          <cell r="AT58">
            <v>0.25</v>
          </cell>
          <cell r="AU58">
            <v>0.25</v>
          </cell>
          <cell r="AV58">
            <v>0.25</v>
          </cell>
          <cell r="AW58">
            <v>0.25</v>
          </cell>
          <cell r="AX58">
            <v>0.5</v>
          </cell>
          <cell r="AY58">
            <v>0.5</v>
          </cell>
          <cell r="AZ58">
            <v>0.5</v>
          </cell>
          <cell r="BA58">
            <v>0.5</v>
          </cell>
          <cell r="BB58">
            <v>0.5</v>
          </cell>
          <cell r="BC58">
            <v>0.5</v>
          </cell>
          <cell r="BD58">
            <v>1</v>
          </cell>
          <cell r="BE58">
            <v>0.75</v>
          </cell>
          <cell r="BF58">
            <v>1</v>
          </cell>
          <cell r="BG58">
            <v>1</v>
          </cell>
          <cell r="BH58">
            <v>1</v>
          </cell>
          <cell r="BI58">
            <v>0.75</v>
          </cell>
          <cell r="BJ58">
            <v>0.75</v>
          </cell>
          <cell r="BK58">
            <v>0.5</v>
          </cell>
          <cell r="BL58">
            <v>0.5</v>
          </cell>
          <cell r="BM58">
            <v>0.5</v>
          </cell>
          <cell r="BN58">
            <v>0.5</v>
          </cell>
          <cell r="BO58">
            <v>0.5</v>
          </cell>
          <cell r="BP58">
            <v>0.5</v>
          </cell>
          <cell r="BQ58">
            <v>0.5</v>
          </cell>
          <cell r="BR58">
            <v>0.5</v>
          </cell>
          <cell r="BS58">
            <v>0.25</v>
          </cell>
          <cell r="BT58">
            <v>0.5</v>
          </cell>
          <cell r="BU58">
            <v>0.5</v>
          </cell>
          <cell r="BV58">
            <v>0.25</v>
          </cell>
          <cell r="BW58">
            <v>0.5</v>
          </cell>
          <cell r="BX58">
            <v>0</v>
          </cell>
          <cell r="BY58">
            <v>0</v>
          </cell>
          <cell r="BZ58">
            <v>0</v>
          </cell>
          <cell r="CA58">
            <v>0</v>
          </cell>
          <cell r="CB58">
            <v>0.25</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0.25</v>
          </cell>
          <cell r="CR58">
            <v>0.25</v>
          </cell>
          <cell r="CS58">
            <v>0.25</v>
          </cell>
          <cell r="CT58">
            <v>0.25</v>
          </cell>
          <cell r="CU58">
            <v>0.25</v>
          </cell>
          <cell r="CV58">
            <v>0.25</v>
          </cell>
          <cell r="CW58">
            <v>0.25</v>
          </cell>
          <cell r="CX58">
            <v>0.25</v>
          </cell>
          <cell r="CY58">
            <v>0.25</v>
          </cell>
          <cell r="CZ58">
            <v>0.25</v>
          </cell>
        </row>
        <row r="59">
          <cell r="C59">
            <v>2.11</v>
          </cell>
          <cell r="F59">
            <v>0.25</v>
          </cell>
          <cell r="G59">
            <v>0.25</v>
          </cell>
          <cell r="H59">
            <v>0.25</v>
          </cell>
          <cell r="I59">
            <v>0.25</v>
          </cell>
          <cell r="J59">
            <v>0.25</v>
          </cell>
          <cell r="K59">
            <v>0.25</v>
          </cell>
          <cell r="L59">
            <v>0.25</v>
          </cell>
          <cell r="M59">
            <v>0.25</v>
          </cell>
          <cell r="N59">
            <v>0.25</v>
          </cell>
          <cell r="O59">
            <v>0.25</v>
          </cell>
          <cell r="P59">
            <v>0</v>
          </cell>
          <cell r="Q59">
            <v>0</v>
          </cell>
          <cell r="R59">
            <v>0</v>
          </cell>
          <cell r="S59">
            <v>0</v>
          </cell>
          <cell r="T59">
            <v>0</v>
          </cell>
          <cell r="U59">
            <v>0</v>
          </cell>
          <cell r="V59">
            <v>0</v>
          </cell>
          <cell r="W59">
            <v>0</v>
          </cell>
          <cell r="X59">
            <v>0</v>
          </cell>
          <cell r="Y59">
            <v>0</v>
          </cell>
          <cell r="Z59">
            <v>0</v>
          </cell>
          <cell r="AA59">
            <v>0</v>
          </cell>
          <cell r="AB59">
            <v>0</v>
          </cell>
          <cell r="AC59">
            <v>0.25</v>
          </cell>
          <cell r="AD59">
            <v>0.25</v>
          </cell>
          <cell r="AE59">
            <v>0</v>
          </cell>
          <cell r="AF59">
            <v>0.25</v>
          </cell>
          <cell r="AG59">
            <v>0.25</v>
          </cell>
          <cell r="AH59">
            <v>0.25</v>
          </cell>
          <cell r="AI59">
            <v>0.25</v>
          </cell>
          <cell r="AJ59">
            <v>0.25</v>
          </cell>
          <cell r="AK59">
            <v>0.25</v>
          </cell>
          <cell r="AL59">
            <v>0.25</v>
          </cell>
          <cell r="AM59">
            <v>0.25</v>
          </cell>
          <cell r="AN59">
            <v>0.25</v>
          </cell>
          <cell r="AO59">
            <v>0.25</v>
          </cell>
          <cell r="AP59">
            <v>0.25</v>
          </cell>
          <cell r="AQ59">
            <v>0.25</v>
          </cell>
          <cell r="AR59">
            <v>0.25</v>
          </cell>
          <cell r="AS59">
            <v>0.25</v>
          </cell>
          <cell r="AT59">
            <v>0.25</v>
          </cell>
          <cell r="AU59">
            <v>0.25</v>
          </cell>
          <cell r="AV59">
            <v>0.25</v>
          </cell>
          <cell r="AW59">
            <v>0.25</v>
          </cell>
          <cell r="AX59">
            <v>0.5</v>
          </cell>
          <cell r="AY59">
            <v>0.75</v>
          </cell>
          <cell r="AZ59">
            <v>0.75</v>
          </cell>
          <cell r="BA59">
            <v>0.75</v>
          </cell>
          <cell r="BB59">
            <v>0.5</v>
          </cell>
          <cell r="BC59">
            <v>0.75</v>
          </cell>
          <cell r="BD59">
            <v>0.75</v>
          </cell>
          <cell r="BE59">
            <v>1</v>
          </cell>
          <cell r="BF59">
            <v>0.75</v>
          </cell>
          <cell r="BG59">
            <v>0.75</v>
          </cell>
          <cell r="BH59">
            <v>0.75</v>
          </cell>
          <cell r="BI59">
            <v>0.5</v>
          </cell>
          <cell r="BJ59">
            <v>0.75</v>
          </cell>
          <cell r="BK59">
            <v>0.5</v>
          </cell>
          <cell r="BL59">
            <v>0.5</v>
          </cell>
          <cell r="BM59">
            <v>0.5</v>
          </cell>
          <cell r="BN59">
            <v>0.5</v>
          </cell>
          <cell r="BO59">
            <v>0.5</v>
          </cell>
          <cell r="BP59">
            <v>0.5</v>
          </cell>
          <cell r="BQ59">
            <v>0.5</v>
          </cell>
          <cell r="BR59">
            <v>0.5</v>
          </cell>
          <cell r="BS59">
            <v>0.5</v>
          </cell>
          <cell r="BT59">
            <v>0.5</v>
          </cell>
          <cell r="BU59">
            <v>0.75</v>
          </cell>
          <cell r="BV59">
            <v>0.5</v>
          </cell>
          <cell r="BW59">
            <v>0.5</v>
          </cell>
          <cell r="BX59">
            <v>0</v>
          </cell>
          <cell r="BY59">
            <v>0</v>
          </cell>
          <cell r="BZ59">
            <v>0</v>
          </cell>
          <cell r="CA59">
            <v>0</v>
          </cell>
          <cell r="CB59">
            <v>0.25</v>
          </cell>
          <cell r="CC59">
            <v>0</v>
          </cell>
          <cell r="CD59">
            <v>0</v>
          </cell>
          <cell r="CE59">
            <v>0</v>
          </cell>
          <cell r="CF59">
            <v>0</v>
          </cell>
          <cell r="CG59">
            <v>0</v>
          </cell>
          <cell r="CH59">
            <v>0</v>
          </cell>
          <cell r="CI59">
            <v>0</v>
          </cell>
          <cell r="CJ59">
            <v>0</v>
          </cell>
          <cell r="CK59">
            <v>0</v>
          </cell>
          <cell r="CL59">
            <v>0</v>
          </cell>
          <cell r="CM59">
            <v>0</v>
          </cell>
          <cell r="CN59">
            <v>0</v>
          </cell>
          <cell r="CO59">
            <v>0</v>
          </cell>
          <cell r="CP59">
            <v>0</v>
          </cell>
          <cell r="CQ59">
            <v>0.25</v>
          </cell>
          <cell r="CR59">
            <v>0.25</v>
          </cell>
          <cell r="CS59">
            <v>0.25</v>
          </cell>
          <cell r="CT59">
            <v>0.25</v>
          </cell>
          <cell r="CU59">
            <v>0.25</v>
          </cell>
          <cell r="CV59">
            <v>0.25</v>
          </cell>
          <cell r="CW59">
            <v>0.25</v>
          </cell>
          <cell r="CX59">
            <v>0.25</v>
          </cell>
          <cell r="CY59">
            <v>0.25</v>
          </cell>
          <cell r="CZ59">
            <v>0.25</v>
          </cell>
        </row>
        <row r="60">
          <cell r="C60">
            <v>0.25</v>
          </cell>
          <cell r="F60">
            <v>0.25</v>
          </cell>
          <cell r="G60">
            <v>0.25</v>
          </cell>
          <cell r="H60">
            <v>0.25</v>
          </cell>
          <cell r="I60">
            <v>0.25</v>
          </cell>
          <cell r="J60">
            <v>0.25</v>
          </cell>
          <cell r="K60">
            <v>0.25</v>
          </cell>
          <cell r="L60">
            <v>0.25</v>
          </cell>
          <cell r="M60">
            <v>0.25</v>
          </cell>
          <cell r="N60">
            <v>0.25</v>
          </cell>
          <cell r="O60">
            <v>0.25</v>
          </cell>
          <cell r="P60">
            <v>0</v>
          </cell>
          <cell r="Q60">
            <v>0</v>
          </cell>
          <cell r="R60">
            <v>0</v>
          </cell>
          <cell r="S60">
            <v>0</v>
          </cell>
          <cell r="T60">
            <v>0</v>
          </cell>
          <cell r="U60">
            <v>0</v>
          </cell>
          <cell r="V60">
            <v>0</v>
          </cell>
          <cell r="W60">
            <v>0</v>
          </cell>
          <cell r="X60">
            <v>0</v>
          </cell>
          <cell r="Y60">
            <v>0</v>
          </cell>
          <cell r="Z60">
            <v>0</v>
          </cell>
          <cell r="AA60">
            <v>0</v>
          </cell>
          <cell r="AB60">
            <v>0</v>
          </cell>
          <cell r="AC60">
            <v>0.25</v>
          </cell>
          <cell r="AD60">
            <v>0.25</v>
          </cell>
          <cell r="AE60">
            <v>0</v>
          </cell>
          <cell r="AF60">
            <v>0.25</v>
          </cell>
          <cell r="AG60">
            <v>0.25</v>
          </cell>
          <cell r="AH60">
            <v>0.25</v>
          </cell>
          <cell r="AI60">
            <v>0.25</v>
          </cell>
          <cell r="AJ60">
            <v>0.25</v>
          </cell>
          <cell r="AK60">
            <v>0.25</v>
          </cell>
          <cell r="AL60">
            <v>0.25</v>
          </cell>
          <cell r="AM60">
            <v>0.25</v>
          </cell>
          <cell r="AN60">
            <v>0.25</v>
          </cell>
          <cell r="AO60">
            <v>0.25</v>
          </cell>
          <cell r="AP60">
            <v>0.25</v>
          </cell>
          <cell r="AQ60">
            <v>0.25</v>
          </cell>
          <cell r="AR60">
            <v>0.25</v>
          </cell>
          <cell r="AS60">
            <v>0.25</v>
          </cell>
          <cell r="AT60">
            <v>0.25</v>
          </cell>
          <cell r="AU60">
            <v>0.25</v>
          </cell>
          <cell r="AV60">
            <v>0.25</v>
          </cell>
          <cell r="AW60">
            <v>0.25</v>
          </cell>
          <cell r="AX60">
            <v>0.5</v>
          </cell>
          <cell r="AY60">
            <v>0.5</v>
          </cell>
          <cell r="AZ60">
            <v>0.5</v>
          </cell>
          <cell r="BA60">
            <v>0.5</v>
          </cell>
          <cell r="BB60">
            <v>0.5</v>
          </cell>
          <cell r="BC60">
            <v>0.5</v>
          </cell>
          <cell r="BD60">
            <v>1</v>
          </cell>
          <cell r="BE60">
            <v>0.75</v>
          </cell>
          <cell r="BF60">
            <v>1</v>
          </cell>
          <cell r="BG60">
            <v>1</v>
          </cell>
          <cell r="BH60">
            <v>0.75</v>
          </cell>
          <cell r="BI60">
            <v>0.75</v>
          </cell>
          <cell r="BJ60">
            <v>0.75</v>
          </cell>
          <cell r="BK60">
            <v>0.5</v>
          </cell>
          <cell r="BL60">
            <v>0.5</v>
          </cell>
          <cell r="BM60">
            <v>0.5</v>
          </cell>
          <cell r="BN60">
            <v>0.5</v>
          </cell>
          <cell r="BO60">
            <v>0.5</v>
          </cell>
          <cell r="BP60">
            <v>0.5</v>
          </cell>
          <cell r="BQ60">
            <v>0.5</v>
          </cell>
          <cell r="BR60">
            <v>0.5</v>
          </cell>
          <cell r="BS60">
            <v>0.25</v>
          </cell>
          <cell r="BT60">
            <v>0.5</v>
          </cell>
          <cell r="BU60">
            <v>0.5</v>
          </cell>
          <cell r="BV60">
            <v>0.25</v>
          </cell>
          <cell r="BW60">
            <v>0.5</v>
          </cell>
          <cell r="BX60">
            <v>0</v>
          </cell>
          <cell r="BY60">
            <v>0</v>
          </cell>
          <cell r="BZ60">
            <v>0</v>
          </cell>
          <cell r="CA60">
            <v>0</v>
          </cell>
          <cell r="CB60">
            <v>0.25</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0.25</v>
          </cell>
          <cell r="CR60">
            <v>0.25</v>
          </cell>
          <cell r="CS60">
            <v>0.25</v>
          </cell>
          <cell r="CT60">
            <v>0.25</v>
          </cell>
          <cell r="CU60">
            <v>0.25</v>
          </cell>
          <cell r="CV60">
            <v>0.25</v>
          </cell>
          <cell r="CW60">
            <v>0.25</v>
          </cell>
          <cell r="CX60">
            <v>0.25</v>
          </cell>
          <cell r="CY60">
            <v>0.25</v>
          </cell>
          <cell r="CZ60">
            <v>0.25</v>
          </cell>
        </row>
        <row r="61">
          <cell r="C61">
            <v>7.0000000000000007E-2</v>
          </cell>
          <cell r="F61">
            <v>0.25</v>
          </cell>
          <cell r="G61">
            <v>0.25</v>
          </cell>
          <cell r="H61">
            <v>0.25</v>
          </cell>
          <cell r="I61">
            <v>0.25</v>
          </cell>
          <cell r="J61">
            <v>0.25</v>
          </cell>
          <cell r="K61">
            <v>0.25</v>
          </cell>
          <cell r="L61">
            <v>0.25</v>
          </cell>
          <cell r="M61">
            <v>0.25</v>
          </cell>
          <cell r="N61">
            <v>0.25</v>
          </cell>
          <cell r="O61">
            <v>0.25</v>
          </cell>
          <cell r="P61">
            <v>0</v>
          </cell>
          <cell r="Q61">
            <v>0</v>
          </cell>
          <cell r="R61">
            <v>0</v>
          </cell>
          <cell r="S61">
            <v>0</v>
          </cell>
          <cell r="T61">
            <v>0</v>
          </cell>
          <cell r="U61">
            <v>0</v>
          </cell>
          <cell r="V61">
            <v>0</v>
          </cell>
          <cell r="W61">
            <v>0</v>
          </cell>
          <cell r="X61">
            <v>0</v>
          </cell>
          <cell r="Y61">
            <v>0</v>
          </cell>
          <cell r="Z61">
            <v>0</v>
          </cell>
          <cell r="AA61">
            <v>0</v>
          </cell>
          <cell r="AB61">
            <v>0</v>
          </cell>
          <cell r="AC61">
            <v>0.25</v>
          </cell>
          <cell r="AD61">
            <v>0.25</v>
          </cell>
          <cell r="AE61">
            <v>0</v>
          </cell>
          <cell r="AF61">
            <v>0.25</v>
          </cell>
          <cell r="AG61">
            <v>0.25</v>
          </cell>
          <cell r="AH61">
            <v>0.25</v>
          </cell>
          <cell r="AI61">
            <v>0.25</v>
          </cell>
          <cell r="AJ61">
            <v>0.25</v>
          </cell>
          <cell r="AK61">
            <v>0.25</v>
          </cell>
          <cell r="AL61">
            <v>0.25</v>
          </cell>
          <cell r="AM61">
            <v>0.25</v>
          </cell>
          <cell r="AN61">
            <v>0.25</v>
          </cell>
          <cell r="AO61">
            <v>0.25</v>
          </cell>
          <cell r="AP61">
            <v>0.25</v>
          </cell>
          <cell r="AQ61">
            <v>0.25</v>
          </cell>
          <cell r="AR61">
            <v>0.25</v>
          </cell>
          <cell r="AS61">
            <v>0.25</v>
          </cell>
          <cell r="AT61">
            <v>0.25</v>
          </cell>
          <cell r="AU61">
            <v>0.25</v>
          </cell>
          <cell r="AV61">
            <v>0.25</v>
          </cell>
          <cell r="AW61">
            <v>0.25</v>
          </cell>
          <cell r="AX61">
            <v>0.5</v>
          </cell>
          <cell r="AY61">
            <v>0.75</v>
          </cell>
          <cell r="AZ61">
            <v>0.75</v>
          </cell>
          <cell r="BA61">
            <v>0.75</v>
          </cell>
          <cell r="BB61">
            <v>0.5</v>
          </cell>
          <cell r="BC61">
            <v>0.75</v>
          </cell>
          <cell r="BD61">
            <v>1</v>
          </cell>
          <cell r="BE61">
            <v>0.75</v>
          </cell>
          <cell r="BF61">
            <v>1</v>
          </cell>
          <cell r="BG61">
            <v>1</v>
          </cell>
          <cell r="BH61">
            <v>1</v>
          </cell>
          <cell r="BI61">
            <v>0.75</v>
          </cell>
          <cell r="BJ61">
            <v>0.75</v>
          </cell>
          <cell r="BK61">
            <v>0.75</v>
          </cell>
          <cell r="BL61">
            <v>0.5</v>
          </cell>
          <cell r="BM61">
            <v>0.5</v>
          </cell>
          <cell r="BN61">
            <v>0.5</v>
          </cell>
          <cell r="BO61">
            <v>0.5</v>
          </cell>
          <cell r="BP61">
            <v>0.5</v>
          </cell>
          <cell r="BQ61">
            <v>0.5</v>
          </cell>
          <cell r="BR61">
            <v>0.5</v>
          </cell>
          <cell r="BS61">
            <v>0.25</v>
          </cell>
          <cell r="BT61">
            <v>0.5</v>
          </cell>
          <cell r="BU61">
            <v>0.75</v>
          </cell>
          <cell r="BV61">
            <v>0.25</v>
          </cell>
          <cell r="BW61">
            <v>0.5</v>
          </cell>
          <cell r="BX61">
            <v>0</v>
          </cell>
          <cell r="BY61">
            <v>0</v>
          </cell>
          <cell r="BZ61">
            <v>0</v>
          </cell>
          <cell r="CA61">
            <v>0</v>
          </cell>
          <cell r="CB61">
            <v>0.25</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0.25</v>
          </cell>
          <cell r="CR61">
            <v>0.25</v>
          </cell>
          <cell r="CS61">
            <v>0.25</v>
          </cell>
          <cell r="CT61">
            <v>0.25</v>
          </cell>
          <cell r="CU61">
            <v>0.25</v>
          </cell>
          <cell r="CV61">
            <v>0.25</v>
          </cell>
          <cell r="CW61">
            <v>0.25</v>
          </cell>
          <cell r="CX61">
            <v>0.25</v>
          </cell>
          <cell r="CY61">
            <v>0.25</v>
          </cell>
          <cell r="CZ61">
            <v>0.25</v>
          </cell>
        </row>
        <row r="62">
          <cell r="C62">
            <v>0.2</v>
          </cell>
          <cell r="F62">
            <v>0.25</v>
          </cell>
          <cell r="G62">
            <v>0.25</v>
          </cell>
          <cell r="H62">
            <v>0.25</v>
          </cell>
          <cell r="I62">
            <v>0.25</v>
          </cell>
          <cell r="J62">
            <v>0.25</v>
          </cell>
          <cell r="K62">
            <v>0.25</v>
          </cell>
          <cell r="L62">
            <v>0.25</v>
          </cell>
          <cell r="M62">
            <v>0.25</v>
          </cell>
          <cell r="N62">
            <v>0.25</v>
          </cell>
          <cell r="O62">
            <v>0.25</v>
          </cell>
          <cell r="P62">
            <v>0</v>
          </cell>
          <cell r="Q62">
            <v>0</v>
          </cell>
          <cell r="R62">
            <v>0</v>
          </cell>
          <cell r="S62">
            <v>0</v>
          </cell>
          <cell r="T62">
            <v>0</v>
          </cell>
          <cell r="U62">
            <v>0</v>
          </cell>
          <cell r="V62">
            <v>0</v>
          </cell>
          <cell r="W62">
            <v>0</v>
          </cell>
          <cell r="X62">
            <v>0</v>
          </cell>
          <cell r="Y62">
            <v>0</v>
          </cell>
          <cell r="Z62">
            <v>0</v>
          </cell>
          <cell r="AA62">
            <v>0</v>
          </cell>
          <cell r="AB62">
            <v>0</v>
          </cell>
          <cell r="AC62">
            <v>0.25</v>
          </cell>
          <cell r="AD62">
            <v>0.25</v>
          </cell>
          <cell r="AE62">
            <v>0</v>
          </cell>
          <cell r="AF62">
            <v>0.25</v>
          </cell>
          <cell r="AG62">
            <v>0.25</v>
          </cell>
          <cell r="AH62">
            <v>0.25</v>
          </cell>
          <cell r="AI62">
            <v>0.25</v>
          </cell>
          <cell r="AJ62">
            <v>0.25</v>
          </cell>
          <cell r="AK62">
            <v>0.25</v>
          </cell>
          <cell r="AL62">
            <v>0.25</v>
          </cell>
          <cell r="AM62">
            <v>0.25</v>
          </cell>
          <cell r="AN62">
            <v>0.25</v>
          </cell>
          <cell r="AO62">
            <v>0.25</v>
          </cell>
          <cell r="AP62">
            <v>0.25</v>
          </cell>
          <cell r="AQ62">
            <v>0.25</v>
          </cell>
          <cell r="AR62">
            <v>0.25</v>
          </cell>
          <cell r="AS62">
            <v>0.25</v>
          </cell>
          <cell r="AT62">
            <v>0.25</v>
          </cell>
          <cell r="AU62">
            <v>0.25</v>
          </cell>
          <cell r="AV62">
            <v>0.25</v>
          </cell>
          <cell r="AW62">
            <v>0.25</v>
          </cell>
          <cell r="AX62">
            <v>0.5</v>
          </cell>
          <cell r="AY62">
            <v>0.75</v>
          </cell>
          <cell r="AZ62">
            <v>0.75</v>
          </cell>
          <cell r="BA62">
            <v>0.75</v>
          </cell>
          <cell r="BB62">
            <v>0.5</v>
          </cell>
          <cell r="BC62">
            <v>0.75</v>
          </cell>
          <cell r="BD62">
            <v>1</v>
          </cell>
          <cell r="BE62">
            <v>0.75</v>
          </cell>
          <cell r="BF62">
            <v>0.75</v>
          </cell>
          <cell r="BG62">
            <v>1</v>
          </cell>
          <cell r="BH62">
            <v>1</v>
          </cell>
          <cell r="BI62">
            <v>0.75</v>
          </cell>
          <cell r="BJ62">
            <v>0.75</v>
          </cell>
          <cell r="BK62">
            <v>0.75</v>
          </cell>
          <cell r="BL62">
            <v>0.5</v>
          </cell>
          <cell r="BM62">
            <v>0.5</v>
          </cell>
          <cell r="BN62">
            <v>0.5</v>
          </cell>
          <cell r="BO62">
            <v>0.5</v>
          </cell>
          <cell r="BP62">
            <v>0.5</v>
          </cell>
          <cell r="BQ62">
            <v>0.5</v>
          </cell>
          <cell r="BR62">
            <v>0.5</v>
          </cell>
          <cell r="BS62">
            <v>0.25</v>
          </cell>
          <cell r="BT62">
            <v>0.5</v>
          </cell>
          <cell r="BU62">
            <v>0.75</v>
          </cell>
          <cell r="BV62">
            <v>0.25</v>
          </cell>
          <cell r="BW62">
            <v>0.5</v>
          </cell>
          <cell r="BX62">
            <v>0</v>
          </cell>
          <cell r="BY62">
            <v>0</v>
          </cell>
          <cell r="BZ62">
            <v>0</v>
          </cell>
          <cell r="CA62">
            <v>0</v>
          </cell>
          <cell r="CB62">
            <v>0.25</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0.25</v>
          </cell>
          <cell r="CR62">
            <v>0.25</v>
          </cell>
          <cell r="CS62">
            <v>0.25</v>
          </cell>
          <cell r="CT62">
            <v>0.25</v>
          </cell>
          <cell r="CU62">
            <v>0.25</v>
          </cell>
          <cell r="CV62">
            <v>0.25</v>
          </cell>
          <cell r="CW62">
            <v>0.25</v>
          </cell>
          <cell r="CX62">
            <v>0.25</v>
          </cell>
          <cell r="CY62">
            <v>0.25</v>
          </cell>
          <cell r="CZ62">
            <v>0.25</v>
          </cell>
        </row>
        <row r="63">
          <cell r="C63">
            <v>4.88</v>
          </cell>
          <cell r="F63">
            <v>0.25</v>
          </cell>
          <cell r="G63">
            <v>0.25</v>
          </cell>
          <cell r="H63">
            <v>0.25</v>
          </cell>
          <cell r="I63">
            <v>0.25</v>
          </cell>
          <cell r="J63">
            <v>0.25</v>
          </cell>
          <cell r="K63">
            <v>0.25</v>
          </cell>
          <cell r="L63">
            <v>0.25</v>
          </cell>
          <cell r="M63">
            <v>0.25</v>
          </cell>
          <cell r="N63">
            <v>0.25</v>
          </cell>
          <cell r="O63">
            <v>0.25</v>
          </cell>
          <cell r="P63">
            <v>0</v>
          </cell>
          <cell r="Q63">
            <v>0</v>
          </cell>
          <cell r="R63">
            <v>0</v>
          </cell>
          <cell r="S63">
            <v>0</v>
          </cell>
          <cell r="T63">
            <v>0</v>
          </cell>
          <cell r="U63">
            <v>0</v>
          </cell>
          <cell r="V63">
            <v>0</v>
          </cell>
          <cell r="W63">
            <v>0</v>
          </cell>
          <cell r="X63">
            <v>0</v>
          </cell>
          <cell r="Y63">
            <v>0</v>
          </cell>
          <cell r="Z63">
            <v>0</v>
          </cell>
          <cell r="AA63">
            <v>0</v>
          </cell>
          <cell r="AB63">
            <v>0</v>
          </cell>
          <cell r="AC63">
            <v>0.25</v>
          </cell>
          <cell r="AD63">
            <v>0.25</v>
          </cell>
          <cell r="AE63">
            <v>0</v>
          </cell>
          <cell r="AF63">
            <v>0.25</v>
          </cell>
          <cell r="AG63">
            <v>0.25</v>
          </cell>
          <cell r="AH63">
            <v>0.25</v>
          </cell>
          <cell r="AI63">
            <v>0.25</v>
          </cell>
          <cell r="AJ63">
            <v>0.25</v>
          </cell>
          <cell r="AK63">
            <v>0.25</v>
          </cell>
          <cell r="AL63">
            <v>0.25</v>
          </cell>
          <cell r="AM63">
            <v>0.25</v>
          </cell>
          <cell r="AN63">
            <v>0.25</v>
          </cell>
          <cell r="AO63">
            <v>0.25</v>
          </cell>
          <cell r="AP63">
            <v>0.25</v>
          </cell>
          <cell r="AQ63">
            <v>0.25</v>
          </cell>
          <cell r="AR63">
            <v>0.25</v>
          </cell>
          <cell r="AS63">
            <v>0.25</v>
          </cell>
          <cell r="AT63">
            <v>0.25</v>
          </cell>
          <cell r="AU63">
            <v>0.25</v>
          </cell>
          <cell r="AV63">
            <v>0.25</v>
          </cell>
          <cell r="AW63">
            <v>0.25</v>
          </cell>
          <cell r="AX63">
            <v>0.5</v>
          </cell>
          <cell r="AY63">
            <v>0.75</v>
          </cell>
          <cell r="AZ63">
            <v>0.75</v>
          </cell>
          <cell r="BA63">
            <v>0.75</v>
          </cell>
          <cell r="BB63">
            <v>0.75</v>
          </cell>
          <cell r="BC63">
            <v>0.75</v>
          </cell>
          <cell r="BD63">
            <v>0.75</v>
          </cell>
          <cell r="BE63">
            <v>0.5</v>
          </cell>
          <cell r="BF63">
            <v>0.75</v>
          </cell>
          <cell r="BG63">
            <v>0.75</v>
          </cell>
          <cell r="BH63">
            <v>0.75</v>
          </cell>
          <cell r="BI63">
            <v>1</v>
          </cell>
          <cell r="BJ63">
            <v>0.75</v>
          </cell>
          <cell r="BK63">
            <v>0.5</v>
          </cell>
          <cell r="BL63">
            <v>0.5</v>
          </cell>
          <cell r="BM63">
            <v>0.5</v>
          </cell>
          <cell r="BN63">
            <v>0.5</v>
          </cell>
          <cell r="BO63">
            <v>0.5</v>
          </cell>
          <cell r="BP63">
            <v>0.5</v>
          </cell>
          <cell r="BQ63">
            <v>0.5</v>
          </cell>
          <cell r="BR63">
            <v>0.5</v>
          </cell>
          <cell r="BS63">
            <v>0.25</v>
          </cell>
          <cell r="BT63">
            <v>0.5</v>
          </cell>
          <cell r="BU63">
            <v>0.75</v>
          </cell>
          <cell r="BV63">
            <v>0.25</v>
          </cell>
          <cell r="BW63">
            <v>0.5</v>
          </cell>
          <cell r="BX63">
            <v>0</v>
          </cell>
          <cell r="BY63">
            <v>0</v>
          </cell>
          <cell r="BZ63">
            <v>0</v>
          </cell>
          <cell r="CA63">
            <v>0</v>
          </cell>
          <cell r="CB63">
            <v>0.25</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0.25</v>
          </cell>
          <cell r="CR63">
            <v>0.25</v>
          </cell>
          <cell r="CS63">
            <v>0.25</v>
          </cell>
          <cell r="CT63">
            <v>0.25</v>
          </cell>
          <cell r="CU63">
            <v>0.25</v>
          </cell>
          <cell r="CV63">
            <v>0.25</v>
          </cell>
          <cell r="CW63">
            <v>0.25</v>
          </cell>
          <cell r="CX63">
            <v>0.25</v>
          </cell>
          <cell r="CY63">
            <v>0.5</v>
          </cell>
          <cell r="CZ63">
            <v>0.5</v>
          </cell>
        </row>
        <row r="64">
          <cell r="C64">
            <v>4.88</v>
          </cell>
          <cell r="F64">
            <v>0.25</v>
          </cell>
          <cell r="G64">
            <v>0.25</v>
          </cell>
          <cell r="H64">
            <v>0.25</v>
          </cell>
          <cell r="I64">
            <v>0.25</v>
          </cell>
          <cell r="J64">
            <v>0.25</v>
          </cell>
          <cell r="K64">
            <v>0.25</v>
          </cell>
          <cell r="L64">
            <v>0.25</v>
          </cell>
          <cell r="M64">
            <v>0.25</v>
          </cell>
          <cell r="N64">
            <v>0.25</v>
          </cell>
          <cell r="O64">
            <v>0.25</v>
          </cell>
          <cell r="P64">
            <v>0</v>
          </cell>
          <cell r="Q64">
            <v>0</v>
          </cell>
          <cell r="R64">
            <v>0</v>
          </cell>
          <cell r="S64">
            <v>0</v>
          </cell>
          <cell r="T64">
            <v>0</v>
          </cell>
          <cell r="U64">
            <v>0</v>
          </cell>
          <cell r="V64">
            <v>0</v>
          </cell>
          <cell r="W64">
            <v>0</v>
          </cell>
          <cell r="X64">
            <v>0</v>
          </cell>
          <cell r="Y64">
            <v>0</v>
          </cell>
          <cell r="Z64">
            <v>0</v>
          </cell>
          <cell r="AA64">
            <v>0</v>
          </cell>
          <cell r="AB64">
            <v>0</v>
          </cell>
          <cell r="AC64">
            <v>0.25</v>
          </cell>
          <cell r="AD64">
            <v>0.25</v>
          </cell>
          <cell r="AE64">
            <v>0</v>
          </cell>
          <cell r="AF64">
            <v>0.25</v>
          </cell>
          <cell r="AG64">
            <v>0.25</v>
          </cell>
          <cell r="AH64">
            <v>0.25</v>
          </cell>
          <cell r="AI64">
            <v>0.25</v>
          </cell>
          <cell r="AJ64">
            <v>0.25</v>
          </cell>
          <cell r="AK64">
            <v>0.25</v>
          </cell>
          <cell r="AL64">
            <v>0.25</v>
          </cell>
          <cell r="AM64">
            <v>0.25</v>
          </cell>
          <cell r="AN64">
            <v>0.25</v>
          </cell>
          <cell r="AO64">
            <v>0</v>
          </cell>
          <cell r="AP64">
            <v>0</v>
          </cell>
          <cell r="AQ64">
            <v>0</v>
          </cell>
          <cell r="AR64">
            <v>0</v>
          </cell>
          <cell r="AS64">
            <v>0.25</v>
          </cell>
          <cell r="AT64">
            <v>0.25</v>
          </cell>
          <cell r="AU64">
            <v>0.25</v>
          </cell>
          <cell r="AV64">
            <v>0.25</v>
          </cell>
          <cell r="AW64">
            <v>0.25</v>
          </cell>
          <cell r="AX64">
            <v>0.5</v>
          </cell>
          <cell r="AY64">
            <v>0.5</v>
          </cell>
          <cell r="AZ64">
            <v>0.5</v>
          </cell>
          <cell r="BA64">
            <v>0.5</v>
          </cell>
          <cell r="BB64">
            <v>0.5</v>
          </cell>
          <cell r="BC64">
            <v>0.5</v>
          </cell>
          <cell r="BD64">
            <v>0.75</v>
          </cell>
          <cell r="BE64">
            <v>0.75</v>
          </cell>
          <cell r="BF64">
            <v>0.75</v>
          </cell>
          <cell r="BG64">
            <v>0.75</v>
          </cell>
          <cell r="BH64">
            <v>0.75</v>
          </cell>
          <cell r="BI64">
            <v>0.75</v>
          </cell>
          <cell r="BJ64">
            <v>1</v>
          </cell>
          <cell r="BK64">
            <v>0.5</v>
          </cell>
          <cell r="BL64">
            <v>0.75</v>
          </cell>
          <cell r="BM64">
            <v>0.75</v>
          </cell>
          <cell r="BN64">
            <v>0.5</v>
          </cell>
          <cell r="BO64">
            <v>0.5</v>
          </cell>
          <cell r="BP64">
            <v>0.5</v>
          </cell>
          <cell r="BQ64">
            <v>0.5</v>
          </cell>
          <cell r="BR64">
            <v>0.5</v>
          </cell>
          <cell r="BS64">
            <v>0.5</v>
          </cell>
          <cell r="BT64">
            <v>0.75</v>
          </cell>
          <cell r="BU64">
            <v>0.75</v>
          </cell>
          <cell r="BV64">
            <v>0.5</v>
          </cell>
          <cell r="BW64">
            <v>0.5</v>
          </cell>
          <cell r="BX64">
            <v>0</v>
          </cell>
          <cell r="BY64">
            <v>0</v>
          </cell>
          <cell r="BZ64">
            <v>0</v>
          </cell>
          <cell r="CA64">
            <v>0</v>
          </cell>
          <cell r="CB64">
            <v>0.25</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0.25</v>
          </cell>
          <cell r="CR64">
            <v>0.25</v>
          </cell>
          <cell r="CS64">
            <v>0.25</v>
          </cell>
          <cell r="CT64">
            <v>0.25</v>
          </cell>
          <cell r="CU64">
            <v>0.25</v>
          </cell>
          <cell r="CV64">
            <v>0.25</v>
          </cell>
          <cell r="CW64">
            <v>0.25</v>
          </cell>
          <cell r="CX64">
            <v>0.25</v>
          </cell>
          <cell r="CY64">
            <v>0.25</v>
          </cell>
          <cell r="CZ64">
            <v>0.25</v>
          </cell>
        </row>
        <row r="65">
          <cell r="C65">
            <v>2.31</v>
          </cell>
          <cell r="F65">
            <v>0.25</v>
          </cell>
          <cell r="G65">
            <v>0.25</v>
          </cell>
          <cell r="H65">
            <v>0.25</v>
          </cell>
          <cell r="I65">
            <v>0.25</v>
          </cell>
          <cell r="J65">
            <v>0.25</v>
          </cell>
          <cell r="K65">
            <v>0.25</v>
          </cell>
          <cell r="L65">
            <v>0.25</v>
          </cell>
          <cell r="M65">
            <v>0.25</v>
          </cell>
          <cell r="N65">
            <v>0.25</v>
          </cell>
          <cell r="O65">
            <v>0.25</v>
          </cell>
          <cell r="P65">
            <v>0</v>
          </cell>
          <cell r="Q65">
            <v>0</v>
          </cell>
          <cell r="R65">
            <v>0</v>
          </cell>
          <cell r="S65">
            <v>0</v>
          </cell>
          <cell r="T65">
            <v>0</v>
          </cell>
          <cell r="U65">
            <v>0</v>
          </cell>
          <cell r="V65">
            <v>0</v>
          </cell>
          <cell r="W65">
            <v>0</v>
          </cell>
          <cell r="X65">
            <v>0</v>
          </cell>
          <cell r="Y65">
            <v>0</v>
          </cell>
          <cell r="Z65">
            <v>0</v>
          </cell>
          <cell r="AA65">
            <v>0</v>
          </cell>
          <cell r="AB65">
            <v>0</v>
          </cell>
          <cell r="AC65">
            <v>0.25</v>
          </cell>
          <cell r="AD65">
            <v>0.25</v>
          </cell>
          <cell r="AE65">
            <v>0</v>
          </cell>
          <cell r="AF65">
            <v>0.25</v>
          </cell>
          <cell r="AG65">
            <v>0.25</v>
          </cell>
          <cell r="AH65">
            <v>0.25</v>
          </cell>
          <cell r="AI65">
            <v>0.25</v>
          </cell>
          <cell r="AJ65">
            <v>0.25</v>
          </cell>
          <cell r="AK65">
            <v>0.25</v>
          </cell>
          <cell r="AL65">
            <v>0.25</v>
          </cell>
          <cell r="AM65">
            <v>0.25</v>
          </cell>
          <cell r="AN65">
            <v>0.25</v>
          </cell>
          <cell r="AO65">
            <v>0</v>
          </cell>
          <cell r="AP65">
            <v>0</v>
          </cell>
          <cell r="AQ65">
            <v>0</v>
          </cell>
          <cell r="AR65">
            <v>0</v>
          </cell>
          <cell r="AS65">
            <v>0.25</v>
          </cell>
          <cell r="AT65">
            <v>0.25</v>
          </cell>
          <cell r="AU65">
            <v>0.25</v>
          </cell>
          <cell r="AV65">
            <v>0.25</v>
          </cell>
          <cell r="AW65">
            <v>0.25</v>
          </cell>
          <cell r="AX65">
            <v>0.25</v>
          </cell>
          <cell r="AY65">
            <v>0.5</v>
          </cell>
          <cell r="AZ65">
            <v>0.5</v>
          </cell>
          <cell r="BA65">
            <v>0.5</v>
          </cell>
          <cell r="BB65">
            <v>0.5</v>
          </cell>
          <cell r="BC65">
            <v>0.5</v>
          </cell>
          <cell r="BD65">
            <v>0.5</v>
          </cell>
          <cell r="BE65">
            <v>0.5</v>
          </cell>
          <cell r="BF65">
            <v>0.5</v>
          </cell>
          <cell r="BG65">
            <v>0.75</v>
          </cell>
          <cell r="BH65">
            <v>0.75</v>
          </cell>
          <cell r="BI65">
            <v>0.5</v>
          </cell>
          <cell r="BJ65">
            <v>0.5</v>
          </cell>
          <cell r="BK65">
            <v>1</v>
          </cell>
          <cell r="BL65">
            <v>0.5</v>
          </cell>
          <cell r="BM65">
            <v>0.5</v>
          </cell>
          <cell r="BN65">
            <v>0.25</v>
          </cell>
          <cell r="BO65">
            <v>0.25</v>
          </cell>
          <cell r="BP65">
            <v>0.25</v>
          </cell>
          <cell r="BQ65">
            <v>0.25</v>
          </cell>
          <cell r="BR65">
            <v>0.25</v>
          </cell>
          <cell r="BS65">
            <v>0.25</v>
          </cell>
          <cell r="BT65">
            <v>0.5</v>
          </cell>
          <cell r="BU65">
            <v>0.5</v>
          </cell>
          <cell r="BV65">
            <v>0.25</v>
          </cell>
          <cell r="BW65">
            <v>0.5</v>
          </cell>
          <cell r="BX65">
            <v>0</v>
          </cell>
          <cell r="BY65">
            <v>0</v>
          </cell>
          <cell r="BZ65">
            <v>0</v>
          </cell>
          <cell r="CA65">
            <v>0</v>
          </cell>
          <cell r="CB65">
            <v>0.25</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0.25</v>
          </cell>
          <cell r="CY65">
            <v>0.25</v>
          </cell>
          <cell r="CZ65">
            <v>0.25</v>
          </cell>
        </row>
        <row r="66">
          <cell r="C66">
            <v>4.6399999999999997</v>
          </cell>
          <cell r="F66">
            <v>0.25</v>
          </cell>
          <cell r="G66">
            <v>0.25</v>
          </cell>
          <cell r="H66">
            <v>0.25</v>
          </cell>
          <cell r="I66">
            <v>0.25</v>
          </cell>
          <cell r="J66">
            <v>0.25</v>
          </cell>
          <cell r="K66">
            <v>0.25</v>
          </cell>
          <cell r="L66">
            <v>0.25</v>
          </cell>
          <cell r="M66">
            <v>0.25</v>
          </cell>
          <cell r="N66">
            <v>0.25</v>
          </cell>
          <cell r="O66">
            <v>0.25</v>
          </cell>
          <cell r="P66">
            <v>0</v>
          </cell>
          <cell r="Q66">
            <v>0</v>
          </cell>
          <cell r="R66">
            <v>0</v>
          </cell>
          <cell r="S66">
            <v>0</v>
          </cell>
          <cell r="T66">
            <v>0</v>
          </cell>
          <cell r="U66">
            <v>0</v>
          </cell>
          <cell r="V66">
            <v>0</v>
          </cell>
          <cell r="W66">
            <v>0</v>
          </cell>
          <cell r="X66">
            <v>0</v>
          </cell>
          <cell r="Y66">
            <v>0</v>
          </cell>
          <cell r="Z66">
            <v>0</v>
          </cell>
          <cell r="AA66">
            <v>0</v>
          </cell>
          <cell r="AB66">
            <v>0</v>
          </cell>
          <cell r="AC66">
            <v>0.25</v>
          </cell>
          <cell r="AD66">
            <v>0.25</v>
          </cell>
          <cell r="AE66">
            <v>0</v>
          </cell>
          <cell r="AF66">
            <v>0.25</v>
          </cell>
          <cell r="AG66">
            <v>0.25</v>
          </cell>
          <cell r="AH66">
            <v>0.25</v>
          </cell>
          <cell r="AI66">
            <v>0.25</v>
          </cell>
          <cell r="AJ66">
            <v>0.25</v>
          </cell>
          <cell r="AK66">
            <v>0.25</v>
          </cell>
          <cell r="AL66">
            <v>0.25</v>
          </cell>
          <cell r="AM66">
            <v>0.25</v>
          </cell>
          <cell r="AN66">
            <v>0.25</v>
          </cell>
          <cell r="AO66">
            <v>0</v>
          </cell>
          <cell r="AP66">
            <v>0</v>
          </cell>
          <cell r="AQ66">
            <v>0</v>
          </cell>
          <cell r="AR66">
            <v>0</v>
          </cell>
          <cell r="AS66">
            <v>0.25</v>
          </cell>
          <cell r="AT66">
            <v>0.25</v>
          </cell>
          <cell r="AU66">
            <v>0.25</v>
          </cell>
          <cell r="AV66">
            <v>0.25</v>
          </cell>
          <cell r="AW66">
            <v>0.25</v>
          </cell>
          <cell r="AX66">
            <v>0.25</v>
          </cell>
          <cell r="AY66">
            <v>0.5</v>
          </cell>
          <cell r="AZ66">
            <v>0.5</v>
          </cell>
          <cell r="BA66">
            <v>0.5</v>
          </cell>
          <cell r="BB66">
            <v>0.5</v>
          </cell>
          <cell r="BC66">
            <v>0.5</v>
          </cell>
          <cell r="BD66">
            <v>0.5</v>
          </cell>
          <cell r="BE66">
            <v>0.5</v>
          </cell>
          <cell r="BF66">
            <v>0.5</v>
          </cell>
          <cell r="BG66">
            <v>0.5</v>
          </cell>
          <cell r="BH66">
            <v>0.5</v>
          </cell>
          <cell r="BI66">
            <v>0.5</v>
          </cell>
          <cell r="BJ66">
            <v>0.75</v>
          </cell>
          <cell r="BK66">
            <v>0.5</v>
          </cell>
          <cell r="BL66">
            <v>1</v>
          </cell>
          <cell r="BM66">
            <v>0.5</v>
          </cell>
          <cell r="BN66">
            <v>0.5</v>
          </cell>
          <cell r="BO66">
            <v>0.5</v>
          </cell>
          <cell r="BP66">
            <v>0.5</v>
          </cell>
          <cell r="BQ66">
            <v>0.5</v>
          </cell>
          <cell r="BR66">
            <v>0.25</v>
          </cell>
          <cell r="BS66">
            <v>0.5</v>
          </cell>
          <cell r="BT66">
            <v>0.5</v>
          </cell>
          <cell r="BU66">
            <v>0.5</v>
          </cell>
          <cell r="BV66">
            <v>0.5</v>
          </cell>
          <cell r="BW66">
            <v>0.5</v>
          </cell>
          <cell r="BX66">
            <v>0</v>
          </cell>
          <cell r="BY66">
            <v>0</v>
          </cell>
          <cell r="BZ66">
            <v>0</v>
          </cell>
          <cell r="CA66">
            <v>0</v>
          </cell>
          <cell r="CB66">
            <v>0.25</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0.25</v>
          </cell>
          <cell r="CY66">
            <v>0.25</v>
          </cell>
          <cell r="CZ66">
            <v>0.25</v>
          </cell>
        </row>
        <row r="67">
          <cell r="C67">
            <v>6.95</v>
          </cell>
          <cell r="F67">
            <v>0.25</v>
          </cell>
          <cell r="G67">
            <v>0.25</v>
          </cell>
          <cell r="H67">
            <v>0.25</v>
          </cell>
          <cell r="I67">
            <v>0.25</v>
          </cell>
          <cell r="J67">
            <v>0.25</v>
          </cell>
          <cell r="K67">
            <v>0.25</v>
          </cell>
          <cell r="L67">
            <v>0.25</v>
          </cell>
          <cell r="M67">
            <v>0.25</v>
          </cell>
          <cell r="N67">
            <v>0.25</v>
          </cell>
          <cell r="O67">
            <v>0.25</v>
          </cell>
          <cell r="P67">
            <v>0</v>
          </cell>
          <cell r="Q67">
            <v>0</v>
          </cell>
          <cell r="R67">
            <v>0</v>
          </cell>
          <cell r="S67">
            <v>0</v>
          </cell>
          <cell r="T67">
            <v>0</v>
          </cell>
          <cell r="U67">
            <v>0</v>
          </cell>
          <cell r="V67">
            <v>0</v>
          </cell>
          <cell r="W67">
            <v>0</v>
          </cell>
          <cell r="X67">
            <v>0</v>
          </cell>
          <cell r="Y67">
            <v>0</v>
          </cell>
          <cell r="Z67">
            <v>0</v>
          </cell>
          <cell r="AA67">
            <v>0</v>
          </cell>
          <cell r="AB67">
            <v>0</v>
          </cell>
          <cell r="AC67">
            <v>0.25</v>
          </cell>
          <cell r="AD67">
            <v>0.25</v>
          </cell>
          <cell r="AE67">
            <v>0</v>
          </cell>
          <cell r="AF67">
            <v>0.25</v>
          </cell>
          <cell r="AG67">
            <v>0.25</v>
          </cell>
          <cell r="AH67">
            <v>0.25</v>
          </cell>
          <cell r="AI67">
            <v>0.25</v>
          </cell>
          <cell r="AJ67">
            <v>0.25</v>
          </cell>
          <cell r="AK67">
            <v>0.25</v>
          </cell>
          <cell r="AL67">
            <v>0.25</v>
          </cell>
          <cell r="AM67">
            <v>0.25</v>
          </cell>
          <cell r="AN67">
            <v>0.25</v>
          </cell>
          <cell r="AO67">
            <v>0</v>
          </cell>
          <cell r="AP67">
            <v>0</v>
          </cell>
          <cell r="AQ67">
            <v>0</v>
          </cell>
          <cell r="AR67">
            <v>0</v>
          </cell>
          <cell r="AS67">
            <v>0.25</v>
          </cell>
          <cell r="AT67">
            <v>0.25</v>
          </cell>
          <cell r="AU67">
            <v>0.25</v>
          </cell>
          <cell r="AV67">
            <v>0.25</v>
          </cell>
          <cell r="AW67">
            <v>0.25</v>
          </cell>
          <cell r="AX67">
            <v>0.25</v>
          </cell>
          <cell r="AY67">
            <v>0.25</v>
          </cell>
          <cell r="AZ67">
            <v>0.25</v>
          </cell>
          <cell r="BA67">
            <v>0.25</v>
          </cell>
          <cell r="BB67">
            <v>0.25</v>
          </cell>
          <cell r="BC67">
            <v>0.25</v>
          </cell>
          <cell r="BD67">
            <v>0.5</v>
          </cell>
          <cell r="BE67">
            <v>0.5</v>
          </cell>
          <cell r="BF67">
            <v>0.5</v>
          </cell>
          <cell r="BG67">
            <v>0.5</v>
          </cell>
          <cell r="BH67">
            <v>0.5</v>
          </cell>
          <cell r="BI67">
            <v>0.5</v>
          </cell>
          <cell r="BJ67">
            <v>0.75</v>
          </cell>
          <cell r="BK67">
            <v>0.5</v>
          </cell>
          <cell r="BL67">
            <v>0.5</v>
          </cell>
          <cell r="BM67">
            <v>1</v>
          </cell>
          <cell r="BN67">
            <v>0.5</v>
          </cell>
          <cell r="BO67">
            <v>0.5</v>
          </cell>
          <cell r="BP67">
            <v>0.5</v>
          </cell>
          <cell r="BQ67">
            <v>0.5</v>
          </cell>
          <cell r="BR67">
            <v>0.5</v>
          </cell>
          <cell r="BS67">
            <v>0.5</v>
          </cell>
          <cell r="BT67">
            <v>0.75</v>
          </cell>
          <cell r="BU67">
            <v>0.75</v>
          </cell>
          <cell r="BV67">
            <v>0.5</v>
          </cell>
          <cell r="BW67">
            <v>0.5</v>
          </cell>
          <cell r="BX67">
            <v>0</v>
          </cell>
          <cell r="BY67">
            <v>0</v>
          </cell>
          <cell r="BZ67">
            <v>0</v>
          </cell>
          <cell r="CA67">
            <v>0</v>
          </cell>
          <cell r="CB67">
            <v>0.25</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0.25</v>
          </cell>
          <cell r="CY67">
            <v>0.25</v>
          </cell>
          <cell r="CZ67">
            <v>0.25</v>
          </cell>
        </row>
        <row r="68">
          <cell r="C68">
            <v>0.09</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0.25</v>
          </cell>
          <cell r="AM68">
            <v>0.25</v>
          </cell>
          <cell r="AN68">
            <v>0.25</v>
          </cell>
          <cell r="AO68">
            <v>0</v>
          </cell>
          <cell r="AP68">
            <v>0</v>
          </cell>
          <cell r="AQ68">
            <v>0</v>
          </cell>
          <cell r="AR68">
            <v>0</v>
          </cell>
          <cell r="AS68">
            <v>0.25</v>
          </cell>
          <cell r="AT68">
            <v>0.25</v>
          </cell>
          <cell r="AU68">
            <v>0.25</v>
          </cell>
          <cell r="AV68">
            <v>0.25</v>
          </cell>
          <cell r="AW68">
            <v>0.25</v>
          </cell>
          <cell r="AX68">
            <v>0.25</v>
          </cell>
          <cell r="AY68">
            <v>0.25</v>
          </cell>
          <cell r="AZ68">
            <v>0.25</v>
          </cell>
          <cell r="BA68">
            <v>0.25</v>
          </cell>
          <cell r="BB68">
            <v>0.25</v>
          </cell>
          <cell r="BC68">
            <v>0.25</v>
          </cell>
          <cell r="BD68">
            <v>0.5</v>
          </cell>
          <cell r="BE68">
            <v>0.5</v>
          </cell>
          <cell r="BF68">
            <v>0.5</v>
          </cell>
          <cell r="BG68">
            <v>0.5</v>
          </cell>
          <cell r="BH68">
            <v>0.5</v>
          </cell>
          <cell r="BI68">
            <v>0.5</v>
          </cell>
          <cell r="BJ68">
            <v>0.5</v>
          </cell>
          <cell r="BK68">
            <v>0.25</v>
          </cell>
          <cell r="BL68">
            <v>0.5</v>
          </cell>
          <cell r="BM68">
            <v>0.5</v>
          </cell>
          <cell r="BN68">
            <v>1</v>
          </cell>
          <cell r="BO68">
            <v>0.75</v>
          </cell>
          <cell r="BP68">
            <v>0.5</v>
          </cell>
          <cell r="BQ68">
            <v>0.75</v>
          </cell>
          <cell r="BR68">
            <v>0.75</v>
          </cell>
          <cell r="BS68">
            <v>0.5</v>
          </cell>
          <cell r="BT68">
            <v>0.5</v>
          </cell>
          <cell r="BU68">
            <v>0.5</v>
          </cell>
          <cell r="BV68">
            <v>0.25</v>
          </cell>
          <cell r="BW68">
            <v>0.25</v>
          </cell>
          <cell r="BX68">
            <v>0.25</v>
          </cell>
          <cell r="BY68">
            <v>0.25</v>
          </cell>
          <cell r="BZ68">
            <v>0.25</v>
          </cell>
          <cell r="CA68">
            <v>0.25</v>
          </cell>
          <cell r="CB68">
            <v>0.25</v>
          </cell>
          <cell r="CC68">
            <v>0</v>
          </cell>
          <cell r="CD68">
            <v>0</v>
          </cell>
          <cell r="CE68">
            <v>0.25</v>
          </cell>
          <cell r="CF68">
            <v>0.5</v>
          </cell>
          <cell r="CG68">
            <v>0</v>
          </cell>
          <cell r="CH68">
            <v>0</v>
          </cell>
          <cell r="CI68">
            <v>0</v>
          </cell>
          <cell r="CJ68">
            <v>0</v>
          </cell>
          <cell r="CK68">
            <v>0</v>
          </cell>
          <cell r="CL68">
            <v>0.25</v>
          </cell>
          <cell r="CM68">
            <v>0.25</v>
          </cell>
          <cell r="CN68">
            <v>0.25</v>
          </cell>
          <cell r="CO68">
            <v>0.5</v>
          </cell>
          <cell r="CP68">
            <v>0.5</v>
          </cell>
          <cell r="CQ68">
            <v>0.25</v>
          </cell>
          <cell r="CR68">
            <v>0.25</v>
          </cell>
          <cell r="CS68">
            <v>0.25</v>
          </cell>
          <cell r="CT68">
            <v>0.25</v>
          </cell>
          <cell r="CU68">
            <v>0.25</v>
          </cell>
          <cell r="CV68">
            <v>0.25</v>
          </cell>
          <cell r="CW68">
            <v>0.25</v>
          </cell>
          <cell r="CX68">
            <v>0.25</v>
          </cell>
          <cell r="CY68">
            <v>0.25</v>
          </cell>
          <cell r="CZ68">
            <v>0.25</v>
          </cell>
        </row>
        <row r="69">
          <cell r="C69">
            <v>0.94</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0.25</v>
          </cell>
          <cell r="AM69">
            <v>0.25</v>
          </cell>
          <cell r="AN69">
            <v>0.25</v>
          </cell>
          <cell r="AO69">
            <v>0</v>
          </cell>
          <cell r="AP69">
            <v>0</v>
          </cell>
          <cell r="AQ69">
            <v>0</v>
          </cell>
          <cell r="AR69">
            <v>0</v>
          </cell>
          <cell r="AS69">
            <v>0.25</v>
          </cell>
          <cell r="AT69">
            <v>0.25</v>
          </cell>
          <cell r="AU69">
            <v>0.25</v>
          </cell>
          <cell r="AV69">
            <v>0.5</v>
          </cell>
          <cell r="AW69">
            <v>0.25</v>
          </cell>
          <cell r="AX69">
            <v>0.25</v>
          </cell>
          <cell r="AY69">
            <v>0.25</v>
          </cell>
          <cell r="AZ69">
            <v>0.25</v>
          </cell>
          <cell r="BA69">
            <v>0.25</v>
          </cell>
          <cell r="BB69">
            <v>0.25</v>
          </cell>
          <cell r="BC69">
            <v>0.25</v>
          </cell>
          <cell r="BD69">
            <v>0.5</v>
          </cell>
          <cell r="BE69">
            <v>0.5</v>
          </cell>
          <cell r="BF69">
            <v>0.5</v>
          </cell>
          <cell r="BG69">
            <v>0.5</v>
          </cell>
          <cell r="BH69">
            <v>0.5</v>
          </cell>
          <cell r="BI69">
            <v>0.5</v>
          </cell>
          <cell r="BJ69">
            <v>0.5</v>
          </cell>
          <cell r="BK69">
            <v>0.25</v>
          </cell>
          <cell r="BL69">
            <v>0.5</v>
          </cell>
          <cell r="BM69">
            <v>0.5</v>
          </cell>
          <cell r="BN69">
            <v>0.75</v>
          </cell>
          <cell r="BO69">
            <v>1</v>
          </cell>
          <cell r="BP69">
            <v>0.75</v>
          </cell>
          <cell r="BQ69">
            <v>0.75</v>
          </cell>
          <cell r="BR69">
            <v>0.75</v>
          </cell>
          <cell r="BS69">
            <v>0.5</v>
          </cell>
          <cell r="BT69">
            <v>0.5</v>
          </cell>
          <cell r="BU69">
            <v>0.5</v>
          </cell>
          <cell r="BV69">
            <v>0.25</v>
          </cell>
          <cell r="BW69">
            <v>0.25</v>
          </cell>
          <cell r="BX69">
            <v>0.25</v>
          </cell>
          <cell r="BY69">
            <v>0.25</v>
          </cell>
          <cell r="BZ69">
            <v>0.25</v>
          </cell>
          <cell r="CA69">
            <v>0.25</v>
          </cell>
          <cell r="CB69">
            <v>0.25</v>
          </cell>
          <cell r="CC69">
            <v>0</v>
          </cell>
          <cell r="CD69">
            <v>0</v>
          </cell>
          <cell r="CE69">
            <v>0.25</v>
          </cell>
          <cell r="CF69">
            <v>0.5</v>
          </cell>
          <cell r="CG69">
            <v>0</v>
          </cell>
          <cell r="CH69">
            <v>0</v>
          </cell>
          <cell r="CI69">
            <v>0</v>
          </cell>
          <cell r="CJ69">
            <v>0</v>
          </cell>
          <cell r="CK69">
            <v>0</v>
          </cell>
          <cell r="CL69">
            <v>0.25</v>
          </cell>
          <cell r="CM69">
            <v>0.25</v>
          </cell>
          <cell r="CN69">
            <v>0.25</v>
          </cell>
          <cell r="CO69">
            <v>0.5</v>
          </cell>
          <cell r="CP69">
            <v>0.5</v>
          </cell>
          <cell r="CQ69">
            <v>0.25</v>
          </cell>
          <cell r="CR69">
            <v>0.25</v>
          </cell>
          <cell r="CS69">
            <v>0.25</v>
          </cell>
          <cell r="CT69">
            <v>0.25</v>
          </cell>
          <cell r="CU69">
            <v>0.25</v>
          </cell>
          <cell r="CV69">
            <v>0.5</v>
          </cell>
          <cell r="CW69">
            <v>0.25</v>
          </cell>
          <cell r="CX69">
            <v>0.5</v>
          </cell>
          <cell r="CY69">
            <v>0.5</v>
          </cell>
          <cell r="CZ69">
            <v>0.5</v>
          </cell>
        </row>
        <row r="70">
          <cell r="C70">
            <v>0.93</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0.25</v>
          </cell>
          <cell r="AK70">
            <v>0.25</v>
          </cell>
          <cell r="AL70">
            <v>0.25</v>
          </cell>
          <cell r="AM70">
            <v>0.25</v>
          </cell>
          <cell r="AN70">
            <v>0.25</v>
          </cell>
          <cell r="AO70">
            <v>0</v>
          </cell>
          <cell r="AP70">
            <v>0</v>
          </cell>
          <cell r="AQ70">
            <v>0</v>
          </cell>
          <cell r="AR70">
            <v>0</v>
          </cell>
          <cell r="AS70">
            <v>0.25</v>
          </cell>
          <cell r="AT70">
            <v>0.25</v>
          </cell>
          <cell r="AU70">
            <v>0.25</v>
          </cell>
          <cell r="AV70">
            <v>0.5</v>
          </cell>
          <cell r="AW70">
            <v>0.25</v>
          </cell>
          <cell r="AX70">
            <v>0.25</v>
          </cell>
          <cell r="AY70">
            <v>0.5</v>
          </cell>
          <cell r="AZ70">
            <v>0.5</v>
          </cell>
          <cell r="BA70">
            <v>0.5</v>
          </cell>
          <cell r="BB70">
            <v>0.5</v>
          </cell>
          <cell r="BC70">
            <v>0.5</v>
          </cell>
          <cell r="BD70">
            <v>0.5</v>
          </cell>
          <cell r="BE70">
            <v>0.5</v>
          </cell>
          <cell r="BF70">
            <v>0.5</v>
          </cell>
          <cell r="BG70">
            <v>0.5</v>
          </cell>
          <cell r="BH70">
            <v>0.5</v>
          </cell>
          <cell r="BI70">
            <v>0.5</v>
          </cell>
          <cell r="BJ70">
            <v>0.5</v>
          </cell>
          <cell r="BK70">
            <v>0.25</v>
          </cell>
          <cell r="BL70">
            <v>0.5</v>
          </cell>
          <cell r="BM70">
            <v>0.5</v>
          </cell>
          <cell r="BN70">
            <v>0.5</v>
          </cell>
          <cell r="BO70">
            <v>0.75</v>
          </cell>
          <cell r="BP70">
            <v>1</v>
          </cell>
          <cell r="BQ70">
            <v>0.75</v>
          </cell>
          <cell r="BR70">
            <v>0.75</v>
          </cell>
          <cell r="BS70">
            <v>0.25</v>
          </cell>
          <cell r="BT70">
            <v>0.25</v>
          </cell>
          <cell r="BU70">
            <v>0.5</v>
          </cell>
          <cell r="BV70">
            <v>0.25</v>
          </cell>
          <cell r="BW70">
            <v>0.25</v>
          </cell>
          <cell r="BX70">
            <v>0.25</v>
          </cell>
          <cell r="BY70">
            <v>0.25</v>
          </cell>
          <cell r="BZ70">
            <v>0.25</v>
          </cell>
          <cell r="CA70">
            <v>0.25</v>
          </cell>
          <cell r="CB70">
            <v>0.25</v>
          </cell>
          <cell r="CC70">
            <v>0</v>
          </cell>
          <cell r="CD70">
            <v>0</v>
          </cell>
          <cell r="CE70">
            <v>0.25</v>
          </cell>
          <cell r="CF70">
            <v>0.5</v>
          </cell>
          <cell r="CG70">
            <v>0</v>
          </cell>
          <cell r="CH70">
            <v>0</v>
          </cell>
          <cell r="CI70">
            <v>0</v>
          </cell>
          <cell r="CJ70">
            <v>0</v>
          </cell>
          <cell r="CK70">
            <v>0</v>
          </cell>
          <cell r="CL70">
            <v>0.25</v>
          </cell>
          <cell r="CM70">
            <v>0.25</v>
          </cell>
          <cell r="CN70">
            <v>0.25</v>
          </cell>
          <cell r="CO70">
            <v>0.5</v>
          </cell>
          <cell r="CP70">
            <v>0.5</v>
          </cell>
          <cell r="CQ70">
            <v>0.25</v>
          </cell>
          <cell r="CR70">
            <v>0.25</v>
          </cell>
          <cell r="CS70">
            <v>0.25</v>
          </cell>
          <cell r="CT70">
            <v>0.25</v>
          </cell>
          <cell r="CU70">
            <v>0.25</v>
          </cell>
          <cell r="CV70">
            <v>0.5</v>
          </cell>
          <cell r="CW70">
            <v>0.25</v>
          </cell>
          <cell r="CX70">
            <v>0.5</v>
          </cell>
          <cell r="CY70">
            <v>0.5</v>
          </cell>
          <cell r="CZ70">
            <v>0.75</v>
          </cell>
        </row>
        <row r="71">
          <cell r="C71">
            <v>1.72</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0.25</v>
          </cell>
          <cell r="AK71">
            <v>0.25</v>
          </cell>
          <cell r="AL71">
            <v>0.25</v>
          </cell>
          <cell r="AM71">
            <v>0.25</v>
          </cell>
          <cell r="AN71">
            <v>0.25</v>
          </cell>
          <cell r="AO71">
            <v>0</v>
          </cell>
          <cell r="AP71">
            <v>0</v>
          </cell>
          <cell r="AQ71">
            <v>0</v>
          </cell>
          <cell r="AR71">
            <v>0</v>
          </cell>
          <cell r="AS71">
            <v>0.25</v>
          </cell>
          <cell r="AT71">
            <v>0.25</v>
          </cell>
          <cell r="AU71">
            <v>0.25</v>
          </cell>
          <cell r="AV71">
            <v>0.5</v>
          </cell>
          <cell r="AW71">
            <v>0.25</v>
          </cell>
          <cell r="AX71">
            <v>0.25</v>
          </cell>
          <cell r="AY71">
            <v>0.25</v>
          </cell>
          <cell r="AZ71">
            <v>0.5</v>
          </cell>
          <cell r="BA71">
            <v>0.25</v>
          </cell>
          <cell r="BB71">
            <v>0.25</v>
          </cell>
          <cell r="BC71">
            <v>0.5</v>
          </cell>
          <cell r="BD71">
            <v>0.5</v>
          </cell>
          <cell r="BE71">
            <v>0.5</v>
          </cell>
          <cell r="BF71">
            <v>0.5</v>
          </cell>
          <cell r="BG71">
            <v>0.5</v>
          </cell>
          <cell r="BH71">
            <v>0.5</v>
          </cell>
          <cell r="BI71">
            <v>0.5</v>
          </cell>
          <cell r="BJ71">
            <v>0.5</v>
          </cell>
          <cell r="BK71">
            <v>0.25</v>
          </cell>
          <cell r="BL71">
            <v>0.5</v>
          </cell>
          <cell r="BM71">
            <v>0.5</v>
          </cell>
          <cell r="BN71">
            <v>0.75</v>
          </cell>
          <cell r="BO71">
            <v>0.75</v>
          </cell>
          <cell r="BP71">
            <v>0.75</v>
          </cell>
          <cell r="BQ71">
            <v>1</v>
          </cell>
          <cell r="BR71">
            <v>0.75</v>
          </cell>
          <cell r="BS71">
            <v>0.5</v>
          </cell>
          <cell r="BT71">
            <v>0.5</v>
          </cell>
          <cell r="BU71">
            <v>0.5</v>
          </cell>
          <cell r="BV71">
            <v>0.25</v>
          </cell>
          <cell r="BW71">
            <v>0.25</v>
          </cell>
          <cell r="BX71">
            <v>0.25</v>
          </cell>
          <cell r="BY71">
            <v>0.25</v>
          </cell>
          <cell r="BZ71">
            <v>0.25</v>
          </cell>
          <cell r="CA71">
            <v>0.25</v>
          </cell>
          <cell r="CB71">
            <v>0.25</v>
          </cell>
          <cell r="CC71">
            <v>0</v>
          </cell>
          <cell r="CD71">
            <v>0</v>
          </cell>
          <cell r="CE71">
            <v>0.25</v>
          </cell>
          <cell r="CF71">
            <v>0.5</v>
          </cell>
          <cell r="CG71">
            <v>0</v>
          </cell>
          <cell r="CH71">
            <v>0</v>
          </cell>
          <cell r="CI71">
            <v>0</v>
          </cell>
          <cell r="CJ71">
            <v>0</v>
          </cell>
          <cell r="CK71">
            <v>0</v>
          </cell>
          <cell r="CL71">
            <v>0.25</v>
          </cell>
          <cell r="CM71">
            <v>0.25</v>
          </cell>
          <cell r="CN71">
            <v>0.25</v>
          </cell>
          <cell r="CO71">
            <v>0.5</v>
          </cell>
          <cell r="CP71">
            <v>0.5</v>
          </cell>
          <cell r="CQ71">
            <v>0.25</v>
          </cell>
          <cell r="CR71">
            <v>0.25</v>
          </cell>
          <cell r="CS71">
            <v>0.25</v>
          </cell>
          <cell r="CT71">
            <v>0.25</v>
          </cell>
          <cell r="CU71">
            <v>0.25</v>
          </cell>
          <cell r="CV71">
            <v>0.5</v>
          </cell>
          <cell r="CW71">
            <v>0.25</v>
          </cell>
          <cell r="CX71">
            <v>0.5</v>
          </cell>
          <cell r="CY71">
            <v>0.5</v>
          </cell>
          <cell r="CZ71">
            <v>0.5</v>
          </cell>
        </row>
        <row r="72">
          <cell r="C72">
            <v>2.97</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0.25</v>
          </cell>
          <cell r="AK72">
            <v>0.25</v>
          </cell>
          <cell r="AL72">
            <v>0.25</v>
          </cell>
          <cell r="AM72">
            <v>0.25</v>
          </cell>
          <cell r="AN72">
            <v>0.25</v>
          </cell>
          <cell r="AO72">
            <v>0</v>
          </cell>
          <cell r="AP72">
            <v>0</v>
          </cell>
          <cell r="AQ72">
            <v>0</v>
          </cell>
          <cell r="AR72">
            <v>0</v>
          </cell>
          <cell r="AS72">
            <v>0.25</v>
          </cell>
          <cell r="AT72">
            <v>0.25</v>
          </cell>
          <cell r="AU72">
            <v>0.25</v>
          </cell>
          <cell r="AV72">
            <v>0.5</v>
          </cell>
          <cell r="AW72">
            <v>0.25</v>
          </cell>
          <cell r="AX72">
            <v>0.25</v>
          </cell>
          <cell r="AY72">
            <v>0.25</v>
          </cell>
          <cell r="AZ72">
            <v>0.25</v>
          </cell>
          <cell r="BA72">
            <v>0.25</v>
          </cell>
          <cell r="BB72">
            <v>0.25</v>
          </cell>
          <cell r="BC72">
            <v>0.25</v>
          </cell>
          <cell r="BD72">
            <v>0.5</v>
          </cell>
          <cell r="BE72">
            <v>0.5</v>
          </cell>
          <cell r="BF72">
            <v>0.5</v>
          </cell>
          <cell r="BG72">
            <v>0.5</v>
          </cell>
          <cell r="BH72">
            <v>0.5</v>
          </cell>
          <cell r="BI72">
            <v>0.5</v>
          </cell>
          <cell r="BJ72">
            <v>0.5</v>
          </cell>
          <cell r="BK72">
            <v>0.25</v>
          </cell>
          <cell r="BL72">
            <v>0.25</v>
          </cell>
          <cell r="BM72">
            <v>0.5</v>
          </cell>
          <cell r="BN72">
            <v>0.75</v>
          </cell>
          <cell r="BO72">
            <v>0.75</v>
          </cell>
          <cell r="BP72">
            <v>0.75</v>
          </cell>
          <cell r="BQ72">
            <v>0.75</v>
          </cell>
          <cell r="BR72">
            <v>1</v>
          </cell>
          <cell r="BS72">
            <v>0.5</v>
          </cell>
          <cell r="BT72">
            <v>0.5</v>
          </cell>
          <cell r="BU72">
            <v>0.5</v>
          </cell>
          <cell r="BV72">
            <v>0.25</v>
          </cell>
          <cell r="BW72">
            <v>0.25</v>
          </cell>
          <cell r="BX72">
            <v>0.25</v>
          </cell>
          <cell r="BY72">
            <v>0.25</v>
          </cell>
          <cell r="BZ72">
            <v>0.25</v>
          </cell>
          <cell r="CA72">
            <v>0.25</v>
          </cell>
          <cell r="CB72">
            <v>0.25</v>
          </cell>
          <cell r="CC72">
            <v>0.25</v>
          </cell>
          <cell r="CD72">
            <v>0.25</v>
          </cell>
          <cell r="CE72">
            <v>0.5</v>
          </cell>
          <cell r="CF72">
            <v>0.5</v>
          </cell>
          <cell r="CG72">
            <v>0.25</v>
          </cell>
          <cell r="CH72">
            <v>0.25</v>
          </cell>
          <cell r="CI72">
            <v>0.25</v>
          </cell>
          <cell r="CJ72">
            <v>0.25</v>
          </cell>
          <cell r="CK72">
            <v>0.25</v>
          </cell>
          <cell r="CL72">
            <v>0.25</v>
          </cell>
          <cell r="CM72">
            <v>0.25</v>
          </cell>
          <cell r="CN72">
            <v>0.25</v>
          </cell>
          <cell r="CO72">
            <v>0.5</v>
          </cell>
          <cell r="CP72">
            <v>0.5</v>
          </cell>
          <cell r="CQ72">
            <v>0.25</v>
          </cell>
          <cell r="CR72">
            <v>0.25</v>
          </cell>
          <cell r="CS72">
            <v>0.25</v>
          </cell>
          <cell r="CT72">
            <v>0.25</v>
          </cell>
          <cell r="CU72">
            <v>0.25</v>
          </cell>
          <cell r="CV72">
            <v>0.5</v>
          </cell>
          <cell r="CW72">
            <v>0.25</v>
          </cell>
          <cell r="CX72">
            <v>0.5</v>
          </cell>
          <cell r="CY72">
            <v>0.5</v>
          </cell>
          <cell r="CZ72">
            <v>0.5</v>
          </cell>
        </row>
        <row r="73">
          <cell r="C73">
            <v>0.13</v>
          </cell>
          <cell r="F73">
            <v>0.25</v>
          </cell>
          <cell r="G73">
            <v>0.25</v>
          </cell>
          <cell r="H73">
            <v>0.25</v>
          </cell>
          <cell r="I73">
            <v>0.25</v>
          </cell>
          <cell r="J73">
            <v>0.25</v>
          </cell>
          <cell r="K73">
            <v>0.25</v>
          </cell>
          <cell r="L73">
            <v>0.25</v>
          </cell>
          <cell r="M73">
            <v>0</v>
          </cell>
          <cell r="N73">
            <v>0</v>
          </cell>
          <cell r="O73">
            <v>0.25</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0.25</v>
          </cell>
          <cell r="AK73">
            <v>0.25</v>
          </cell>
          <cell r="AL73">
            <v>0.25</v>
          </cell>
          <cell r="AM73">
            <v>0.25</v>
          </cell>
          <cell r="AN73">
            <v>0.25</v>
          </cell>
          <cell r="AO73">
            <v>0</v>
          </cell>
          <cell r="AP73">
            <v>0</v>
          </cell>
          <cell r="AQ73">
            <v>0</v>
          </cell>
          <cell r="AR73">
            <v>0</v>
          </cell>
          <cell r="AS73">
            <v>0</v>
          </cell>
          <cell r="AT73">
            <v>0.25</v>
          </cell>
          <cell r="AU73">
            <v>0.25</v>
          </cell>
          <cell r="AV73">
            <v>0.25</v>
          </cell>
          <cell r="AW73">
            <v>0.25</v>
          </cell>
          <cell r="AX73">
            <v>0.25</v>
          </cell>
          <cell r="AY73">
            <v>0.25</v>
          </cell>
          <cell r="AZ73">
            <v>0.25</v>
          </cell>
          <cell r="BA73">
            <v>0.25</v>
          </cell>
          <cell r="BB73">
            <v>0.25</v>
          </cell>
          <cell r="BC73">
            <v>0.25</v>
          </cell>
          <cell r="BD73">
            <v>0.25</v>
          </cell>
          <cell r="BE73">
            <v>0.5</v>
          </cell>
          <cell r="BF73">
            <v>0.25</v>
          </cell>
          <cell r="BG73">
            <v>0.25</v>
          </cell>
          <cell r="BH73">
            <v>0.25</v>
          </cell>
          <cell r="BI73">
            <v>0.25</v>
          </cell>
          <cell r="BJ73">
            <v>0.5</v>
          </cell>
          <cell r="BK73">
            <v>0.25</v>
          </cell>
          <cell r="BL73">
            <v>0.5</v>
          </cell>
          <cell r="BM73">
            <v>0.5</v>
          </cell>
          <cell r="BN73">
            <v>0.5</v>
          </cell>
          <cell r="BO73">
            <v>0.5</v>
          </cell>
          <cell r="BP73">
            <v>0.25</v>
          </cell>
          <cell r="BQ73">
            <v>0.5</v>
          </cell>
          <cell r="BR73">
            <v>0.5</v>
          </cell>
          <cell r="BS73">
            <v>1</v>
          </cell>
          <cell r="BT73">
            <v>0.75</v>
          </cell>
          <cell r="BU73">
            <v>0.5</v>
          </cell>
          <cell r="BV73">
            <v>0.75</v>
          </cell>
          <cell r="BW73">
            <v>0.5</v>
          </cell>
          <cell r="BX73">
            <v>0.5</v>
          </cell>
          <cell r="BY73">
            <v>0.5</v>
          </cell>
          <cell r="BZ73">
            <v>0.25</v>
          </cell>
          <cell r="CA73">
            <v>0.25</v>
          </cell>
          <cell r="CB73">
            <v>0.5</v>
          </cell>
          <cell r="CC73">
            <v>0.25</v>
          </cell>
          <cell r="CD73">
            <v>0.25</v>
          </cell>
          <cell r="CE73">
            <v>0.25</v>
          </cell>
          <cell r="CF73">
            <v>0.25</v>
          </cell>
          <cell r="CG73">
            <v>0</v>
          </cell>
          <cell r="CH73">
            <v>0</v>
          </cell>
          <cell r="CI73">
            <v>0</v>
          </cell>
          <cell r="CJ73">
            <v>0</v>
          </cell>
          <cell r="CK73">
            <v>0</v>
          </cell>
          <cell r="CL73">
            <v>0.25</v>
          </cell>
          <cell r="CM73">
            <v>0.25</v>
          </cell>
          <cell r="CN73">
            <v>0.25</v>
          </cell>
          <cell r="CO73">
            <v>0.25</v>
          </cell>
          <cell r="CP73">
            <v>0.25</v>
          </cell>
          <cell r="CQ73">
            <v>0.25</v>
          </cell>
          <cell r="CR73">
            <v>0.25</v>
          </cell>
          <cell r="CS73">
            <v>0.25</v>
          </cell>
          <cell r="CT73">
            <v>0.25</v>
          </cell>
          <cell r="CU73">
            <v>0.25</v>
          </cell>
          <cell r="CV73">
            <v>0.25</v>
          </cell>
          <cell r="CW73">
            <v>0.25</v>
          </cell>
          <cell r="CX73">
            <v>0.25</v>
          </cell>
          <cell r="CY73">
            <v>0.25</v>
          </cell>
          <cell r="CZ73">
            <v>0.25</v>
          </cell>
        </row>
        <row r="74">
          <cell r="C74">
            <v>2.91</v>
          </cell>
          <cell r="F74">
            <v>0.25</v>
          </cell>
          <cell r="G74">
            <v>0.25</v>
          </cell>
          <cell r="H74">
            <v>0.25</v>
          </cell>
          <cell r="I74">
            <v>0.25</v>
          </cell>
          <cell r="J74">
            <v>0.25</v>
          </cell>
          <cell r="K74">
            <v>0.25</v>
          </cell>
          <cell r="L74">
            <v>0.25</v>
          </cell>
          <cell r="M74">
            <v>0.25</v>
          </cell>
          <cell r="N74">
            <v>0</v>
          </cell>
          <cell r="O74">
            <v>0.25</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0.25</v>
          </cell>
          <cell r="AK74">
            <v>0.25</v>
          </cell>
          <cell r="AL74">
            <v>0.25</v>
          </cell>
          <cell r="AM74">
            <v>0.25</v>
          </cell>
          <cell r="AN74">
            <v>0.25</v>
          </cell>
          <cell r="AO74">
            <v>0</v>
          </cell>
          <cell r="AP74">
            <v>0</v>
          </cell>
          <cell r="AQ74">
            <v>0</v>
          </cell>
          <cell r="AR74">
            <v>0</v>
          </cell>
          <cell r="AS74">
            <v>0.25</v>
          </cell>
          <cell r="AT74">
            <v>0.25</v>
          </cell>
          <cell r="AU74">
            <v>0.25</v>
          </cell>
          <cell r="AV74">
            <v>0.25</v>
          </cell>
          <cell r="AW74">
            <v>0.25</v>
          </cell>
          <cell r="AX74">
            <v>0.5</v>
          </cell>
          <cell r="AY74">
            <v>0.5</v>
          </cell>
          <cell r="AZ74">
            <v>0.5</v>
          </cell>
          <cell r="BA74">
            <v>0.5</v>
          </cell>
          <cell r="BB74">
            <v>0.5</v>
          </cell>
          <cell r="BC74">
            <v>0.5</v>
          </cell>
          <cell r="BD74">
            <v>0.5</v>
          </cell>
          <cell r="BE74">
            <v>0.5</v>
          </cell>
          <cell r="BF74">
            <v>0.5</v>
          </cell>
          <cell r="BG74">
            <v>0.5</v>
          </cell>
          <cell r="BH74">
            <v>0.5</v>
          </cell>
          <cell r="BI74">
            <v>0.5</v>
          </cell>
          <cell r="BJ74">
            <v>0.75</v>
          </cell>
          <cell r="BK74">
            <v>0.5</v>
          </cell>
          <cell r="BL74">
            <v>0.5</v>
          </cell>
          <cell r="BM74">
            <v>0.75</v>
          </cell>
          <cell r="BN74">
            <v>0.5</v>
          </cell>
          <cell r="BO74">
            <v>0.5</v>
          </cell>
          <cell r="BP74">
            <v>0.25</v>
          </cell>
          <cell r="BQ74">
            <v>0.5</v>
          </cell>
          <cell r="BR74">
            <v>0.5</v>
          </cell>
          <cell r="BS74">
            <v>0.75</v>
          </cell>
          <cell r="BT74">
            <v>1</v>
          </cell>
          <cell r="BU74">
            <v>0.5</v>
          </cell>
          <cell r="BV74">
            <v>0.5</v>
          </cell>
          <cell r="BW74">
            <v>0.75</v>
          </cell>
          <cell r="BX74">
            <v>0.5</v>
          </cell>
          <cell r="BY74">
            <v>0.5</v>
          </cell>
          <cell r="BZ74">
            <v>0.5</v>
          </cell>
          <cell r="CA74">
            <v>0.5</v>
          </cell>
          <cell r="CB74">
            <v>0.5</v>
          </cell>
          <cell r="CC74">
            <v>0.25</v>
          </cell>
          <cell r="CD74">
            <v>0.25</v>
          </cell>
          <cell r="CE74">
            <v>0.25</v>
          </cell>
          <cell r="CF74">
            <v>0.5</v>
          </cell>
          <cell r="CG74">
            <v>0.25</v>
          </cell>
          <cell r="CH74">
            <v>0.25</v>
          </cell>
          <cell r="CI74">
            <v>0.25</v>
          </cell>
          <cell r="CJ74">
            <v>0.25</v>
          </cell>
          <cell r="CK74">
            <v>0.25</v>
          </cell>
          <cell r="CL74">
            <v>0.25</v>
          </cell>
          <cell r="CM74">
            <v>0.25</v>
          </cell>
          <cell r="CN74">
            <v>0.25</v>
          </cell>
          <cell r="CO74">
            <v>0.25</v>
          </cell>
          <cell r="CP74">
            <v>0.25</v>
          </cell>
          <cell r="CQ74">
            <v>0.25</v>
          </cell>
          <cell r="CR74">
            <v>0.25</v>
          </cell>
          <cell r="CS74">
            <v>0.25</v>
          </cell>
          <cell r="CT74">
            <v>0.25</v>
          </cell>
          <cell r="CU74">
            <v>0.25</v>
          </cell>
          <cell r="CV74">
            <v>0.25</v>
          </cell>
          <cell r="CW74">
            <v>0.25</v>
          </cell>
          <cell r="CX74">
            <v>0.25</v>
          </cell>
          <cell r="CY74">
            <v>0.25</v>
          </cell>
          <cell r="CZ74">
            <v>0.25</v>
          </cell>
        </row>
        <row r="75">
          <cell r="C75">
            <v>4.59</v>
          </cell>
          <cell r="F75">
            <v>0.25</v>
          </cell>
          <cell r="G75">
            <v>0.25</v>
          </cell>
          <cell r="H75">
            <v>0.25</v>
          </cell>
          <cell r="I75">
            <v>0.25</v>
          </cell>
          <cell r="J75">
            <v>0.25</v>
          </cell>
          <cell r="K75">
            <v>0.25</v>
          </cell>
          <cell r="L75">
            <v>0.25</v>
          </cell>
          <cell r="M75">
            <v>0.25</v>
          </cell>
          <cell r="N75">
            <v>0.25</v>
          </cell>
          <cell r="O75">
            <v>0.25</v>
          </cell>
          <cell r="P75">
            <v>0</v>
          </cell>
          <cell r="Q75">
            <v>0</v>
          </cell>
          <cell r="R75">
            <v>0</v>
          </cell>
          <cell r="S75">
            <v>0</v>
          </cell>
          <cell r="T75">
            <v>0</v>
          </cell>
          <cell r="U75">
            <v>0</v>
          </cell>
          <cell r="V75">
            <v>0</v>
          </cell>
          <cell r="W75">
            <v>0</v>
          </cell>
          <cell r="X75">
            <v>0</v>
          </cell>
          <cell r="Y75">
            <v>0</v>
          </cell>
          <cell r="Z75">
            <v>0</v>
          </cell>
          <cell r="AA75">
            <v>0</v>
          </cell>
          <cell r="AB75">
            <v>0</v>
          </cell>
          <cell r="AC75">
            <v>0.25</v>
          </cell>
          <cell r="AD75">
            <v>0.25</v>
          </cell>
          <cell r="AE75">
            <v>0</v>
          </cell>
          <cell r="AF75">
            <v>0</v>
          </cell>
          <cell r="AG75">
            <v>0</v>
          </cell>
          <cell r="AH75">
            <v>0</v>
          </cell>
          <cell r="AI75">
            <v>0</v>
          </cell>
          <cell r="AJ75">
            <v>0.25</v>
          </cell>
          <cell r="AK75">
            <v>0.25</v>
          </cell>
          <cell r="AL75">
            <v>0.25</v>
          </cell>
          <cell r="AM75">
            <v>0.25</v>
          </cell>
          <cell r="AN75">
            <v>0.25</v>
          </cell>
          <cell r="AO75">
            <v>0</v>
          </cell>
          <cell r="AP75">
            <v>0</v>
          </cell>
          <cell r="AQ75">
            <v>0</v>
          </cell>
          <cell r="AR75">
            <v>0</v>
          </cell>
          <cell r="AS75">
            <v>0.25</v>
          </cell>
          <cell r="AT75">
            <v>0.25</v>
          </cell>
          <cell r="AU75">
            <v>0.25</v>
          </cell>
          <cell r="AV75">
            <v>0.25</v>
          </cell>
          <cell r="AW75">
            <v>0.25</v>
          </cell>
          <cell r="AX75">
            <v>0.5</v>
          </cell>
          <cell r="AY75">
            <v>0.5</v>
          </cell>
          <cell r="AZ75">
            <v>0.5</v>
          </cell>
          <cell r="BA75">
            <v>0.5</v>
          </cell>
          <cell r="BB75">
            <v>0.5</v>
          </cell>
          <cell r="BC75">
            <v>0.5</v>
          </cell>
          <cell r="BD75">
            <v>0.5</v>
          </cell>
          <cell r="BE75">
            <v>0.75</v>
          </cell>
          <cell r="BF75">
            <v>0.5</v>
          </cell>
          <cell r="BG75">
            <v>0.75</v>
          </cell>
          <cell r="BH75">
            <v>0.75</v>
          </cell>
          <cell r="BI75">
            <v>0.75</v>
          </cell>
          <cell r="BJ75">
            <v>0.75</v>
          </cell>
          <cell r="BK75">
            <v>0.5</v>
          </cell>
          <cell r="BL75">
            <v>0.5</v>
          </cell>
          <cell r="BM75">
            <v>0.75</v>
          </cell>
          <cell r="BN75">
            <v>0.5</v>
          </cell>
          <cell r="BO75">
            <v>0.5</v>
          </cell>
          <cell r="BP75">
            <v>0.5</v>
          </cell>
          <cell r="BQ75">
            <v>0.5</v>
          </cell>
          <cell r="BR75">
            <v>0.5</v>
          </cell>
          <cell r="BS75">
            <v>0.5</v>
          </cell>
          <cell r="BT75">
            <v>0.5</v>
          </cell>
          <cell r="BU75">
            <v>1</v>
          </cell>
          <cell r="BV75">
            <v>0.5</v>
          </cell>
          <cell r="BW75">
            <v>0.5</v>
          </cell>
          <cell r="BX75">
            <v>0.5</v>
          </cell>
          <cell r="BY75">
            <v>0.5</v>
          </cell>
          <cell r="BZ75">
            <v>0.25</v>
          </cell>
          <cell r="CA75">
            <v>0.25</v>
          </cell>
          <cell r="CB75">
            <v>0.5</v>
          </cell>
          <cell r="CC75">
            <v>0.25</v>
          </cell>
          <cell r="CD75">
            <v>0.25</v>
          </cell>
          <cell r="CE75">
            <v>0.25</v>
          </cell>
          <cell r="CF75">
            <v>0.25</v>
          </cell>
          <cell r="CG75">
            <v>0</v>
          </cell>
          <cell r="CH75">
            <v>0</v>
          </cell>
          <cell r="CI75">
            <v>0</v>
          </cell>
          <cell r="CJ75">
            <v>0</v>
          </cell>
          <cell r="CK75">
            <v>0</v>
          </cell>
          <cell r="CL75">
            <v>0</v>
          </cell>
          <cell r="CM75">
            <v>0</v>
          </cell>
          <cell r="CN75">
            <v>0</v>
          </cell>
          <cell r="CO75">
            <v>0.25</v>
          </cell>
          <cell r="CP75">
            <v>0.25</v>
          </cell>
          <cell r="CQ75">
            <v>0.25</v>
          </cell>
          <cell r="CR75">
            <v>0.25</v>
          </cell>
          <cell r="CS75">
            <v>0.25</v>
          </cell>
          <cell r="CT75">
            <v>0.25</v>
          </cell>
          <cell r="CU75">
            <v>0.25</v>
          </cell>
          <cell r="CV75">
            <v>0.25</v>
          </cell>
          <cell r="CW75">
            <v>0.25</v>
          </cell>
          <cell r="CX75">
            <v>0.25</v>
          </cell>
          <cell r="CY75">
            <v>0.25</v>
          </cell>
          <cell r="CZ75">
            <v>0.25</v>
          </cell>
        </row>
        <row r="76">
          <cell r="C76">
            <v>4.63</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0.25</v>
          </cell>
          <cell r="AK76">
            <v>0.25</v>
          </cell>
          <cell r="AL76">
            <v>0.25</v>
          </cell>
          <cell r="AM76">
            <v>0.25</v>
          </cell>
          <cell r="AN76">
            <v>0.25</v>
          </cell>
          <cell r="AO76">
            <v>0</v>
          </cell>
          <cell r="AP76">
            <v>0</v>
          </cell>
          <cell r="AQ76">
            <v>0</v>
          </cell>
          <cell r="AR76">
            <v>0</v>
          </cell>
          <cell r="AS76">
            <v>0</v>
          </cell>
          <cell r="AT76">
            <v>0.25</v>
          </cell>
          <cell r="AU76">
            <v>0.25</v>
          </cell>
          <cell r="AV76">
            <v>0.25</v>
          </cell>
          <cell r="AW76">
            <v>0.25</v>
          </cell>
          <cell r="AX76">
            <v>0.25</v>
          </cell>
          <cell r="AY76">
            <v>0.25</v>
          </cell>
          <cell r="AZ76">
            <v>0.25</v>
          </cell>
          <cell r="BA76">
            <v>0.25</v>
          </cell>
          <cell r="BB76">
            <v>0.25</v>
          </cell>
          <cell r="BC76">
            <v>0.25</v>
          </cell>
          <cell r="BD76">
            <v>0.25</v>
          </cell>
          <cell r="BE76">
            <v>0.5</v>
          </cell>
          <cell r="BF76">
            <v>0.25</v>
          </cell>
          <cell r="BG76">
            <v>0.25</v>
          </cell>
          <cell r="BH76">
            <v>0.25</v>
          </cell>
          <cell r="BI76">
            <v>0.25</v>
          </cell>
          <cell r="BJ76">
            <v>0.5</v>
          </cell>
          <cell r="BK76">
            <v>0.25</v>
          </cell>
          <cell r="BL76">
            <v>0.5</v>
          </cell>
          <cell r="BM76">
            <v>0.5</v>
          </cell>
          <cell r="BN76">
            <v>0.25</v>
          </cell>
          <cell r="BO76">
            <v>0.25</v>
          </cell>
          <cell r="BP76">
            <v>0.25</v>
          </cell>
          <cell r="BQ76">
            <v>0.25</v>
          </cell>
          <cell r="BR76">
            <v>0.25</v>
          </cell>
          <cell r="BS76">
            <v>0.75</v>
          </cell>
          <cell r="BT76">
            <v>0.5</v>
          </cell>
          <cell r="BU76">
            <v>0.5</v>
          </cell>
          <cell r="BV76">
            <v>1</v>
          </cell>
          <cell r="BW76">
            <v>0.5</v>
          </cell>
          <cell r="BX76">
            <v>0.5</v>
          </cell>
          <cell r="BY76">
            <v>0.5</v>
          </cell>
          <cell r="BZ76">
            <v>0.25</v>
          </cell>
          <cell r="CA76">
            <v>0.25</v>
          </cell>
          <cell r="CB76">
            <v>0.5</v>
          </cell>
          <cell r="CC76">
            <v>0.25</v>
          </cell>
          <cell r="CD76">
            <v>0.25</v>
          </cell>
          <cell r="CE76">
            <v>0.25</v>
          </cell>
          <cell r="CF76">
            <v>0.25</v>
          </cell>
          <cell r="CG76">
            <v>0</v>
          </cell>
          <cell r="CH76">
            <v>0</v>
          </cell>
          <cell r="CI76">
            <v>0</v>
          </cell>
          <cell r="CJ76">
            <v>0</v>
          </cell>
          <cell r="CK76">
            <v>0</v>
          </cell>
          <cell r="CL76">
            <v>0</v>
          </cell>
          <cell r="CM76">
            <v>0</v>
          </cell>
          <cell r="CN76">
            <v>0</v>
          </cell>
          <cell r="CO76">
            <v>0.25</v>
          </cell>
          <cell r="CP76">
            <v>0.25</v>
          </cell>
          <cell r="CQ76">
            <v>0.25</v>
          </cell>
          <cell r="CR76">
            <v>0.25</v>
          </cell>
          <cell r="CS76">
            <v>0.25</v>
          </cell>
          <cell r="CT76">
            <v>0.25</v>
          </cell>
          <cell r="CU76">
            <v>0.25</v>
          </cell>
          <cell r="CV76">
            <v>0.25</v>
          </cell>
          <cell r="CW76">
            <v>0.25</v>
          </cell>
          <cell r="CX76">
            <v>0.25</v>
          </cell>
          <cell r="CY76">
            <v>0.25</v>
          </cell>
          <cell r="CZ76">
            <v>0.25</v>
          </cell>
        </row>
        <row r="77">
          <cell r="C77">
            <v>8.8000000000000007</v>
          </cell>
          <cell r="F77">
            <v>0</v>
          </cell>
          <cell r="G77">
            <v>0</v>
          </cell>
          <cell r="H77">
            <v>0</v>
          </cell>
          <cell r="I77">
            <v>0</v>
          </cell>
          <cell r="J77">
            <v>0</v>
          </cell>
          <cell r="K77">
            <v>0.25</v>
          </cell>
          <cell r="L77">
            <v>0</v>
          </cell>
          <cell r="M77">
            <v>0</v>
          </cell>
          <cell r="N77">
            <v>0</v>
          </cell>
          <cell r="O77">
            <v>0.25</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0.25</v>
          </cell>
          <cell r="AK77">
            <v>0.25</v>
          </cell>
          <cell r="AL77">
            <v>0.25</v>
          </cell>
          <cell r="AM77">
            <v>0</v>
          </cell>
          <cell r="AN77">
            <v>0.25</v>
          </cell>
          <cell r="AO77">
            <v>0</v>
          </cell>
          <cell r="AP77">
            <v>0</v>
          </cell>
          <cell r="AQ77">
            <v>0</v>
          </cell>
          <cell r="AR77">
            <v>0</v>
          </cell>
          <cell r="AS77">
            <v>0</v>
          </cell>
          <cell r="AT77">
            <v>0.25</v>
          </cell>
          <cell r="AU77">
            <v>0.25</v>
          </cell>
          <cell r="AV77">
            <v>0.25</v>
          </cell>
          <cell r="AW77">
            <v>0.25</v>
          </cell>
          <cell r="AX77">
            <v>0.25</v>
          </cell>
          <cell r="AY77">
            <v>0.5</v>
          </cell>
          <cell r="AZ77">
            <v>0.5</v>
          </cell>
          <cell r="BA77">
            <v>0.5</v>
          </cell>
          <cell r="BB77">
            <v>0.25</v>
          </cell>
          <cell r="BC77">
            <v>0.5</v>
          </cell>
          <cell r="BD77">
            <v>0.5</v>
          </cell>
          <cell r="BE77">
            <v>0.5</v>
          </cell>
          <cell r="BF77">
            <v>0.5</v>
          </cell>
          <cell r="BG77">
            <v>0.5</v>
          </cell>
          <cell r="BH77">
            <v>0.5</v>
          </cell>
          <cell r="BI77">
            <v>0.5</v>
          </cell>
          <cell r="BJ77">
            <v>0.5</v>
          </cell>
          <cell r="BK77">
            <v>0.5</v>
          </cell>
          <cell r="BL77">
            <v>0.5</v>
          </cell>
          <cell r="BM77">
            <v>0.5</v>
          </cell>
          <cell r="BN77">
            <v>0.25</v>
          </cell>
          <cell r="BO77">
            <v>0.25</v>
          </cell>
          <cell r="BP77">
            <v>0.25</v>
          </cell>
          <cell r="BQ77">
            <v>0.25</v>
          </cell>
          <cell r="BR77">
            <v>0.25</v>
          </cell>
          <cell r="BS77">
            <v>0.5</v>
          </cell>
          <cell r="BT77">
            <v>0.75</v>
          </cell>
          <cell r="BU77">
            <v>0.5</v>
          </cell>
          <cell r="BV77">
            <v>0.5</v>
          </cell>
          <cell r="BW77">
            <v>1</v>
          </cell>
          <cell r="BX77">
            <v>0.5</v>
          </cell>
          <cell r="BY77">
            <v>0.5</v>
          </cell>
          <cell r="BZ77">
            <v>0.25</v>
          </cell>
          <cell r="CA77">
            <v>0.5</v>
          </cell>
          <cell r="CB77">
            <v>0.75</v>
          </cell>
          <cell r="CC77">
            <v>0.25</v>
          </cell>
          <cell r="CD77">
            <v>0.25</v>
          </cell>
          <cell r="CE77">
            <v>0.25</v>
          </cell>
          <cell r="CF77">
            <v>0.25</v>
          </cell>
          <cell r="CG77">
            <v>0</v>
          </cell>
          <cell r="CH77">
            <v>0</v>
          </cell>
          <cell r="CI77">
            <v>0</v>
          </cell>
          <cell r="CJ77">
            <v>0</v>
          </cell>
          <cell r="CK77">
            <v>0</v>
          </cell>
          <cell r="CL77">
            <v>0</v>
          </cell>
          <cell r="CM77">
            <v>0</v>
          </cell>
          <cell r="CN77">
            <v>0</v>
          </cell>
          <cell r="CO77">
            <v>0.25</v>
          </cell>
          <cell r="CP77">
            <v>0.25</v>
          </cell>
          <cell r="CQ77">
            <v>0.25</v>
          </cell>
          <cell r="CR77">
            <v>0.25</v>
          </cell>
          <cell r="CS77">
            <v>0.25</v>
          </cell>
          <cell r="CT77">
            <v>0.25</v>
          </cell>
          <cell r="CU77">
            <v>0.25</v>
          </cell>
          <cell r="CV77">
            <v>0.25</v>
          </cell>
          <cell r="CW77">
            <v>0.25</v>
          </cell>
          <cell r="CX77">
            <v>0.25</v>
          </cell>
          <cell r="CY77">
            <v>0.25</v>
          </cell>
          <cell r="CZ77">
            <v>0.25</v>
          </cell>
        </row>
        <row r="78">
          <cell r="C78">
            <v>1.91</v>
          </cell>
          <cell r="F78">
            <v>0</v>
          </cell>
          <cell r="G78">
            <v>0</v>
          </cell>
          <cell r="H78">
            <v>0</v>
          </cell>
          <cell r="I78">
            <v>0</v>
          </cell>
          <cell r="J78">
            <v>0</v>
          </cell>
          <cell r="K78">
            <v>0</v>
          </cell>
          <cell r="L78">
            <v>0</v>
          </cell>
          <cell r="M78">
            <v>0</v>
          </cell>
          <cell r="N78">
            <v>0</v>
          </cell>
          <cell r="O78">
            <v>0.25</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0.25</v>
          </cell>
          <cell r="BO78">
            <v>0.25</v>
          </cell>
          <cell r="BP78">
            <v>0.25</v>
          </cell>
          <cell r="BQ78">
            <v>0.25</v>
          </cell>
          <cell r="BR78">
            <v>0.25</v>
          </cell>
          <cell r="BS78">
            <v>0.5</v>
          </cell>
          <cell r="BT78">
            <v>0.5</v>
          </cell>
          <cell r="BU78">
            <v>0.5</v>
          </cell>
          <cell r="BV78">
            <v>0.5</v>
          </cell>
          <cell r="BW78">
            <v>0.5</v>
          </cell>
          <cell r="BX78">
            <v>1</v>
          </cell>
          <cell r="BY78">
            <v>1</v>
          </cell>
          <cell r="BZ78">
            <v>1</v>
          </cell>
          <cell r="CA78">
            <v>0.5</v>
          </cell>
          <cell r="CB78">
            <v>0.75</v>
          </cell>
          <cell r="CC78">
            <v>0.25</v>
          </cell>
          <cell r="CD78">
            <v>0.25</v>
          </cell>
          <cell r="CE78">
            <v>0.5</v>
          </cell>
          <cell r="CF78">
            <v>0.5</v>
          </cell>
          <cell r="CG78">
            <v>0</v>
          </cell>
          <cell r="CH78">
            <v>0</v>
          </cell>
          <cell r="CI78">
            <v>0</v>
          </cell>
          <cell r="CJ78">
            <v>0</v>
          </cell>
          <cell r="CK78">
            <v>0.25</v>
          </cell>
          <cell r="CL78">
            <v>0.25</v>
          </cell>
          <cell r="CM78">
            <v>0.25</v>
          </cell>
          <cell r="CN78">
            <v>0.25</v>
          </cell>
          <cell r="CO78">
            <v>0.25</v>
          </cell>
          <cell r="CP78">
            <v>0.25</v>
          </cell>
          <cell r="CQ78">
            <v>0</v>
          </cell>
          <cell r="CR78">
            <v>0</v>
          </cell>
          <cell r="CS78">
            <v>0</v>
          </cell>
          <cell r="CT78">
            <v>0</v>
          </cell>
          <cell r="CU78">
            <v>0</v>
          </cell>
          <cell r="CV78">
            <v>0</v>
          </cell>
          <cell r="CW78">
            <v>0</v>
          </cell>
          <cell r="CX78">
            <v>0</v>
          </cell>
          <cell r="CY78">
            <v>0</v>
          </cell>
          <cell r="CZ78">
            <v>0</v>
          </cell>
        </row>
        <row r="79">
          <cell r="C79">
            <v>1.21</v>
          </cell>
          <cell r="F79">
            <v>0</v>
          </cell>
          <cell r="G79">
            <v>0</v>
          </cell>
          <cell r="H79">
            <v>0</v>
          </cell>
          <cell r="I79">
            <v>0</v>
          </cell>
          <cell r="J79">
            <v>0</v>
          </cell>
          <cell r="K79">
            <v>0</v>
          </cell>
          <cell r="L79">
            <v>0</v>
          </cell>
          <cell r="M79">
            <v>0</v>
          </cell>
          <cell r="N79">
            <v>0</v>
          </cell>
          <cell r="O79">
            <v>0.25</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0.25</v>
          </cell>
          <cell r="BO79">
            <v>0.25</v>
          </cell>
          <cell r="BP79">
            <v>0.25</v>
          </cell>
          <cell r="BQ79">
            <v>0.25</v>
          </cell>
          <cell r="BR79">
            <v>0.25</v>
          </cell>
          <cell r="BS79">
            <v>0.5</v>
          </cell>
          <cell r="BT79">
            <v>0.5</v>
          </cell>
          <cell r="BU79">
            <v>0.5</v>
          </cell>
          <cell r="BV79">
            <v>0.5</v>
          </cell>
          <cell r="BW79">
            <v>0.5</v>
          </cell>
          <cell r="BX79">
            <v>1</v>
          </cell>
          <cell r="BY79">
            <v>1</v>
          </cell>
          <cell r="BZ79">
            <v>1</v>
          </cell>
          <cell r="CA79">
            <v>0.5</v>
          </cell>
          <cell r="CB79">
            <v>0.75</v>
          </cell>
          <cell r="CC79">
            <v>0.25</v>
          </cell>
          <cell r="CD79">
            <v>0.25</v>
          </cell>
          <cell r="CE79">
            <v>0.5</v>
          </cell>
          <cell r="CF79">
            <v>0.5</v>
          </cell>
          <cell r="CG79">
            <v>0</v>
          </cell>
          <cell r="CH79">
            <v>0</v>
          </cell>
          <cell r="CI79">
            <v>0</v>
          </cell>
          <cell r="CJ79">
            <v>0</v>
          </cell>
          <cell r="CK79">
            <v>0.25</v>
          </cell>
          <cell r="CL79">
            <v>0.25</v>
          </cell>
          <cell r="CM79">
            <v>0.25</v>
          </cell>
          <cell r="CN79">
            <v>0.25</v>
          </cell>
          <cell r="CO79">
            <v>0.25</v>
          </cell>
          <cell r="CP79">
            <v>0.25</v>
          </cell>
          <cell r="CQ79">
            <v>0</v>
          </cell>
          <cell r="CR79">
            <v>0</v>
          </cell>
          <cell r="CS79">
            <v>0</v>
          </cell>
          <cell r="CT79">
            <v>0</v>
          </cell>
          <cell r="CU79">
            <v>0</v>
          </cell>
          <cell r="CV79">
            <v>0</v>
          </cell>
          <cell r="CW79">
            <v>0</v>
          </cell>
          <cell r="CX79">
            <v>0</v>
          </cell>
          <cell r="CY79">
            <v>0</v>
          </cell>
          <cell r="CZ79">
            <v>0</v>
          </cell>
        </row>
        <row r="80">
          <cell r="C80">
            <v>2.17</v>
          </cell>
          <cell r="F80">
            <v>0</v>
          </cell>
          <cell r="G80">
            <v>0</v>
          </cell>
          <cell r="H80">
            <v>0</v>
          </cell>
          <cell r="I80">
            <v>0</v>
          </cell>
          <cell r="J80">
            <v>0</v>
          </cell>
          <cell r="K80">
            <v>0</v>
          </cell>
          <cell r="L80">
            <v>0</v>
          </cell>
          <cell r="M80">
            <v>0</v>
          </cell>
          <cell r="N80">
            <v>0</v>
          </cell>
          <cell r="O80">
            <v>0.25</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0.25</v>
          </cell>
          <cell r="BO80">
            <v>0.25</v>
          </cell>
          <cell r="BP80">
            <v>0.25</v>
          </cell>
          <cell r="BQ80">
            <v>0.25</v>
          </cell>
          <cell r="BR80">
            <v>0.25</v>
          </cell>
          <cell r="BS80">
            <v>0.25</v>
          </cell>
          <cell r="BT80">
            <v>0.5</v>
          </cell>
          <cell r="BU80">
            <v>0.25</v>
          </cell>
          <cell r="BV80">
            <v>0.25</v>
          </cell>
          <cell r="BW80">
            <v>0.25</v>
          </cell>
          <cell r="BX80">
            <v>1</v>
          </cell>
          <cell r="BY80">
            <v>1</v>
          </cell>
          <cell r="BZ80">
            <v>1</v>
          </cell>
          <cell r="CA80">
            <v>0.75</v>
          </cell>
          <cell r="CB80">
            <v>0.75</v>
          </cell>
          <cell r="CC80">
            <v>0.25</v>
          </cell>
          <cell r="CD80">
            <v>0.25</v>
          </cell>
          <cell r="CE80">
            <v>0.5</v>
          </cell>
          <cell r="CF80">
            <v>0.5</v>
          </cell>
          <cell r="CG80">
            <v>0</v>
          </cell>
          <cell r="CH80">
            <v>0</v>
          </cell>
          <cell r="CI80">
            <v>0</v>
          </cell>
          <cell r="CJ80">
            <v>0</v>
          </cell>
          <cell r="CK80">
            <v>0.25</v>
          </cell>
          <cell r="CL80">
            <v>0.25</v>
          </cell>
          <cell r="CM80">
            <v>0.25</v>
          </cell>
          <cell r="CN80">
            <v>0.25</v>
          </cell>
          <cell r="CO80">
            <v>0.25</v>
          </cell>
          <cell r="CP80">
            <v>0.25</v>
          </cell>
          <cell r="CQ80">
            <v>0</v>
          </cell>
          <cell r="CR80">
            <v>0</v>
          </cell>
          <cell r="CS80">
            <v>0</v>
          </cell>
          <cell r="CT80">
            <v>0</v>
          </cell>
          <cell r="CU80">
            <v>0</v>
          </cell>
          <cell r="CV80">
            <v>0</v>
          </cell>
          <cell r="CW80">
            <v>0</v>
          </cell>
          <cell r="CX80">
            <v>0</v>
          </cell>
          <cell r="CY80">
            <v>0</v>
          </cell>
          <cell r="CZ80">
            <v>0</v>
          </cell>
        </row>
        <row r="81">
          <cell r="C81">
            <v>1.55</v>
          </cell>
          <cell r="F81">
            <v>0</v>
          </cell>
          <cell r="G81">
            <v>0</v>
          </cell>
          <cell r="H81">
            <v>0</v>
          </cell>
          <cell r="I81">
            <v>0</v>
          </cell>
          <cell r="J81">
            <v>0</v>
          </cell>
          <cell r="K81">
            <v>0.25</v>
          </cell>
          <cell r="L81">
            <v>0</v>
          </cell>
          <cell r="M81">
            <v>0</v>
          </cell>
          <cell r="N81">
            <v>0</v>
          </cell>
          <cell r="O81">
            <v>0.25</v>
          </cell>
          <cell r="P81">
            <v>0.25</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0.25</v>
          </cell>
          <cell r="BO81">
            <v>0.25</v>
          </cell>
          <cell r="BP81">
            <v>0.25</v>
          </cell>
          <cell r="BQ81">
            <v>0.25</v>
          </cell>
          <cell r="BR81">
            <v>0.25</v>
          </cell>
          <cell r="BS81">
            <v>0.25</v>
          </cell>
          <cell r="BT81">
            <v>0.5</v>
          </cell>
          <cell r="BU81">
            <v>0.25</v>
          </cell>
          <cell r="BV81">
            <v>0.25</v>
          </cell>
          <cell r="BW81">
            <v>0.5</v>
          </cell>
          <cell r="BX81">
            <v>0.5</v>
          </cell>
          <cell r="BY81">
            <v>0.5</v>
          </cell>
          <cell r="BZ81">
            <v>0.75</v>
          </cell>
          <cell r="CA81">
            <v>1</v>
          </cell>
          <cell r="CB81">
            <v>0.5</v>
          </cell>
          <cell r="CC81">
            <v>0.5</v>
          </cell>
          <cell r="CD81">
            <v>0.25</v>
          </cell>
          <cell r="CE81">
            <v>0.25</v>
          </cell>
          <cell r="CF81">
            <v>0.5</v>
          </cell>
          <cell r="CG81">
            <v>0</v>
          </cell>
          <cell r="CH81">
            <v>0</v>
          </cell>
          <cell r="CI81">
            <v>0</v>
          </cell>
          <cell r="CJ81">
            <v>0</v>
          </cell>
          <cell r="CK81">
            <v>0.25</v>
          </cell>
          <cell r="CL81">
            <v>0.25</v>
          </cell>
          <cell r="CM81">
            <v>0.25</v>
          </cell>
          <cell r="CN81">
            <v>0.25</v>
          </cell>
          <cell r="CO81">
            <v>0.25</v>
          </cell>
          <cell r="CP81">
            <v>0.25</v>
          </cell>
          <cell r="CQ81">
            <v>0</v>
          </cell>
          <cell r="CR81">
            <v>0</v>
          </cell>
          <cell r="CS81">
            <v>0</v>
          </cell>
          <cell r="CT81">
            <v>0</v>
          </cell>
          <cell r="CU81">
            <v>0</v>
          </cell>
          <cell r="CV81">
            <v>0</v>
          </cell>
          <cell r="CW81">
            <v>0</v>
          </cell>
          <cell r="CX81">
            <v>0</v>
          </cell>
          <cell r="CY81">
            <v>0</v>
          </cell>
          <cell r="CZ81">
            <v>0</v>
          </cell>
        </row>
        <row r="82">
          <cell r="C82">
            <v>8.83</v>
          </cell>
          <cell r="F82">
            <v>0</v>
          </cell>
          <cell r="G82">
            <v>0</v>
          </cell>
          <cell r="H82">
            <v>0</v>
          </cell>
          <cell r="I82">
            <v>0</v>
          </cell>
          <cell r="J82">
            <v>0</v>
          </cell>
          <cell r="K82">
            <v>0</v>
          </cell>
          <cell r="L82">
            <v>0</v>
          </cell>
          <cell r="M82">
            <v>0</v>
          </cell>
          <cell r="N82">
            <v>0</v>
          </cell>
          <cell r="O82">
            <v>0.25</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0.25</v>
          </cell>
          <cell r="AU82">
            <v>0.25</v>
          </cell>
          <cell r="AV82">
            <v>0.25</v>
          </cell>
          <cell r="AW82">
            <v>0.25</v>
          </cell>
          <cell r="AX82">
            <v>0.25</v>
          </cell>
          <cell r="AY82">
            <v>0.25</v>
          </cell>
          <cell r="AZ82">
            <v>0.25</v>
          </cell>
          <cell r="BA82">
            <v>0.25</v>
          </cell>
          <cell r="BB82">
            <v>0.25</v>
          </cell>
          <cell r="BC82">
            <v>0.25</v>
          </cell>
          <cell r="BD82">
            <v>0.25</v>
          </cell>
          <cell r="BE82">
            <v>0.25</v>
          </cell>
          <cell r="BF82">
            <v>0.25</v>
          </cell>
          <cell r="BG82">
            <v>0.25</v>
          </cell>
          <cell r="BH82">
            <v>0.25</v>
          </cell>
          <cell r="BI82">
            <v>0.25</v>
          </cell>
          <cell r="BJ82">
            <v>0.25</v>
          </cell>
          <cell r="BK82">
            <v>0.25</v>
          </cell>
          <cell r="BL82">
            <v>0.25</v>
          </cell>
          <cell r="BM82">
            <v>0.25</v>
          </cell>
          <cell r="BN82">
            <v>0.25</v>
          </cell>
          <cell r="BO82">
            <v>0.25</v>
          </cell>
          <cell r="BP82">
            <v>0.25</v>
          </cell>
          <cell r="BQ82">
            <v>0.25</v>
          </cell>
          <cell r="BR82">
            <v>0.25</v>
          </cell>
          <cell r="BS82">
            <v>0.5</v>
          </cell>
          <cell r="BT82">
            <v>0.5</v>
          </cell>
          <cell r="BU82">
            <v>0.5</v>
          </cell>
          <cell r="BV82">
            <v>0.5</v>
          </cell>
          <cell r="BW82">
            <v>0.75</v>
          </cell>
          <cell r="BX82">
            <v>0.75</v>
          </cell>
          <cell r="BY82">
            <v>0.75</v>
          </cell>
          <cell r="BZ82">
            <v>0.75</v>
          </cell>
          <cell r="CA82">
            <v>0.5</v>
          </cell>
          <cell r="CB82">
            <v>1</v>
          </cell>
          <cell r="CC82">
            <v>0.25</v>
          </cell>
          <cell r="CD82">
            <v>0.25</v>
          </cell>
          <cell r="CE82">
            <v>0.5</v>
          </cell>
          <cell r="CF82">
            <v>0.5</v>
          </cell>
          <cell r="CG82">
            <v>0</v>
          </cell>
          <cell r="CH82">
            <v>0</v>
          </cell>
          <cell r="CI82">
            <v>0</v>
          </cell>
          <cell r="CJ82">
            <v>0</v>
          </cell>
          <cell r="CK82">
            <v>0.25</v>
          </cell>
          <cell r="CL82">
            <v>0.25</v>
          </cell>
          <cell r="CM82">
            <v>0.25</v>
          </cell>
          <cell r="CN82">
            <v>0.25</v>
          </cell>
          <cell r="CO82">
            <v>0.25</v>
          </cell>
          <cell r="CP82">
            <v>0.5</v>
          </cell>
          <cell r="CQ82">
            <v>0</v>
          </cell>
          <cell r="CR82">
            <v>0</v>
          </cell>
          <cell r="CS82">
            <v>0</v>
          </cell>
          <cell r="CT82">
            <v>0</v>
          </cell>
          <cell r="CU82">
            <v>0</v>
          </cell>
          <cell r="CV82">
            <v>0</v>
          </cell>
          <cell r="CW82">
            <v>0</v>
          </cell>
          <cell r="CX82">
            <v>0</v>
          </cell>
          <cell r="CY82">
            <v>0</v>
          </cell>
          <cell r="CZ82">
            <v>0</v>
          </cell>
        </row>
        <row r="83">
          <cell r="C83">
            <v>0.1</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0.25</v>
          </cell>
          <cell r="AF83">
            <v>0</v>
          </cell>
          <cell r="AG83">
            <v>0</v>
          </cell>
          <cell r="AH83">
            <v>0.25</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0.25</v>
          </cell>
          <cell r="BS83">
            <v>0.25</v>
          </cell>
          <cell r="BT83">
            <v>0.25</v>
          </cell>
          <cell r="BU83">
            <v>0.25</v>
          </cell>
          <cell r="BV83">
            <v>0.25</v>
          </cell>
          <cell r="BW83">
            <v>0.25</v>
          </cell>
          <cell r="BX83">
            <v>0.25</v>
          </cell>
          <cell r="BY83">
            <v>0.25</v>
          </cell>
          <cell r="BZ83">
            <v>0.25</v>
          </cell>
          <cell r="CA83">
            <v>0.5</v>
          </cell>
          <cell r="CB83">
            <v>0.25</v>
          </cell>
          <cell r="CC83">
            <v>1</v>
          </cell>
          <cell r="CD83">
            <v>0.5</v>
          </cell>
          <cell r="CE83">
            <v>0.5</v>
          </cell>
          <cell r="CF83">
            <v>0.5</v>
          </cell>
          <cell r="CG83">
            <v>0.25</v>
          </cell>
          <cell r="CH83">
            <v>0.25</v>
          </cell>
          <cell r="CI83">
            <v>0.25</v>
          </cell>
          <cell r="CJ83">
            <v>0.25</v>
          </cell>
          <cell r="CK83">
            <v>0.5</v>
          </cell>
          <cell r="CL83">
            <v>0.25</v>
          </cell>
          <cell r="CM83">
            <v>0.25</v>
          </cell>
          <cell r="CN83">
            <v>0.25</v>
          </cell>
          <cell r="CO83">
            <v>0.25</v>
          </cell>
          <cell r="CP83">
            <v>0.5</v>
          </cell>
          <cell r="CQ83">
            <v>0</v>
          </cell>
          <cell r="CR83">
            <v>0</v>
          </cell>
          <cell r="CS83">
            <v>0</v>
          </cell>
          <cell r="CT83">
            <v>0</v>
          </cell>
          <cell r="CU83">
            <v>0</v>
          </cell>
          <cell r="CV83">
            <v>0</v>
          </cell>
          <cell r="CW83">
            <v>0</v>
          </cell>
          <cell r="CX83">
            <v>0</v>
          </cell>
          <cell r="CY83">
            <v>0</v>
          </cell>
          <cell r="CZ83">
            <v>0</v>
          </cell>
        </row>
        <row r="84">
          <cell r="C84">
            <v>0.31</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0.25</v>
          </cell>
          <cell r="AE84">
            <v>0.25</v>
          </cell>
          <cell r="AF84">
            <v>0.25</v>
          </cell>
          <cell r="AG84">
            <v>0</v>
          </cell>
          <cell r="AH84">
            <v>0.25</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0.25</v>
          </cell>
          <cell r="BS84">
            <v>0.25</v>
          </cell>
          <cell r="BT84">
            <v>0.25</v>
          </cell>
          <cell r="BU84">
            <v>0.25</v>
          </cell>
          <cell r="BV84">
            <v>0.25</v>
          </cell>
          <cell r="BW84">
            <v>0.25</v>
          </cell>
          <cell r="BX84">
            <v>0.25</v>
          </cell>
          <cell r="BY84">
            <v>0.25</v>
          </cell>
          <cell r="BZ84">
            <v>0.25</v>
          </cell>
          <cell r="CA84">
            <v>0.25</v>
          </cell>
          <cell r="CB84">
            <v>0.25</v>
          </cell>
          <cell r="CC84">
            <v>0.5</v>
          </cell>
          <cell r="CD84">
            <v>1</v>
          </cell>
          <cell r="CE84">
            <v>0.5</v>
          </cell>
          <cell r="CF84">
            <v>0.5</v>
          </cell>
          <cell r="CG84">
            <v>0.25</v>
          </cell>
          <cell r="CH84">
            <v>0.5</v>
          </cell>
          <cell r="CI84">
            <v>0.25</v>
          </cell>
          <cell r="CJ84">
            <v>0.25</v>
          </cell>
          <cell r="CK84">
            <v>0.5</v>
          </cell>
          <cell r="CL84">
            <v>0.25</v>
          </cell>
          <cell r="CM84">
            <v>0.25</v>
          </cell>
          <cell r="CN84">
            <v>0.25</v>
          </cell>
          <cell r="CO84">
            <v>0.25</v>
          </cell>
          <cell r="CP84">
            <v>0.5</v>
          </cell>
          <cell r="CQ84">
            <v>0</v>
          </cell>
          <cell r="CR84">
            <v>0</v>
          </cell>
          <cell r="CS84">
            <v>0</v>
          </cell>
          <cell r="CT84">
            <v>0</v>
          </cell>
          <cell r="CU84">
            <v>0</v>
          </cell>
          <cell r="CV84">
            <v>0</v>
          </cell>
          <cell r="CW84">
            <v>0</v>
          </cell>
          <cell r="CX84">
            <v>0</v>
          </cell>
          <cell r="CY84">
            <v>0</v>
          </cell>
          <cell r="CZ84">
            <v>0</v>
          </cell>
        </row>
        <row r="85">
          <cell r="C85">
            <v>0.55000000000000004</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0.25</v>
          </cell>
          <cell r="AD85">
            <v>0.25</v>
          </cell>
          <cell r="AE85">
            <v>0.25</v>
          </cell>
          <cell r="AF85">
            <v>0.25</v>
          </cell>
          <cell r="AG85">
            <v>0.25</v>
          </cell>
          <cell r="AH85">
            <v>0.25</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0.25</v>
          </cell>
          <cell r="BO85">
            <v>0.25</v>
          </cell>
          <cell r="BP85">
            <v>0.25</v>
          </cell>
          <cell r="BQ85">
            <v>0.25</v>
          </cell>
          <cell r="BR85">
            <v>0.5</v>
          </cell>
          <cell r="BS85">
            <v>0.25</v>
          </cell>
          <cell r="BT85">
            <v>0.25</v>
          </cell>
          <cell r="BU85">
            <v>0.25</v>
          </cell>
          <cell r="BV85">
            <v>0.25</v>
          </cell>
          <cell r="BW85">
            <v>0.25</v>
          </cell>
          <cell r="BX85">
            <v>0.5</v>
          </cell>
          <cell r="BY85">
            <v>0.5</v>
          </cell>
          <cell r="BZ85">
            <v>0.5</v>
          </cell>
          <cell r="CA85">
            <v>0.25</v>
          </cell>
          <cell r="CB85">
            <v>0.5</v>
          </cell>
          <cell r="CC85">
            <v>0.5</v>
          </cell>
          <cell r="CD85">
            <v>0.5</v>
          </cell>
          <cell r="CE85">
            <v>1</v>
          </cell>
          <cell r="CF85">
            <v>0.75</v>
          </cell>
          <cell r="CG85">
            <v>0.25</v>
          </cell>
          <cell r="CH85">
            <v>0.25</v>
          </cell>
          <cell r="CI85">
            <v>0.25</v>
          </cell>
          <cell r="CJ85">
            <v>0.25</v>
          </cell>
          <cell r="CK85">
            <v>0.5</v>
          </cell>
          <cell r="CL85">
            <v>0.5</v>
          </cell>
          <cell r="CM85">
            <v>0.5</v>
          </cell>
          <cell r="CN85">
            <v>0.25</v>
          </cell>
          <cell r="CO85">
            <v>0.25</v>
          </cell>
          <cell r="CP85">
            <v>0.75</v>
          </cell>
          <cell r="CQ85">
            <v>0</v>
          </cell>
          <cell r="CR85">
            <v>0</v>
          </cell>
          <cell r="CS85">
            <v>0</v>
          </cell>
          <cell r="CT85">
            <v>0</v>
          </cell>
          <cell r="CU85">
            <v>0</v>
          </cell>
          <cell r="CV85">
            <v>0</v>
          </cell>
          <cell r="CW85">
            <v>0</v>
          </cell>
          <cell r="CX85">
            <v>0</v>
          </cell>
          <cell r="CY85">
            <v>0</v>
          </cell>
          <cell r="CZ85">
            <v>0</v>
          </cell>
        </row>
        <row r="86">
          <cell r="C86">
            <v>1.56</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0.25</v>
          </cell>
          <cell r="AD86">
            <v>0.25</v>
          </cell>
          <cell r="AE86">
            <v>0.25</v>
          </cell>
          <cell r="AF86">
            <v>0.25</v>
          </cell>
          <cell r="AG86">
            <v>0.25</v>
          </cell>
          <cell r="AH86">
            <v>0.25</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0.5</v>
          </cell>
          <cell r="BO86">
            <v>0.5</v>
          </cell>
          <cell r="BP86">
            <v>0.5</v>
          </cell>
          <cell r="BQ86">
            <v>0.5</v>
          </cell>
          <cell r="BR86">
            <v>0.5</v>
          </cell>
          <cell r="BS86">
            <v>0.25</v>
          </cell>
          <cell r="BT86">
            <v>0.5</v>
          </cell>
          <cell r="BU86">
            <v>0.25</v>
          </cell>
          <cell r="BV86">
            <v>0.25</v>
          </cell>
          <cell r="BW86">
            <v>0.25</v>
          </cell>
          <cell r="BX86">
            <v>0.5</v>
          </cell>
          <cell r="BY86">
            <v>0.5</v>
          </cell>
          <cell r="BZ86">
            <v>0.5</v>
          </cell>
          <cell r="CA86">
            <v>0.5</v>
          </cell>
          <cell r="CB86">
            <v>0.5</v>
          </cell>
          <cell r="CC86">
            <v>0.5</v>
          </cell>
          <cell r="CD86">
            <v>0.5</v>
          </cell>
          <cell r="CE86">
            <v>0.75</v>
          </cell>
          <cell r="CF86">
            <v>1</v>
          </cell>
          <cell r="CG86">
            <v>0.25</v>
          </cell>
          <cell r="CH86">
            <v>0.25</v>
          </cell>
          <cell r="CI86">
            <v>0.25</v>
          </cell>
          <cell r="CJ86">
            <v>0.25</v>
          </cell>
          <cell r="CK86">
            <v>0.5</v>
          </cell>
          <cell r="CL86">
            <v>0.5</v>
          </cell>
          <cell r="CM86">
            <v>0.5</v>
          </cell>
          <cell r="CN86">
            <v>0.25</v>
          </cell>
          <cell r="CO86">
            <v>0.25</v>
          </cell>
          <cell r="CP86">
            <v>0.5</v>
          </cell>
          <cell r="CQ86">
            <v>0</v>
          </cell>
          <cell r="CR86">
            <v>0</v>
          </cell>
          <cell r="CS86">
            <v>0</v>
          </cell>
          <cell r="CT86">
            <v>0</v>
          </cell>
          <cell r="CU86">
            <v>0</v>
          </cell>
          <cell r="CV86">
            <v>0</v>
          </cell>
          <cell r="CW86">
            <v>0</v>
          </cell>
          <cell r="CX86">
            <v>0</v>
          </cell>
          <cell r="CY86">
            <v>0</v>
          </cell>
          <cell r="CZ86">
            <v>0</v>
          </cell>
        </row>
        <row r="87">
          <cell r="C87">
            <v>1.51</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0.25</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0.25</v>
          </cell>
          <cell r="BS87">
            <v>0</v>
          </cell>
          <cell r="BT87">
            <v>0.25</v>
          </cell>
          <cell r="BU87">
            <v>0</v>
          </cell>
          <cell r="BV87">
            <v>0</v>
          </cell>
          <cell r="BW87">
            <v>0</v>
          </cell>
          <cell r="BX87">
            <v>0</v>
          </cell>
          <cell r="BY87">
            <v>0</v>
          </cell>
          <cell r="BZ87">
            <v>0</v>
          </cell>
          <cell r="CA87">
            <v>0</v>
          </cell>
          <cell r="CB87">
            <v>0</v>
          </cell>
          <cell r="CC87">
            <v>0.25</v>
          </cell>
          <cell r="CD87">
            <v>0.25</v>
          </cell>
          <cell r="CE87">
            <v>0.25</v>
          </cell>
          <cell r="CF87">
            <v>0.25</v>
          </cell>
          <cell r="CG87">
            <v>1</v>
          </cell>
          <cell r="CH87">
            <v>0.75</v>
          </cell>
          <cell r="CI87">
            <v>0.5</v>
          </cell>
          <cell r="CJ87">
            <v>0.5</v>
          </cell>
          <cell r="CK87">
            <v>0.5</v>
          </cell>
          <cell r="CL87">
            <v>0.5</v>
          </cell>
          <cell r="CM87">
            <v>0.5</v>
          </cell>
          <cell r="CN87">
            <v>0.25</v>
          </cell>
          <cell r="CO87">
            <v>0.25</v>
          </cell>
          <cell r="CP87">
            <v>0.25</v>
          </cell>
          <cell r="CQ87">
            <v>0.25</v>
          </cell>
          <cell r="CR87">
            <v>0.25</v>
          </cell>
          <cell r="CS87">
            <v>0.25</v>
          </cell>
          <cell r="CT87">
            <v>0.25</v>
          </cell>
          <cell r="CU87">
            <v>0.25</v>
          </cell>
          <cell r="CV87">
            <v>0.25</v>
          </cell>
          <cell r="CW87">
            <v>0.25</v>
          </cell>
          <cell r="CX87">
            <v>0.25</v>
          </cell>
          <cell r="CY87">
            <v>0.25</v>
          </cell>
          <cell r="CZ87">
            <v>0.25</v>
          </cell>
        </row>
        <row r="88">
          <cell r="C88">
            <v>0.09</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0.25</v>
          </cell>
          <cell r="BS88">
            <v>0</v>
          </cell>
          <cell r="BT88">
            <v>0.25</v>
          </cell>
          <cell r="BU88">
            <v>0</v>
          </cell>
          <cell r="BV88">
            <v>0</v>
          </cell>
          <cell r="BW88">
            <v>0</v>
          </cell>
          <cell r="BX88">
            <v>0</v>
          </cell>
          <cell r="BY88">
            <v>0</v>
          </cell>
          <cell r="BZ88">
            <v>0</v>
          </cell>
          <cell r="CA88">
            <v>0</v>
          </cell>
          <cell r="CB88">
            <v>0</v>
          </cell>
          <cell r="CC88">
            <v>0.25</v>
          </cell>
          <cell r="CD88">
            <v>0.5</v>
          </cell>
          <cell r="CE88">
            <v>0.25</v>
          </cell>
          <cell r="CF88">
            <v>0.25</v>
          </cell>
          <cell r="CG88">
            <v>0.75</v>
          </cell>
          <cell r="CH88">
            <v>1</v>
          </cell>
          <cell r="CI88">
            <v>0.5</v>
          </cell>
          <cell r="CJ88">
            <v>0.5</v>
          </cell>
          <cell r="CK88">
            <v>0.5</v>
          </cell>
          <cell r="CL88">
            <v>0.5</v>
          </cell>
          <cell r="CM88">
            <v>0.5</v>
          </cell>
          <cell r="CN88">
            <v>0.25</v>
          </cell>
          <cell r="CO88">
            <v>0.25</v>
          </cell>
          <cell r="CP88">
            <v>0.25</v>
          </cell>
          <cell r="CQ88">
            <v>0.25</v>
          </cell>
          <cell r="CR88">
            <v>0.25</v>
          </cell>
          <cell r="CS88">
            <v>0.25</v>
          </cell>
          <cell r="CT88">
            <v>0.25</v>
          </cell>
          <cell r="CU88">
            <v>0.25</v>
          </cell>
          <cell r="CV88">
            <v>0.25</v>
          </cell>
          <cell r="CW88">
            <v>0.25</v>
          </cell>
          <cell r="CX88">
            <v>0.25</v>
          </cell>
          <cell r="CY88">
            <v>0.25</v>
          </cell>
          <cell r="CZ88">
            <v>0.25</v>
          </cell>
        </row>
        <row r="89">
          <cell r="C89">
            <v>12.56</v>
          </cell>
          <cell r="F89">
            <v>0.5</v>
          </cell>
          <cell r="G89">
            <v>0.5</v>
          </cell>
          <cell r="H89">
            <v>0.5</v>
          </cell>
          <cell r="I89">
            <v>0.5</v>
          </cell>
          <cell r="J89">
            <v>0.5</v>
          </cell>
          <cell r="K89">
            <v>0.75</v>
          </cell>
          <cell r="L89">
            <v>0.5</v>
          </cell>
          <cell r="M89">
            <v>0.5</v>
          </cell>
          <cell r="N89">
            <v>0.25</v>
          </cell>
          <cell r="O89">
            <v>0.75</v>
          </cell>
          <cell r="P89">
            <v>0.25</v>
          </cell>
          <cell r="Q89">
            <v>0.5</v>
          </cell>
          <cell r="R89">
            <v>0.5</v>
          </cell>
          <cell r="S89">
            <v>0.5</v>
          </cell>
          <cell r="T89">
            <v>0.5</v>
          </cell>
          <cell r="U89">
            <v>0.25</v>
          </cell>
          <cell r="V89">
            <v>0.25</v>
          </cell>
          <cell r="W89">
            <v>0.25</v>
          </cell>
          <cell r="X89">
            <v>0.25</v>
          </cell>
          <cell r="Y89">
            <v>0.25</v>
          </cell>
          <cell r="Z89">
            <v>0.25</v>
          </cell>
          <cell r="AA89">
            <v>0.25</v>
          </cell>
          <cell r="AB89">
            <v>0</v>
          </cell>
          <cell r="AC89">
            <v>0.25</v>
          </cell>
          <cell r="AD89">
            <v>0.5</v>
          </cell>
          <cell r="AE89">
            <v>0</v>
          </cell>
          <cell r="AF89">
            <v>0.25</v>
          </cell>
          <cell r="AG89">
            <v>0.25</v>
          </cell>
          <cell r="AH89">
            <v>0.25</v>
          </cell>
          <cell r="AI89">
            <v>0.25</v>
          </cell>
          <cell r="AJ89">
            <v>0.25</v>
          </cell>
          <cell r="AK89">
            <v>0.25</v>
          </cell>
          <cell r="AL89">
            <v>0.25</v>
          </cell>
          <cell r="AM89">
            <v>0.25</v>
          </cell>
          <cell r="AN89">
            <v>0.25</v>
          </cell>
          <cell r="AO89">
            <v>0.25</v>
          </cell>
          <cell r="AP89">
            <v>0.25</v>
          </cell>
          <cell r="AQ89">
            <v>0.25</v>
          </cell>
          <cell r="AR89">
            <v>0.25</v>
          </cell>
          <cell r="AS89">
            <v>0.25</v>
          </cell>
          <cell r="AT89">
            <v>0.25</v>
          </cell>
          <cell r="AU89">
            <v>0.25</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0.25</v>
          </cell>
          <cell r="BS89">
            <v>0</v>
          </cell>
          <cell r="BT89">
            <v>0.25</v>
          </cell>
          <cell r="BU89">
            <v>0</v>
          </cell>
          <cell r="BV89">
            <v>0</v>
          </cell>
          <cell r="BW89">
            <v>0</v>
          </cell>
          <cell r="BX89">
            <v>0</v>
          </cell>
          <cell r="BY89">
            <v>0</v>
          </cell>
          <cell r="BZ89">
            <v>0</v>
          </cell>
          <cell r="CA89">
            <v>0</v>
          </cell>
          <cell r="CB89">
            <v>0</v>
          </cell>
          <cell r="CC89">
            <v>0.25</v>
          </cell>
          <cell r="CD89">
            <v>0.25</v>
          </cell>
          <cell r="CE89">
            <v>0.25</v>
          </cell>
          <cell r="CF89">
            <v>0.25</v>
          </cell>
          <cell r="CG89">
            <v>0.5</v>
          </cell>
          <cell r="CH89">
            <v>0.5</v>
          </cell>
          <cell r="CI89">
            <v>1</v>
          </cell>
          <cell r="CJ89">
            <v>1</v>
          </cell>
          <cell r="CK89">
            <v>0.5</v>
          </cell>
          <cell r="CL89">
            <v>0.75</v>
          </cell>
          <cell r="CM89">
            <v>0.75</v>
          </cell>
          <cell r="CN89">
            <v>0.75</v>
          </cell>
          <cell r="CO89">
            <v>0.25</v>
          </cell>
          <cell r="CP89">
            <v>0.25</v>
          </cell>
          <cell r="CQ89">
            <v>0.25</v>
          </cell>
          <cell r="CR89">
            <v>0.25</v>
          </cell>
          <cell r="CS89">
            <v>0.5</v>
          </cell>
          <cell r="CT89">
            <v>0.25</v>
          </cell>
          <cell r="CU89">
            <v>0.25</v>
          </cell>
          <cell r="CV89">
            <v>0.25</v>
          </cell>
          <cell r="CW89">
            <v>0.5</v>
          </cell>
          <cell r="CX89">
            <v>0.25</v>
          </cell>
          <cell r="CY89">
            <v>0.25</v>
          </cell>
          <cell r="CZ89">
            <v>0.25</v>
          </cell>
        </row>
        <row r="90">
          <cell r="C90">
            <v>3.87</v>
          </cell>
          <cell r="F90">
            <v>0.5</v>
          </cell>
          <cell r="G90">
            <v>0.5</v>
          </cell>
          <cell r="H90">
            <v>0.5</v>
          </cell>
          <cell r="I90">
            <v>0.5</v>
          </cell>
          <cell r="J90">
            <v>0.5</v>
          </cell>
          <cell r="K90">
            <v>0.75</v>
          </cell>
          <cell r="L90">
            <v>0.5</v>
          </cell>
          <cell r="M90">
            <v>0.5</v>
          </cell>
          <cell r="N90">
            <v>0.25</v>
          </cell>
          <cell r="O90">
            <v>0.75</v>
          </cell>
          <cell r="P90">
            <v>0.25</v>
          </cell>
          <cell r="Q90">
            <v>0.5</v>
          </cell>
          <cell r="R90">
            <v>0.5</v>
          </cell>
          <cell r="S90">
            <v>0.5</v>
          </cell>
          <cell r="T90">
            <v>0.5</v>
          </cell>
          <cell r="U90">
            <v>0.25</v>
          </cell>
          <cell r="V90">
            <v>0.25</v>
          </cell>
          <cell r="W90">
            <v>0.25</v>
          </cell>
          <cell r="X90">
            <v>0.25</v>
          </cell>
          <cell r="Y90">
            <v>0.25</v>
          </cell>
          <cell r="Z90">
            <v>0.25</v>
          </cell>
          <cell r="AA90">
            <v>0.25</v>
          </cell>
          <cell r="AB90">
            <v>0</v>
          </cell>
          <cell r="AC90">
            <v>0.25</v>
          </cell>
          <cell r="AD90">
            <v>0.5</v>
          </cell>
          <cell r="AE90">
            <v>0</v>
          </cell>
          <cell r="AF90">
            <v>0.25</v>
          </cell>
          <cell r="AG90">
            <v>0.25</v>
          </cell>
          <cell r="AH90">
            <v>0.25</v>
          </cell>
          <cell r="AI90">
            <v>0.25</v>
          </cell>
          <cell r="AJ90">
            <v>0.25</v>
          </cell>
          <cell r="AK90">
            <v>0.25</v>
          </cell>
          <cell r="AL90">
            <v>0.25</v>
          </cell>
          <cell r="AM90">
            <v>0.25</v>
          </cell>
          <cell r="AN90">
            <v>0.25</v>
          </cell>
          <cell r="AO90">
            <v>0.25</v>
          </cell>
          <cell r="AP90">
            <v>0.25</v>
          </cell>
          <cell r="AQ90">
            <v>0.25</v>
          </cell>
          <cell r="AR90">
            <v>0.25</v>
          </cell>
          <cell r="AS90">
            <v>0.25</v>
          </cell>
          <cell r="AT90">
            <v>0.25</v>
          </cell>
          <cell r="AU90">
            <v>0</v>
          </cell>
          <cell r="AV90">
            <v>0</v>
          </cell>
          <cell r="AW90">
            <v>0.25</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0.25</v>
          </cell>
          <cell r="BS90">
            <v>0</v>
          </cell>
          <cell r="BT90">
            <v>0.25</v>
          </cell>
          <cell r="BU90">
            <v>0</v>
          </cell>
          <cell r="BV90">
            <v>0</v>
          </cell>
          <cell r="BW90">
            <v>0</v>
          </cell>
          <cell r="BX90">
            <v>0</v>
          </cell>
          <cell r="BY90">
            <v>0</v>
          </cell>
          <cell r="BZ90">
            <v>0</v>
          </cell>
          <cell r="CA90">
            <v>0</v>
          </cell>
          <cell r="CB90">
            <v>0</v>
          </cell>
          <cell r="CC90">
            <v>0.25</v>
          </cell>
          <cell r="CD90">
            <v>0.25</v>
          </cell>
          <cell r="CE90">
            <v>0.25</v>
          </cell>
          <cell r="CF90">
            <v>0.25</v>
          </cell>
          <cell r="CG90">
            <v>0.5</v>
          </cell>
          <cell r="CH90">
            <v>0.5</v>
          </cell>
          <cell r="CI90">
            <v>1</v>
          </cell>
          <cell r="CJ90">
            <v>1</v>
          </cell>
          <cell r="CK90">
            <v>0.5</v>
          </cell>
          <cell r="CL90">
            <v>0.75</v>
          </cell>
          <cell r="CM90">
            <v>0.75</v>
          </cell>
          <cell r="CN90">
            <v>0.75</v>
          </cell>
          <cell r="CO90">
            <v>0.5</v>
          </cell>
          <cell r="CP90">
            <v>0.25</v>
          </cell>
          <cell r="CQ90">
            <v>0.25</v>
          </cell>
          <cell r="CR90">
            <v>0.25</v>
          </cell>
          <cell r="CS90">
            <v>0.5</v>
          </cell>
          <cell r="CT90">
            <v>0.25</v>
          </cell>
          <cell r="CU90">
            <v>0.25</v>
          </cell>
          <cell r="CV90">
            <v>0.25</v>
          </cell>
          <cell r="CW90">
            <v>0.5</v>
          </cell>
          <cell r="CX90">
            <v>0.25</v>
          </cell>
          <cell r="CY90">
            <v>0.25</v>
          </cell>
          <cell r="CZ90">
            <v>0.25</v>
          </cell>
        </row>
        <row r="91">
          <cell r="C91">
            <v>0.14000000000000001</v>
          </cell>
          <cell r="F91">
            <v>0.25</v>
          </cell>
          <cell r="G91">
            <v>0.25</v>
          </cell>
          <cell r="H91">
            <v>0.25</v>
          </cell>
          <cell r="I91">
            <v>0.25</v>
          </cell>
          <cell r="J91">
            <v>0.25</v>
          </cell>
          <cell r="K91">
            <v>0.25</v>
          </cell>
          <cell r="L91">
            <v>0.25</v>
          </cell>
          <cell r="M91">
            <v>0.25</v>
          </cell>
          <cell r="N91">
            <v>0.25</v>
          </cell>
          <cell r="O91">
            <v>0.25</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0.25</v>
          </cell>
          <cell r="AG91">
            <v>0.25</v>
          </cell>
          <cell r="AH91">
            <v>0.25</v>
          </cell>
          <cell r="AI91">
            <v>0.25</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0.25</v>
          </cell>
          <cell r="BS91">
            <v>0</v>
          </cell>
          <cell r="BT91">
            <v>0.25</v>
          </cell>
          <cell r="BU91">
            <v>0</v>
          </cell>
          <cell r="BV91">
            <v>0</v>
          </cell>
          <cell r="BW91">
            <v>0</v>
          </cell>
          <cell r="BX91">
            <v>0.25</v>
          </cell>
          <cell r="BY91">
            <v>0.25</v>
          </cell>
          <cell r="BZ91">
            <v>0.25</v>
          </cell>
          <cell r="CA91">
            <v>0.25</v>
          </cell>
          <cell r="CB91">
            <v>0.25</v>
          </cell>
          <cell r="CC91">
            <v>0.5</v>
          </cell>
          <cell r="CD91">
            <v>0.5</v>
          </cell>
          <cell r="CE91">
            <v>0.5</v>
          </cell>
          <cell r="CF91">
            <v>0.5</v>
          </cell>
          <cell r="CG91">
            <v>0.5</v>
          </cell>
          <cell r="CH91">
            <v>0.5</v>
          </cell>
          <cell r="CI91">
            <v>0.5</v>
          </cell>
          <cell r="CJ91">
            <v>0.5</v>
          </cell>
          <cell r="CK91">
            <v>1</v>
          </cell>
          <cell r="CL91">
            <v>0.5</v>
          </cell>
          <cell r="CM91">
            <v>0.25</v>
          </cell>
          <cell r="CN91">
            <v>0.25</v>
          </cell>
          <cell r="CO91">
            <v>0.25</v>
          </cell>
          <cell r="CP91">
            <v>0.5</v>
          </cell>
          <cell r="CQ91">
            <v>0.25</v>
          </cell>
          <cell r="CR91">
            <v>0.25</v>
          </cell>
          <cell r="CS91">
            <v>0.25</v>
          </cell>
          <cell r="CT91">
            <v>0.25</v>
          </cell>
          <cell r="CU91">
            <v>0.25</v>
          </cell>
          <cell r="CV91">
            <v>0.25</v>
          </cell>
          <cell r="CW91">
            <v>0.25</v>
          </cell>
          <cell r="CX91">
            <v>0.25</v>
          </cell>
          <cell r="CY91">
            <v>0.25</v>
          </cell>
          <cell r="CZ91">
            <v>0.25</v>
          </cell>
        </row>
        <row r="92">
          <cell r="C92">
            <v>0.81</v>
          </cell>
          <cell r="F92">
            <v>0.5</v>
          </cell>
          <cell r="G92">
            <v>0.5</v>
          </cell>
          <cell r="H92">
            <v>0.5</v>
          </cell>
          <cell r="I92">
            <v>0.5</v>
          </cell>
          <cell r="J92">
            <v>0.5</v>
          </cell>
          <cell r="K92">
            <v>0.75</v>
          </cell>
          <cell r="L92">
            <v>0.25</v>
          </cell>
          <cell r="M92">
            <v>0.25</v>
          </cell>
          <cell r="N92">
            <v>0.25</v>
          </cell>
          <cell r="O92">
            <v>0.75</v>
          </cell>
          <cell r="P92">
            <v>0.25</v>
          </cell>
          <cell r="Q92">
            <v>0.25</v>
          </cell>
          <cell r="R92">
            <v>0.25</v>
          </cell>
          <cell r="S92">
            <v>0.5</v>
          </cell>
          <cell r="T92">
            <v>0.25</v>
          </cell>
          <cell r="U92">
            <v>0.25</v>
          </cell>
          <cell r="V92">
            <v>0.25</v>
          </cell>
          <cell r="W92">
            <v>0.25</v>
          </cell>
          <cell r="X92">
            <v>0.25</v>
          </cell>
          <cell r="Y92">
            <v>0.25</v>
          </cell>
          <cell r="Z92">
            <v>0.25</v>
          </cell>
          <cell r="AA92">
            <v>0.25</v>
          </cell>
          <cell r="AB92">
            <v>0</v>
          </cell>
          <cell r="AC92">
            <v>0.25</v>
          </cell>
          <cell r="AD92">
            <v>0.5</v>
          </cell>
          <cell r="AE92">
            <v>0</v>
          </cell>
          <cell r="AF92">
            <v>0.25</v>
          </cell>
          <cell r="AG92">
            <v>0.25</v>
          </cell>
          <cell r="AH92">
            <v>0.25</v>
          </cell>
          <cell r="AI92">
            <v>0.25</v>
          </cell>
          <cell r="AJ92">
            <v>0.25</v>
          </cell>
          <cell r="AK92">
            <v>0.25</v>
          </cell>
          <cell r="AL92">
            <v>0.25</v>
          </cell>
          <cell r="AM92">
            <v>0.25</v>
          </cell>
          <cell r="AN92">
            <v>0.25</v>
          </cell>
          <cell r="AO92">
            <v>0.25</v>
          </cell>
          <cell r="AP92">
            <v>0.25</v>
          </cell>
          <cell r="AQ92">
            <v>0.25</v>
          </cell>
          <cell r="AR92">
            <v>0.25</v>
          </cell>
          <cell r="AS92">
            <v>0.25</v>
          </cell>
          <cell r="AT92">
            <v>0.25</v>
          </cell>
          <cell r="AU92">
            <v>0.25</v>
          </cell>
          <cell r="AV92">
            <v>0</v>
          </cell>
          <cell r="AW92">
            <v>0.25</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0.25</v>
          </cell>
          <cell r="BO92">
            <v>0.25</v>
          </cell>
          <cell r="BP92">
            <v>0.25</v>
          </cell>
          <cell r="BQ92">
            <v>0.25</v>
          </cell>
          <cell r="BR92">
            <v>0.25</v>
          </cell>
          <cell r="BS92">
            <v>0.25</v>
          </cell>
          <cell r="BT92">
            <v>0.25</v>
          </cell>
          <cell r="BU92">
            <v>0</v>
          </cell>
          <cell r="BV92">
            <v>0</v>
          </cell>
          <cell r="BW92">
            <v>0</v>
          </cell>
          <cell r="BX92">
            <v>0.25</v>
          </cell>
          <cell r="BY92">
            <v>0.25</v>
          </cell>
          <cell r="BZ92">
            <v>0.25</v>
          </cell>
          <cell r="CA92">
            <v>0.25</v>
          </cell>
          <cell r="CB92">
            <v>0.25</v>
          </cell>
          <cell r="CC92">
            <v>0.25</v>
          </cell>
          <cell r="CD92">
            <v>0.25</v>
          </cell>
          <cell r="CE92">
            <v>0.5</v>
          </cell>
          <cell r="CF92">
            <v>0.5</v>
          </cell>
          <cell r="CG92">
            <v>0.5</v>
          </cell>
          <cell r="CH92">
            <v>0.5</v>
          </cell>
          <cell r="CI92">
            <v>0.75</v>
          </cell>
          <cell r="CJ92">
            <v>0.75</v>
          </cell>
          <cell r="CK92">
            <v>0.5</v>
          </cell>
          <cell r="CL92">
            <v>1</v>
          </cell>
          <cell r="CM92">
            <v>1</v>
          </cell>
          <cell r="CN92">
            <v>0.75</v>
          </cell>
          <cell r="CO92">
            <v>0.5</v>
          </cell>
          <cell r="CP92">
            <v>0.5</v>
          </cell>
          <cell r="CQ92">
            <v>0.25</v>
          </cell>
          <cell r="CR92">
            <v>0.25</v>
          </cell>
          <cell r="CS92">
            <v>0.5</v>
          </cell>
          <cell r="CT92">
            <v>0.25</v>
          </cell>
          <cell r="CU92">
            <v>0.25</v>
          </cell>
          <cell r="CV92">
            <v>0.25</v>
          </cell>
          <cell r="CW92">
            <v>0.5</v>
          </cell>
          <cell r="CX92">
            <v>0.25</v>
          </cell>
          <cell r="CY92">
            <v>0.25</v>
          </cell>
          <cell r="CZ92">
            <v>0.5</v>
          </cell>
        </row>
        <row r="93">
          <cell r="C93">
            <v>2.13</v>
          </cell>
          <cell r="F93">
            <v>0.5</v>
          </cell>
          <cell r="G93">
            <v>0.5</v>
          </cell>
          <cell r="H93">
            <v>0.5</v>
          </cell>
          <cell r="I93">
            <v>0.5</v>
          </cell>
          <cell r="J93">
            <v>0.5</v>
          </cell>
          <cell r="K93">
            <v>0.75</v>
          </cell>
          <cell r="L93">
            <v>0.25</v>
          </cell>
          <cell r="M93">
            <v>0.25</v>
          </cell>
          <cell r="N93">
            <v>0.25</v>
          </cell>
          <cell r="O93">
            <v>0.75</v>
          </cell>
          <cell r="P93">
            <v>0.25</v>
          </cell>
          <cell r="Q93">
            <v>0.25</v>
          </cell>
          <cell r="R93">
            <v>0.25</v>
          </cell>
          <cell r="S93">
            <v>0.5</v>
          </cell>
          <cell r="T93">
            <v>0.25</v>
          </cell>
          <cell r="U93">
            <v>0.25</v>
          </cell>
          <cell r="V93">
            <v>0.25</v>
          </cell>
          <cell r="W93">
            <v>0.25</v>
          </cell>
          <cell r="X93">
            <v>0.25</v>
          </cell>
          <cell r="Y93">
            <v>0.25</v>
          </cell>
          <cell r="Z93">
            <v>0.25</v>
          </cell>
          <cell r="AA93">
            <v>0.25</v>
          </cell>
          <cell r="AB93">
            <v>0</v>
          </cell>
          <cell r="AC93">
            <v>0.25</v>
          </cell>
          <cell r="AD93">
            <v>0.5</v>
          </cell>
          <cell r="AE93">
            <v>0</v>
          </cell>
          <cell r="AF93">
            <v>0.25</v>
          </cell>
          <cell r="AG93">
            <v>0.25</v>
          </cell>
          <cell r="AH93">
            <v>0.25</v>
          </cell>
          <cell r="AI93">
            <v>0.25</v>
          </cell>
          <cell r="AJ93">
            <v>0.25</v>
          </cell>
          <cell r="AK93">
            <v>0.25</v>
          </cell>
          <cell r="AL93">
            <v>0.25</v>
          </cell>
          <cell r="AM93">
            <v>0.25</v>
          </cell>
          <cell r="AN93">
            <v>0.5</v>
          </cell>
          <cell r="AO93">
            <v>0.25</v>
          </cell>
          <cell r="AP93">
            <v>0.25</v>
          </cell>
          <cell r="AQ93">
            <v>0.25</v>
          </cell>
          <cell r="AR93">
            <v>0.25</v>
          </cell>
          <cell r="AS93">
            <v>0.25</v>
          </cell>
          <cell r="AT93">
            <v>0.25</v>
          </cell>
          <cell r="AU93">
            <v>0.25</v>
          </cell>
          <cell r="AV93">
            <v>0</v>
          </cell>
          <cell r="AW93">
            <v>0.25</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0.25</v>
          </cell>
          <cell r="BO93">
            <v>0.25</v>
          </cell>
          <cell r="BP93">
            <v>0.25</v>
          </cell>
          <cell r="BQ93">
            <v>0.25</v>
          </cell>
          <cell r="BR93">
            <v>0.25</v>
          </cell>
          <cell r="BS93">
            <v>0.25</v>
          </cell>
          <cell r="BT93">
            <v>0.25</v>
          </cell>
          <cell r="BU93">
            <v>0</v>
          </cell>
          <cell r="BV93">
            <v>0</v>
          </cell>
          <cell r="BW93">
            <v>0</v>
          </cell>
          <cell r="BX93">
            <v>0.25</v>
          </cell>
          <cell r="BY93">
            <v>0.25</v>
          </cell>
          <cell r="BZ93">
            <v>0.25</v>
          </cell>
          <cell r="CA93">
            <v>0.25</v>
          </cell>
          <cell r="CB93">
            <v>0.25</v>
          </cell>
          <cell r="CC93">
            <v>0.25</v>
          </cell>
          <cell r="CD93">
            <v>0.25</v>
          </cell>
          <cell r="CE93">
            <v>0.5</v>
          </cell>
          <cell r="CF93">
            <v>0.5</v>
          </cell>
          <cell r="CG93">
            <v>0.5</v>
          </cell>
          <cell r="CH93">
            <v>0.5</v>
          </cell>
          <cell r="CI93">
            <v>0.75</v>
          </cell>
          <cell r="CJ93">
            <v>0.75</v>
          </cell>
          <cell r="CK93">
            <v>0.25</v>
          </cell>
          <cell r="CL93">
            <v>1</v>
          </cell>
          <cell r="CM93">
            <v>1</v>
          </cell>
          <cell r="CN93">
            <v>0.75</v>
          </cell>
          <cell r="CO93">
            <v>0.5</v>
          </cell>
          <cell r="CP93">
            <v>0.5</v>
          </cell>
          <cell r="CQ93">
            <v>0.25</v>
          </cell>
          <cell r="CR93">
            <v>0.25</v>
          </cell>
          <cell r="CS93">
            <v>0.5</v>
          </cell>
          <cell r="CT93">
            <v>0.25</v>
          </cell>
          <cell r="CU93">
            <v>0.25</v>
          </cell>
          <cell r="CV93">
            <v>0.25</v>
          </cell>
          <cell r="CW93">
            <v>0.5</v>
          </cell>
          <cell r="CX93">
            <v>0.25</v>
          </cell>
          <cell r="CY93">
            <v>0.5</v>
          </cell>
          <cell r="CZ93">
            <v>0.5</v>
          </cell>
        </row>
        <row r="94">
          <cell r="C94">
            <v>0.87</v>
          </cell>
          <cell r="F94">
            <v>0.5</v>
          </cell>
          <cell r="G94">
            <v>0.5</v>
          </cell>
          <cell r="H94">
            <v>0.5</v>
          </cell>
          <cell r="I94">
            <v>0.5</v>
          </cell>
          <cell r="J94">
            <v>0.5</v>
          </cell>
          <cell r="K94">
            <v>0.75</v>
          </cell>
          <cell r="L94">
            <v>0.5</v>
          </cell>
          <cell r="M94">
            <v>0.5</v>
          </cell>
          <cell r="N94">
            <v>0.5</v>
          </cell>
          <cell r="O94">
            <v>0.75</v>
          </cell>
          <cell r="P94">
            <v>0.5</v>
          </cell>
          <cell r="Q94">
            <v>0.5</v>
          </cell>
          <cell r="R94">
            <v>0.5</v>
          </cell>
          <cell r="S94">
            <v>0.5</v>
          </cell>
          <cell r="T94">
            <v>0.5</v>
          </cell>
          <cell r="U94">
            <v>0.25</v>
          </cell>
          <cell r="V94">
            <v>0.25</v>
          </cell>
          <cell r="W94">
            <v>0.5</v>
          </cell>
          <cell r="X94">
            <v>0.5</v>
          </cell>
          <cell r="Y94">
            <v>0.5</v>
          </cell>
          <cell r="Z94">
            <v>0.25</v>
          </cell>
          <cell r="AA94">
            <v>0.5</v>
          </cell>
          <cell r="AB94">
            <v>0</v>
          </cell>
          <cell r="AC94">
            <v>0.5</v>
          </cell>
          <cell r="AD94">
            <v>0.5</v>
          </cell>
          <cell r="AE94">
            <v>0</v>
          </cell>
          <cell r="AF94">
            <v>0.5</v>
          </cell>
          <cell r="AG94">
            <v>0.5</v>
          </cell>
          <cell r="AH94">
            <v>0.5</v>
          </cell>
          <cell r="AI94">
            <v>0.25</v>
          </cell>
          <cell r="AJ94">
            <v>0.5</v>
          </cell>
          <cell r="AK94">
            <v>0.5</v>
          </cell>
          <cell r="AL94">
            <v>0.5</v>
          </cell>
          <cell r="AM94">
            <v>0.5</v>
          </cell>
          <cell r="AN94">
            <v>0.5</v>
          </cell>
          <cell r="AO94">
            <v>0.25</v>
          </cell>
          <cell r="AP94">
            <v>0.25</v>
          </cell>
          <cell r="AQ94">
            <v>0.5</v>
          </cell>
          <cell r="AR94">
            <v>0.25</v>
          </cell>
          <cell r="AS94">
            <v>0.5</v>
          </cell>
          <cell r="AT94">
            <v>0.25</v>
          </cell>
          <cell r="AU94">
            <v>0.25</v>
          </cell>
          <cell r="AV94">
            <v>0.25</v>
          </cell>
          <cell r="AW94">
            <v>0.25</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0.25</v>
          </cell>
          <cell r="BO94">
            <v>0.25</v>
          </cell>
          <cell r="BP94">
            <v>0.25</v>
          </cell>
          <cell r="BQ94">
            <v>0.25</v>
          </cell>
          <cell r="BR94">
            <v>0.25</v>
          </cell>
          <cell r="BS94">
            <v>0.25</v>
          </cell>
          <cell r="BT94">
            <v>0.25</v>
          </cell>
          <cell r="BU94">
            <v>0</v>
          </cell>
          <cell r="BV94">
            <v>0</v>
          </cell>
          <cell r="BW94">
            <v>0</v>
          </cell>
          <cell r="BX94">
            <v>0.25</v>
          </cell>
          <cell r="BY94">
            <v>0.25</v>
          </cell>
          <cell r="BZ94">
            <v>0.25</v>
          </cell>
          <cell r="CA94">
            <v>0.25</v>
          </cell>
          <cell r="CB94">
            <v>0.25</v>
          </cell>
          <cell r="CC94">
            <v>0.25</v>
          </cell>
          <cell r="CD94">
            <v>0.25</v>
          </cell>
          <cell r="CE94">
            <v>0.25</v>
          </cell>
          <cell r="CF94">
            <v>0.25</v>
          </cell>
          <cell r="CG94">
            <v>0.25</v>
          </cell>
          <cell r="CH94">
            <v>0.25</v>
          </cell>
          <cell r="CI94">
            <v>0.75</v>
          </cell>
          <cell r="CJ94">
            <v>0.75</v>
          </cell>
          <cell r="CK94">
            <v>0.25</v>
          </cell>
          <cell r="CL94">
            <v>0.75</v>
          </cell>
          <cell r="CM94">
            <v>0.75</v>
          </cell>
          <cell r="CN94">
            <v>1</v>
          </cell>
          <cell r="CO94">
            <v>0.5</v>
          </cell>
          <cell r="CP94">
            <v>0.25</v>
          </cell>
          <cell r="CQ94">
            <v>0.5</v>
          </cell>
          <cell r="CR94">
            <v>0.5</v>
          </cell>
          <cell r="CS94">
            <v>0.5</v>
          </cell>
          <cell r="CT94">
            <v>0.5</v>
          </cell>
          <cell r="CU94">
            <v>0.5</v>
          </cell>
          <cell r="CV94">
            <v>0.5</v>
          </cell>
          <cell r="CW94">
            <v>0.5</v>
          </cell>
          <cell r="CX94">
            <v>0.5</v>
          </cell>
          <cell r="CY94">
            <v>0.5</v>
          </cell>
          <cell r="CZ94">
            <v>0.5</v>
          </cell>
        </row>
        <row r="95">
          <cell r="C95">
            <v>2.4</v>
          </cell>
          <cell r="F95">
            <v>0.25</v>
          </cell>
          <cell r="G95">
            <v>0.25</v>
          </cell>
          <cell r="H95">
            <v>0.25</v>
          </cell>
          <cell r="I95">
            <v>0.25</v>
          </cell>
          <cell r="J95">
            <v>0.25</v>
          </cell>
          <cell r="K95">
            <v>0.25</v>
          </cell>
          <cell r="L95">
            <v>0.25</v>
          </cell>
          <cell r="M95">
            <v>0.25</v>
          </cell>
          <cell r="N95">
            <v>0.25</v>
          </cell>
          <cell r="O95">
            <v>0.25</v>
          </cell>
          <cell r="P95">
            <v>0</v>
          </cell>
          <cell r="Q95">
            <v>0</v>
          </cell>
          <cell r="R95">
            <v>0</v>
          </cell>
          <cell r="S95">
            <v>0</v>
          </cell>
          <cell r="T95">
            <v>0</v>
          </cell>
          <cell r="U95">
            <v>0</v>
          </cell>
          <cell r="V95">
            <v>0</v>
          </cell>
          <cell r="W95">
            <v>0</v>
          </cell>
          <cell r="X95">
            <v>0</v>
          </cell>
          <cell r="Y95">
            <v>0</v>
          </cell>
          <cell r="Z95">
            <v>0</v>
          </cell>
          <cell r="AA95">
            <v>0</v>
          </cell>
          <cell r="AB95">
            <v>0</v>
          </cell>
          <cell r="AC95">
            <v>0.25</v>
          </cell>
          <cell r="AD95">
            <v>0.25</v>
          </cell>
          <cell r="AE95">
            <v>0</v>
          </cell>
          <cell r="AF95">
            <v>0.25</v>
          </cell>
          <cell r="AG95">
            <v>0.25</v>
          </cell>
          <cell r="AH95">
            <v>0.25</v>
          </cell>
          <cell r="AI95">
            <v>0.25</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0.5</v>
          </cell>
          <cell r="BO95">
            <v>0.5</v>
          </cell>
          <cell r="BP95">
            <v>0.5</v>
          </cell>
          <cell r="BQ95">
            <v>0.5</v>
          </cell>
          <cell r="BR95">
            <v>0.5</v>
          </cell>
          <cell r="BS95">
            <v>0.25</v>
          </cell>
          <cell r="BT95">
            <v>0.25</v>
          </cell>
          <cell r="BU95">
            <v>0.25</v>
          </cell>
          <cell r="BV95">
            <v>0.25</v>
          </cell>
          <cell r="BW95">
            <v>0.25</v>
          </cell>
          <cell r="BX95">
            <v>0.25</v>
          </cell>
          <cell r="BY95">
            <v>0.25</v>
          </cell>
          <cell r="BZ95">
            <v>0.25</v>
          </cell>
          <cell r="CA95">
            <v>0.25</v>
          </cell>
          <cell r="CB95">
            <v>0.25</v>
          </cell>
          <cell r="CC95">
            <v>0.25</v>
          </cell>
          <cell r="CD95">
            <v>0.25</v>
          </cell>
          <cell r="CE95">
            <v>0.25</v>
          </cell>
          <cell r="CF95">
            <v>0.25</v>
          </cell>
          <cell r="CG95">
            <v>0.25</v>
          </cell>
          <cell r="CH95">
            <v>0.25</v>
          </cell>
          <cell r="CI95">
            <v>0.25</v>
          </cell>
          <cell r="CJ95">
            <v>0.5</v>
          </cell>
          <cell r="CK95">
            <v>0.25</v>
          </cell>
          <cell r="CL95">
            <v>0.5</v>
          </cell>
          <cell r="CM95">
            <v>0.5</v>
          </cell>
          <cell r="CN95">
            <v>0.5</v>
          </cell>
          <cell r="CO95">
            <v>1</v>
          </cell>
          <cell r="CP95">
            <v>0.5</v>
          </cell>
          <cell r="CQ95">
            <v>0.5</v>
          </cell>
          <cell r="CR95">
            <v>0.5</v>
          </cell>
          <cell r="CS95">
            <v>0.5</v>
          </cell>
          <cell r="CT95">
            <v>0.5</v>
          </cell>
          <cell r="CU95">
            <v>0.5</v>
          </cell>
          <cell r="CV95">
            <v>0.5</v>
          </cell>
          <cell r="CW95">
            <v>0.25</v>
          </cell>
          <cell r="CX95">
            <v>0.25</v>
          </cell>
          <cell r="CY95">
            <v>0.5</v>
          </cell>
          <cell r="CZ95">
            <v>0.5</v>
          </cell>
        </row>
        <row r="96">
          <cell r="C96">
            <v>1.91</v>
          </cell>
          <cell r="F96">
            <v>0.25</v>
          </cell>
          <cell r="G96">
            <v>0.25</v>
          </cell>
          <cell r="H96">
            <v>0.25</v>
          </cell>
          <cell r="I96">
            <v>0.25</v>
          </cell>
          <cell r="J96">
            <v>0.25</v>
          </cell>
          <cell r="K96">
            <v>0.25</v>
          </cell>
          <cell r="L96">
            <v>0.25</v>
          </cell>
          <cell r="M96">
            <v>0.25</v>
          </cell>
          <cell r="N96">
            <v>0.25</v>
          </cell>
          <cell r="O96">
            <v>0.25</v>
          </cell>
          <cell r="P96">
            <v>0</v>
          </cell>
          <cell r="Q96">
            <v>0</v>
          </cell>
          <cell r="R96">
            <v>0</v>
          </cell>
          <cell r="S96">
            <v>0</v>
          </cell>
          <cell r="T96">
            <v>0</v>
          </cell>
          <cell r="U96">
            <v>0</v>
          </cell>
          <cell r="V96">
            <v>0</v>
          </cell>
          <cell r="W96">
            <v>0</v>
          </cell>
          <cell r="X96">
            <v>0</v>
          </cell>
          <cell r="Y96">
            <v>0</v>
          </cell>
          <cell r="Z96">
            <v>0</v>
          </cell>
          <cell r="AA96">
            <v>0</v>
          </cell>
          <cell r="AB96">
            <v>0</v>
          </cell>
          <cell r="AC96">
            <v>0.25</v>
          </cell>
          <cell r="AD96">
            <v>0.25</v>
          </cell>
          <cell r="AE96">
            <v>0</v>
          </cell>
          <cell r="AF96">
            <v>0.25</v>
          </cell>
          <cell r="AG96">
            <v>0.25</v>
          </cell>
          <cell r="AH96">
            <v>0.25</v>
          </cell>
          <cell r="AI96">
            <v>0.25</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0.5</v>
          </cell>
          <cell r="BO96">
            <v>0.5</v>
          </cell>
          <cell r="BP96">
            <v>0.5</v>
          </cell>
          <cell r="BQ96">
            <v>0.5</v>
          </cell>
          <cell r="BR96">
            <v>0.5</v>
          </cell>
          <cell r="BS96">
            <v>0.25</v>
          </cell>
          <cell r="BT96">
            <v>0.25</v>
          </cell>
          <cell r="BU96">
            <v>0.25</v>
          </cell>
          <cell r="BV96">
            <v>0.25</v>
          </cell>
          <cell r="BW96">
            <v>0.25</v>
          </cell>
          <cell r="BX96">
            <v>0.25</v>
          </cell>
          <cell r="BY96">
            <v>0.25</v>
          </cell>
          <cell r="BZ96">
            <v>0.25</v>
          </cell>
          <cell r="CA96">
            <v>0.25</v>
          </cell>
          <cell r="CB96">
            <v>0.5</v>
          </cell>
          <cell r="CC96">
            <v>0.5</v>
          </cell>
          <cell r="CD96">
            <v>0.5</v>
          </cell>
          <cell r="CE96">
            <v>0.75</v>
          </cell>
          <cell r="CF96">
            <v>0.5</v>
          </cell>
          <cell r="CG96">
            <v>0.25</v>
          </cell>
          <cell r="CH96">
            <v>0.25</v>
          </cell>
          <cell r="CI96">
            <v>0.25</v>
          </cell>
          <cell r="CJ96">
            <v>0.25</v>
          </cell>
          <cell r="CK96">
            <v>0.5</v>
          </cell>
          <cell r="CL96">
            <v>0.5</v>
          </cell>
          <cell r="CM96">
            <v>0.5</v>
          </cell>
          <cell r="CN96">
            <v>0.25</v>
          </cell>
          <cell r="CO96">
            <v>0.5</v>
          </cell>
          <cell r="CP96">
            <v>1</v>
          </cell>
          <cell r="CQ96">
            <v>0.25</v>
          </cell>
          <cell r="CR96">
            <v>0.25</v>
          </cell>
          <cell r="CS96">
            <v>0.25</v>
          </cell>
          <cell r="CT96">
            <v>0.25</v>
          </cell>
          <cell r="CU96">
            <v>0.25</v>
          </cell>
          <cell r="CV96">
            <v>0.25</v>
          </cell>
          <cell r="CW96">
            <v>0.25</v>
          </cell>
          <cell r="CX96">
            <v>0.25</v>
          </cell>
          <cell r="CY96">
            <v>0.25</v>
          </cell>
          <cell r="CZ96">
            <v>0.25</v>
          </cell>
        </row>
        <row r="97">
          <cell r="C97">
            <v>0.13</v>
          </cell>
          <cell r="F97">
            <v>0.5</v>
          </cell>
          <cell r="G97">
            <v>0.5</v>
          </cell>
          <cell r="H97">
            <v>0.25</v>
          </cell>
          <cell r="I97">
            <v>0.25</v>
          </cell>
          <cell r="J97">
            <v>0.25</v>
          </cell>
          <cell r="K97">
            <v>0.5</v>
          </cell>
          <cell r="L97">
            <v>0.25</v>
          </cell>
          <cell r="M97">
            <v>0.25</v>
          </cell>
          <cell r="N97">
            <v>0.25</v>
          </cell>
          <cell r="O97">
            <v>0.5</v>
          </cell>
          <cell r="P97">
            <v>0</v>
          </cell>
          <cell r="Q97">
            <v>0</v>
          </cell>
          <cell r="R97">
            <v>0</v>
          </cell>
          <cell r="S97">
            <v>0.25</v>
          </cell>
          <cell r="T97">
            <v>0</v>
          </cell>
          <cell r="U97">
            <v>0</v>
          </cell>
          <cell r="V97">
            <v>0</v>
          </cell>
          <cell r="W97">
            <v>0</v>
          </cell>
          <cell r="X97">
            <v>0</v>
          </cell>
          <cell r="Y97">
            <v>0</v>
          </cell>
          <cell r="Z97">
            <v>0</v>
          </cell>
          <cell r="AA97">
            <v>0</v>
          </cell>
          <cell r="AB97">
            <v>0</v>
          </cell>
          <cell r="AC97">
            <v>0.25</v>
          </cell>
          <cell r="AD97">
            <v>0.25</v>
          </cell>
          <cell r="AE97">
            <v>0.25</v>
          </cell>
          <cell r="AF97">
            <v>0.25</v>
          </cell>
          <cell r="AG97">
            <v>0.25</v>
          </cell>
          <cell r="AH97">
            <v>0.25</v>
          </cell>
          <cell r="AI97">
            <v>0.25</v>
          </cell>
          <cell r="AJ97">
            <v>0</v>
          </cell>
          <cell r="AK97">
            <v>0</v>
          </cell>
          <cell r="AL97">
            <v>0</v>
          </cell>
          <cell r="AM97">
            <v>0</v>
          </cell>
          <cell r="AN97">
            <v>0</v>
          </cell>
          <cell r="AO97">
            <v>0</v>
          </cell>
          <cell r="AP97">
            <v>0</v>
          </cell>
          <cell r="AQ97">
            <v>0</v>
          </cell>
          <cell r="AR97">
            <v>0</v>
          </cell>
          <cell r="AS97">
            <v>0</v>
          </cell>
          <cell r="AT97">
            <v>0.25</v>
          </cell>
          <cell r="AU97">
            <v>0.25</v>
          </cell>
          <cell r="AV97">
            <v>0.25</v>
          </cell>
          <cell r="AW97">
            <v>0.25</v>
          </cell>
          <cell r="AX97">
            <v>0.25</v>
          </cell>
          <cell r="AY97">
            <v>0.25</v>
          </cell>
          <cell r="AZ97">
            <v>0.25</v>
          </cell>
          <cell r="BA97">
            <v>0.25</v>
          </cell>
          <cell r="BB97">
            <v>0.25</v>
          </cell>
          <cell r="BC97">
            <v>0.25</v>
          </cell>
          <cell r="BD97">
            <v>0.25</v>
          </cell>
          <cell r="BE97">
            <v>0.25</v>
          </cell>
          <cell r="BF97">
            <v>0.25</v>
          </cell>
          <cell r="BG97">
            <v>0.25</v>
          </cell>
          <cell r="BH97">
            <v>0.25</v>
          </cell>
          <cell r="BI97">
            <v>0.25</v>
          </cell>
          <cell r="BJ97">
            <v>0.25</v>
          </cell>
          <cell r="BK97">
            <v>0</v>
          </cell>
          <cell r="BL97">
            <v>0</v>
          </cell>
          <cell r="BM97">
            <v>0</v>
          </cell>
          <cell r="BN97">
            <v>0.25</v>
          </cell>
          <cell r="BO97">
            <v>0.25</v>
          </cell>
          <cell r="BP97">
            <v>0.25</v>
          </cell>
          <cell r="BQ97">
            <v>0.25</v>
          </cell>
          <cell r="BR97">
            <v>0.25</v>
          </cell>
          <cell r="BS97">
            <v>0.25</v>
          </cell>
          <cell r="BT97">
            <v>0.25</v>
          </cell>
          <cell r="BU97">
            <v>0.25</v>
          </cell>
          <cell r="BV97">
            <v>0.25</v>
          </cell>
          <cell r="BW97">
            <v>0.25</v>
          </cell>
          <cell r="BX97">
            <v>0</v>
          </cell>
          <cell r="BY97">
            <v>0</v>
          </cell>
          <cell r="BZ97">
            <v>0</v>
          </cell>
          <cell r="CA97">
            <v>0</v>
          </cell>
          <cell r="CB97">
            <v>0</v>
          </cell>
          <cell r="CC97">
            <v>0</v>
          </cell>
          <cell r="CD97">
            <v>0</v>
          </cell>
          <cell r="CE97">
            <v>0</v>
          </cell>
          <cell r="CF97">
            <v>0</v>
          </cell>
          <cell r="CG97">
            <v>0.25</v>
          </cell>
          <cell r="CH97">
            <v>0.25</v>
          </cell>
          <cell r="CI97">
            <v>0.25</v>
          </cell>
          <cell r="CJ97">
            <v>0.25</v>
          </cell>
          <cell r="CK97">
            <v>0.25</v>
          </cell>
          <cell r="CL97">
            <v>0.25</v>
          </cell>
          <cell r="CM97">
            <v>0.25</v>
          </cell>
          <cell r="CN97">
            <v>0.5</v>
          </cell>
          <cell r="CO97">
            <v>0.5</v>
          </cell>
          <cell r="CP97">
            <v>0.25</v>
          </cell>
          <cell r="CQ97">
            <v>1</v>
          </cell>
          <cell r="CR97">
            <v>0.75</v>
          </cell>
          <cell r="CS97">
            <v>0.75</v>
          </cell>
          <cell r="CT97">
            <v>0.75</v>
          </cell>
          <cell r="CU97">
            <v>0.75</v>
          </cell>
          <cell r="CV97">
            <v>0.75</v>
          </cell>
          <cell r="CW97">
            <v>0.5</v>
          </cell>
          <cell r="CX97">
            <v>0.5</v>
          </cell>
          <cell r="CY97">
            <v>0.5</v>
          </cell>
          <cell r="CZ97">
            <v>0.5</v>
          </cell>
        </row>
        <row r="98">
          <cell r="C98">
            <v>0.2</v>
          </cell>
          <cell r="F98">
            <v>0.25</v>
          </cell>
          <cell r="G98">
            <v>0.5</v>
          </cell>
          <cell r="H98">
            <v>0.25</v>
          </cell>
          <cell r="I98">
            <v>0.25</v>
          </cell>
          <cell r="J98">
            <v>0.25</v>
          </cell>
          <cell r="K98">
            <v>0.5</v>
          </cell>
          <cell r="L98">
            <v>0.25</v>
          </cell>
          <cell r="M98">
            <v>0.25</v>
          </cell>
          <cell r="N98">
            <v>0.25</v>
          </cell>
          <cell r="O98">
            <v>0.5</v>
          </cell>
          <cell r="P98">
            <v>0</v>
          </cell>
          <cell r="Q98">
            <v>0</v>
          </cell>
          <cell r="R98">
            <v>0</v>
          </cell>
          <cell r="S98">
            <v>0.25</v>
          </cell>
          <cell r="T98">
            <v>0</v>
          </cell>
          <cell r="U98">
            <v>0</v>
          </cell>
          <cell r="V98">
            <v>0</v>
          </cell>
          <cell r="W98">
            <v>0</v>
          </cell>
          <cell r="X98">
            <v>0</v>
          </cell>
          <cell r="Y98">
            <v>0</v>
          </cell>
          <cell r="Z98">
            <v>0</v>
          </cell>
          <cell r="AA98">
            <v>0</v>
          </cell>
          <cell r="AB98">
            <v>0</v>
          </cell>
          <cell r="AC98">
            <v>0.25</v>
          </cell>
          <cell r="AD98">
            <v>0.25</v>
          </cell>
          <cell r="AE98">
            <v>0.25</v>
          </cell>
          <cell r="AF98">
            <v>0.25</v>
          </cell>
          <cell r="AG98">
            <v>0.25</v>
          </cell>
          <cell r="AH98">
            <v>0.25</v>
          </cell>
          <cell r="AI98">
            <v>0.25</v>
          </cell>
          <cell r="AJ98">
            <v>0</v>
          </cell>
          <cell r="AK98">
            <v>0</v>
          </cell>
          <cell r="AL98">
            <v>0</v>
          </cell>
          <cell r="AM98">
            <v>0</v>
          </cell>
          <cell r="AN98">
            <v>0</v>
          </cell>
          <cell r="AO98">
            <v>0</v>
          </cell>
          <cell r="AP98">
            <v>0</v>
          </cell>
          <cell r="AQ98">
            <v>0</v>
          </cell>
          <cell r="AR98">
            <v>0</v>
          </cell>
          <cell r="AS98">
            <v>0</v>
          </cell>
          <cell r="AT98">
            <v>0.25</v>
          </cell>
          <cell r="AU98">
            <v>0.25</v>
          </cell>
          <cell r="AV98">
            <v>0.25</v>
          </cell>
          <cell r="AW98">
            <v>0.25</v>
          </cell>
          <cell r="AX98">
            <v>0.25</v>
          </cell>
          <cell r="AY98">
            <v>0.25</v>
          </cell>
          <cell r="AZ98">
            <v>0.25</v>
          </cell>
          <cell r="BA98">
            <v>0.25</v>
          </cell>
          <cell r="BB98">
            <v>0.25</v>
          </cell>
          <cell r="BC98">
            <v>0.25</v>
          </cell>
          <cell r="BD98">
            <v>0.25</v>
          </cell>
          <cell r="BE98">
            <v>0.25</v>
          </cell>
          <cell r="BF98">
            <v>0.25</v>
          </cell>
          <cell r="BG98">
            <v>0.25</v>
          </cell>
          <cell r="BH98">
            <v>0.25</v>
          </cell>
          <cell r="BI98">
            <v>0.25</v>
          </cell>
          <cell r="BJ98">
            <v>0.25</v>
          </cell>
          <cell r="BK98">
            <v>0</v>
          </cell>
          <cell r="BL98">
            <v>0</v>
          </cell>
          <cell r="BM98">
            <v>0</v>
          </cell>
          <cell r="BN98">
            <v>0.25</v>
          </cell>
          <cell r="BO98">
            <v>0.25</v>
          </cell>
          <cell r="BP98">
            <v>0.25</v>
          </cell>
          <cell r="BQ98">
            <v>0.25</v>
          </cell>
          <cell r="BR98">
            <v>0.25</v>
          </cell>
          <cell r="BS98">
            <v>0.25</v>
          </cell>
          <cell r="BT98">
            <v>0.25</v>
          </cell>
          <cell r="BU98">
            <v>0.25</v>
          </cell>
          <cell r="BV98">
            <v>0.25</v>
          </cell>
          <cell r="BW98">
            <v>0.25</v>
          </cell>
          <cell r="BX98">
            <v>0</v>
          </cell>
          <cell r="BY98">
            <v>0</v>
          </cell>
          <cell r="BZ98">
            <v>0</v>
          </cell>
          <cell r="CA98">
            <v>0</v>
          </cell>
          <cell r="CB98">
            <v>0</v>
          </cell>
          <cell r="CC98">
            <v>0</v>
          </cell>
          <cell r="CD98">
            <v>0</v>
          </cell>
          <cell r="CE98">
            <v>0</v>
          </cell>
          <cell r="CF98">
            <v>0</v>
          </cell>
          <cell r="CG98">
            <v>0.25</v>
          </cell>
          <cell r="CH98">
            <v>0.25</v>
          </cell>
          <cell r="CI98">
            <v>0.25</v>
          </cell>
          <cell r="CJ98">
            <v>0.25</v>
          </cell>
          <cell r="CK98">
            <v>0.25</v>
          </cell>
          <cell r="CL98">
            <v>0.25</v>
          </cell>
          <cell r="CM98">
            <v>0.25</v>
          </cell>
          <cell r="CN98">
            <v>0.5</v>
          </cell>
          <cell r="CO98">
            <v>0.5</v>
          </cell>
          <cell r="CP98">
            <v>0.25</v>
          </cell>
          <cell r="CQ98">
            <v>0.75</v>
          </cell>
          <cell r="CR98">
            <v>1</v>
          </cell>
          <cell r="CS98">
            <v>0.75</v>
          </cell>
          <cell r="CT98">
            <v>0.75</v>
          </cell>
          <cell r="CU98">
            <v>0.75</v>
          </cell>
          <cell r="CV98">
            <v>0.75</v>
          </cell>
          <cell r="CW98">
            <v>0.5</v>
          </cell>
          <cell r="CX98">
            <v>0.5</v>
          </cell>
          <cell r="CY98">
            <v>0.5</v>
          </cell>
          <cell r="CZ98">
            <v>0.5</v>
          </cell>
        </row>
        <row r="99">
          <cell r="C99">
            <v>0.14000000000000001</v>
          </cell>
          <cell r="F99">
            <v>0.5</v>
          </cell>
          <cell r="G99">
            <v>0.5</v>
          </cell>
          <cell r="H99">
            <v>0.5</v>
          </cell>
          <cell r="I99">
            <v>0.5</v>
          </cell>
          <cell r="J99">
            <v>0.5</v>
          </cell>
          <cell r="K99">
            <v>0.5</v>
          </cell>
          <cell r="L99">
            <v>0.25</v>
          </cell>
          <cell r="M99">
            <v>0.25</v>
          </cell>
          <cell r="N99">
            <v>0.25</v>
          </cell>
          <cell r="O99">
            <v>0.5</v>
          </cell>
          <cell r="P99">
            <v>0</v>
          </cell>
          <cell r="Q99">
            <v>0</v>
          </cell>
          <cell r="R99">
            <v>0</v>
          </cell>
          <cell r="S99">
            <v>0.25</v>
          </cell>
          <cell r="T99">
            <v>0</v>
          </cell>
          <cell r="U99">
            <v>0</v>
          </cell>
          <cell r="V99">
            <v>0</v>
          </cell>
          <cell r="W99">
            <v>0</v>
          </cell>
          <cell r="X99">
            <v>0</v>
          </cell>
          <cell r="Y99">
            <v>0</v>
          </cell>
          <cell r="Z99">
            <v>0</v>
          </cell>
          <cell r="AA99">
            <v>0</v>
          </cell>
          <cell r="AB99">
            <v>0</v>
          </cell>
          <cell r="AC99">
            <v>0.25</v>
          </cell>
          <cell r="AD99">
            <v>0.25</v>
          </cell>
          <cell r="AE99">
            <v>0.25</v>
          </cell>
          <cell r="AF99">
            <v>0.25</v>
          </cell>
          <cell r="AG99">
            <v>0.25</v>
          </cell>
          <cell r="AH99">
            <v>0.25</v>
          </cell>
          <cell r="AI99">
            <v>0.25</v>
          </cell>
          <cell r="AJ99">
            <v>0</v>
          </cell>
          <cell r="AK99">
            <v>0</v>
          </cell>
          <cell r="AL99">
            <v>0</v>
          </cell>
          <cell r="AM99">
            <v>0</v>
          </cell>
          <cell r="AN99">
            <v>0</v>
          </cell>
          <cell r="AO99">
            <v>0</v>
          </cell>
          <cell r="AP99">
            <v>0</v>
          </cell>
          <cell r="AQ99">
            <v>0</v>
          </cell>
          <cell r="AR99">
            <v>0</v>
          </cell>
          <cell r="AS99">
            <v>0</v>
          </cell>
          <cell r="AT99">
            <v>0.25</v>
          </cell>
          <cell r="AU99">
            <v>0.25</v>
          </cell>
          <cell r="AV99">
            <v>0.25</v>
          </cell>
          <cell r="AW99">
            <v>0.25</v>
          </cell>
          <cell r="AX99">
            <v>0.25</v>
          </cell>
          <cell r="AY99">
            <v>0.25</v>
          </cell>
          <cell r="AZ99">
            <v>0.25</v>
          </cell>
          <cell r="BA99">
            <v>0.25</v>
          </cell>
          <cell r="BB99">
            <v>0.25</v>
          </cell>
          <cell r="BC99">
            <v>0.25</v>
          </cell>
          <cell r="BD99">
            <v>0.25</v>
          </cell>
          <cell r="BE99">
            <v>0.25</v>
          </cell>
          <cell r="BF99">
            <v>0.25</v>
          </cell>
          <cell r="BG99">
            <v>0.25</v>
          </cell>
          <cell r="BH99">
            <v>0.25</v>
          </cell>
          <cell r="BI99">
            <v>0.25</v>
          </cell>
          <cell r="BJ99">
            <v>0.25</v>
          </cell>
          <cell r="BK99">
            <v>0</v>
          </cell>
          <cell r="BL99">
            <v>0</v>
          </cell>
          <cell r="BM99">
            <v>0</v>
          </cell>
          <cell r="BN99">
            <v>0.25</v>
          </cell>
          <cell r="BO99">
            <v>0.25</v>
          </cell>
          <cell r="BP99">
            <v>0.25</v>
          </cell>
          <cell r="BQ99">
            <v>0.25</v>
          </cell>
          <cell r="BR99">
            <v>0.25</v>
          </cell>
          <cell r="BS99">
            <v>0.25</v>
          </cell>
          <cell r="BT99">
            <v>0.25</v>
          </cell>
          <cell r="BU99">
            <v>0.25</v>
          </cell>
          <cell r="BV99">
            <v>0.25</v>
          </cell>
          <cell r="BW99">
            <v>0.25</v>
          </cell>
          <cell r="BX99">
            <v>0</v>
          </cell>
          <cell r="BY99">
            <v>0</v>
          </cell>
          <cell r="BZ99">
            <v>0</v>
          </cell>
          <cell r="CA99">
            <v>0</v>
          </cell>
          <cell r="CB99">
            <v>0</v>
          </cell>
          <cell r="CC99">
            <v>0</v>
          </cell>
          <cell r="CD99">
            <v>0</v>
          </cell>
          <cell r="CE99">
            <v>0</v>
          </cell>
          <cell r="CF99">
            <v>0</v>
          </cell>
          <cell r="CG99">
            <v>0.25</v>
          </cell>
          <cell r="CH99">
            <v>0.25</v>
          </cell>
          <cell r="CI99">
            <v>0.5</v>
          </cell>
          <cell r="CJ99">
            <v>0.5</v>
          </cell>
          <cell r="CK99">
            <v>0.25</v>
          </cell>
          <cell r="CL99">
            <v>0.5</v>
          </cell>
          <cell r="CM99">
            <v>0.5</v>
          </cell>
          <cell r="CN99">
            <v>0.5</v>
          </cell>
          <cell r="CO99">
            <v>0.5</v>
          </cell>
          <cell r="CP99">
            <v>0.25</v>
          </cell>
          <cell r="CQ99">
            <v>0.75</v>
          </cell>
          <cell r="CR99">
            <v>0.75</v>
          </cell>
          <cell r="CS99">
            <v>1</v>
          </cell>
          <cell r="CT99">
            <v>0.75</v>
          </cell>
          <cell r="CU99">
            <v>0.75</v>
          </cell>
          <cell r="CV99">
            <v>0.75</v>
          </cell>
          <cell r="CW99">
            <v>0.5</v>
          </cell>
          <cell r="CX99">
            <v>0.5</v>
          </cell>
          <cell r="CY99">
            <v>0.5</v>
          </cell>
          <cell r="CZ99">
            <v>0.5</v>
          </cell>
        </row>
        <row r="100">
          <cell r="C100">
            <v>0.24</v>
          </cell>
          <cell r="F100">
            <v>0.25</v>
          </cell>
          <cell r="G100">
            <v>0.25</v>
          </cell>
          <cell r="H100">
            <v>0.25</v>
          </cell>
          <cell r="I100">
            <v>0.25</v>
          </cell>
          <cell r="J100">
            <v>0.25</v>
          </cell>
          <cell r="K100">
            <v>0.5</v>
          </cell>
          <cell r="L100">
            <v>0.25</v>
          </cell>
          <cell r="M100">
            <v>0.25</v>
          </cell>
          <cell r="N100">
            <v>0.25</v>
          </cell>
          <cell r="O100">
            <v>0.5</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0.25</v>
          </cell>
          <cell r="AD100">
            <v>0.25</v>
          </cell>
          <cell r="AE100">
            <v>0.25</v>
          </cell>
          <cell r="AF100">
            <v>0.25</v>
          </cell>
          <cell r="AG100">
            <v>0.25</v>
          </cell>
          <cell r="AH100">
            <v>0.25</v>
          </cell>
          <cell r="AI100">
            <v>0.25</v>
          </cell>
          <cell r="AJ100">
            <v>0</v>
          </cell>
          <cell r="AK100">
            <v>0</v>
          </cell>
          <cell r="AL100">
            <v>0</v>
          </cell>
          <cell r="AM100">
            <v>0</v>
          </cell>
          <cell r="AN100">
            <v>0</v>
          </cell>
          <cell r="AO100">
            <v>0</v>
          </cell>
          <cell r="AP100">
            <v>0</v>
          </cell>
          <cell r="AQ100">
            <v>0</v>
          </cell>
          <cell r="AR100">
            <v>0</v>
          </cell>
          <cell r="AS100">
            <v>0</v>
          </cell>
          <cell r="AT100">
            <v>0.25</v>
          </cell>
          <cell r="AU100">
            <v>0.25</v>
          </cell>
          <cell r="AV100">
            <v>0.25</v>
          </cell>
          <cell r="AW100">
            <v>0.25</v>
          </cell>
          <cell r="AX100">
            <v>0.25</v>
          </cell>
          <cell r="AY100">
            <v>0.25</v>
          </cell>
          <cell r="AZ100">
            <v>0.25</v>
          </cell>
          <cell r="BA100">
            <v>0.25</v>
          </cell>
          <cell r="BB100">
            <v>0.25</v>
          </cell>
          <cell r="BC100">
            <v>0.25</v>
          </cell>
          <cell r="BD100">
            <v>0.25</v>
          </cell>
          <cell r="BE100">
            <v>0.25</v>
          </cell>
          <cell r="BF100">
            <v>0.25</v>
          </cell>
          <cell r="BG100">
            <v>0.25</v>
          </cell>
          <cell r="BH100">
            <v>0.25</v>
          </cell>
          <cell r="BI100">
            <v>0.25</v>
          </cell>
          <cell r="BJ100">
            <v>0.25</v>
          </cell>
          <cell r="BK100">
            <v>0</v>
          </cell>
          <cell r="BL100">
            <v>0</v>
          </cell>
          <cell r="BM100">
            <v>0</v>
          </cell>
          <cell r="BN100">
            <v>0.25</v>
          </cell>
          <cell r="BO100">
            <v>0.25</v>
          </cell>
          <cell r="BP100">
            <v>0.25</v>
          </cell>
          <cell r="BQ100">
            <v>0.25</v>
          </cell>
          <cell r="BR100">
            <v>0.25</v>
          </cell>
          <cell r="BS100">
            <v>0.25</v>
          </cell>
          <cell r="BT100">
            <v>0.25</v>
          </cell>
          <cell r="BU100">
            <v>0.25</v>
          </cell>
          <cell r="BV100">
            <v>0.25</v>
          </cell>
          <cell r="BW100">
            <v>0.25</v>
          </cell>
          <cell r="BX100">
            <v>0</v>
          </cell>
          <cell r="BY100">
            <v>0</v>
          </cell>
          <cell r="BZ100">
            <v>0</v>
          </cell>
          <cell r="CA100">
            <v>0</v>
          </cell>
          <cell r="CB100">
            <v>0</v>
          </cell>
          <cell r="CC100">
            <v>0</v>
          </cell>
          <cell r="CD100">
            <v>0</v>
          </cell>
          <cell r="CE100">
            <v>0</v>
          </cell>
          <cell r="CF100">
            <v>0</v>
          </cell>
          <cell r="CG100">
            <v>0.25</v>
          </cell>
          <cell r="CH100">
            <v>0.25</v>
          </cell>
          <cell r="CI100">
            <v>0.25</v>
          </cell>
          <cell r="CJ100">
            <v>0.25</v>
          </cell>
          <cell r="CK100">
            <v>0.25</v>
          </cell>
          <cell r="CL100">
            <v>0.25</v>
          </cell>
          <cell r="CM100">
            <v>0.25</v>
          </cell>
          <cell r="CN100">
            <v>0.5</v>
          </cell>
          <cell r="CO100">
            <v>0.5</v>
          </cell>
          <cell r="CP100">
            <v>0.25</v>
          </cell>
          <cell r="CQ100">
            <v>0.75</v>
          </cell>
          <cell r="CR100">
            <v>0.75</v>
          </cell>
          <cell r="CS100">
            <v>0.75</v>
          </cell>
          <cell r="CT100">
            <v>1</v>
          </cell>
          <cell r="CU100">
            <v>1</v>
          </cell>
          <cell r="CV100">
            <v>1</v>
          </cell>
          <cell r="CW100">
            <v>0.5</v>
          </cell>
          <cell r="CX100">
            <v>0.5</v>
          </cell>
          <cell r="CY100">
            <v>0.5</v>
          </cell>
          <cell r="CZ100">
            <v>0.5</v>
          </cell>
        </row>
        <row r="101">
          <cell r="C101">
            <v>0.1</v>
          </cell>
          <cell r="F101">
            <v>0.25</v>
          </cell>
          <cell r="G101">
            <v>0.5</v>
          </cell>
          <cell r="H101">
            <v>0.25</v>
          </cell>
          <cell r="I101">
            <v>0.25</v>
          </cell>
          <cell r="J101">
            <v>0.25</v>
          </cell>
          <cell r="K101">
            <v>0.5</v>
          </cell>
          <cell r="L101">
            <v>0.25</v>
          </cell>
          <cell r="M101">
            <v>0.25</v>
          </cell>
          <cell r="N101">
            <v>0.25</v>
          </cell>
          <cell r="O101">
            <v>0.5</v>
          </cell>
          <cell r="P101">
            <v>0</v>
          </cell>
          <cell r="Q101">
            <v>0</v>
          </cell>
          <cell r="R101">
            <v>0</v>
          </cell>
          <cell r="S101">
            <v>0.25</v>
          </cell>
          <cell r="T101">
            <v>0</v>
          </cell>
          <cell r="U101">
            <v>0</v>
          </cell>
          <cell r="V101">
            <v>0</v>
          </cell>
          <cell r="W101">
            <v>0</v>
          </cell>
          <cell r="X101">
            <v>0</v>
          </cell>
          <cell r="Y101">
            <v>0</v>
          </cell>
          <cell r="Z101">
            <v>0</v>
          </cell>
          <cell r="AA101">
            <v>0</v>
          </cell>
          <cell r="AB101">
            <v>0</v>
          </cell>
          <cell r="AC101">
            <v>0.25</v>
          </cell>
          <cell r="AD101">
            <v>0.25</v>
          </cell>
          <cell r="AE101">
            <v>0.25</v>
          </cell>
          <cell r="AF101">
            <v>0.25</v>
          </cell>
          <cell r="AG101">
            <v>0.25</v>
          </cell>
          <cell r="AH101">
            <v>0.25</v>
          </cell>
          <cell r="AI101">
            <v>0.25</v>
          </cell>
          <cell r="AJ101">
            <v>0</v>
          </cell>
          <cell r="AK101">
            <v>0</v>
          </cell>
          <cell r="AL101">
            <v>0</v>
          </cell>
          <cell r="AM101">
            <v>0</v>
          </cell>
          <cell r="AN101">
            <v>0</v>
          </cell>
          <cell r="AO101">
            <v>0</v>
          </cell>
          <cell r="AP101">
            <v>0</v>
          </cell>
          <cell r="AQ101">
            <v>0</v>
          </cell>
          <cell r="AR101">
            <v>0</v>
          </cell>
          <cell r="AS101">
            <v>0</v>
          </cell>
          <cell r="AT101">
            <v>0.25</v>
          </cell>
          <cell r="AU101">
            <v>0.25</v>
          </cell>
          <cell r="AV101">
            <v>0.25</v>
          </cell>
          <cell r="AW101">
            <v>0.25</v>
          </cell>
          <cell r="AX101">
            <v>0.25</v>
          </cell>
          <cell r="AY101">
            <v>0.25</v>
          </cell>
          <cell r="AZ101">
            <v>0.25</v>
          </cell>
          <cell r="BA101">
            <v>0.25</v>
          </cell>
          <cell r="BB101">
            <v>0.25</v>
          </cell>
          <cell r="BC101">
            <v>0.25</v>
          </cell>
          <cell r="BD101">
            <v>0.25</v>
          </cell>
          <cell r="BE101">
            <v>0.25</v>
          </cell>
          <cell r="BF101">
            <v>0.25</v>
          </cell>
          <cell r="BG101">
            <v>0.25</v>
          </cell>
          <cell r="BH101">
            <v>0.25</v>
          </cell>
          <cell r="BI101">
            <v>0.25</v>
          </cell>
          <cell r="BJ101">
            <v>0.25</v>
          </cell>
          <cell r="BK101">
            <v>0</v>
          </cell>
          <cell r="BL101">
            <v>0</v>
          </cell>
          <cell r="BM101">
            <v>0</v>
          </cell>
          <cell r="BN101">
            <v>0.25</v>
          </cell>
          <cell r="BO101">
            <v>0.25</v>
          </cell>
          <cell r="BP101">
            <v>0.25</v>
          </cell>
          <cell r="BQ101">
            <v>0.25</v>
          </cell>
          <cell r="BR101">
            <v>0.25</v>
          </cell>
          <cell r="BS101">
            <v>0.25</v>
          </cell>
          <cell r="BT101">
            <v>0.25</v>
          </cell>
          <cell r="BU101">
            <v>0.25</v>
          </cell>
          <cell r="BV101">
            <v>0.25</v>
          </cell>
          <cell r="BW101">
            <v>0.25</v>
          </cell>
          <cell r="BX101">
            <v>0</v>
          </cell>
          <cell r="BY101">
            <v>0</v>
          </cell>
          <cell r="BZ101">
            <v>0</v>
          </cell>
          <cell r="CA101">
            <v>0</v>
          </cell>
          <cell r="CB101">
            <v>0</v>
          </cell>
          <cell r="CC101">
            <v>0</v>
          </cell>
          <cell r="CD101">
            <v>0</v>
          </cell>
          <cell r="CE101">
            <v>0</v>
          </cell>
          <cell r="CF101">
            <v>0</v>
          </cell>
          <cell r="CG101">
            <v>0.25</v>
          </cell>
          <cell r="CH101">
            <v>0.25</v>
          </cell>
          <cell r="CI101">
            <v>0.25</v>
          </cell>
          <cell r="CJ101">
            <v>0.25</v>
          </cell>
          <cell r="CK101">
            <v>0.25</v>
          </cell>
          <cell r="CL101">
            <v>0.25</v>
          </cell>
          <cell r="CM101">
            <v>0.25</v>
          </cell>
          <cell r="CN101">
            <v>0.5</v>
          </cell>
          <cell r="CO101">
            <v>0.5</v>
          </cell>
          <cell r="CP101">
            <v>0.25</v>
          </cell>
          <cell r="CQ101">
            <v>0.75</v>
          </cell>
          <cell r="CR101">
            <v>0.75</v>
          </cell>
          <cell r="CS101">
            <v>0.75</v>
          </cell>
          <cell r="CT101">
            <v>1</v>
          </cell>
          <cell r="CU101">
            <v>1</v>
          </cell>
          <cell r="CV101">
            <v>1</v>
          </cell>
          <cell r="CW101">
            <v>0.5</v>
          </cell>
          <cell r="CX101">
            <v>0.5</v>
          </cell>
          <cell r="CY101">
            <v>0.5</v>
          </cell>
          <cell r="CZ101">
            <v>0.5</v>
          </cell>
        </row>
        <row r="102">
          <cell r="C102">
            <v>1.2</v>
          </cell>
          <cell r="F102">
            <v>0.25</v>
          </cell>
          <cell r="G102">
            <v>0.25</v>
          </cell>
          <cell r="H102">
            <v>0.25</v>
          </cell>
          <cell r="I102">
            <v>0.25</v>
          </cell>
          <cell r="J102">
            <v>0.25</v>
          </cell>
          <cell r="K102">
            <v>0.5</v>
          </cell>
          <cell r="L102">
            <v>0.25</v>
          </cell>
          <cell r="M102">
            <v>0.25</v>
          </cell>
          <cell r="N102">
            <v>0.25</v>
          </cell>
          <cell r="O102">
            <v>0.5</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0.25</v>
          </cell>
          <cell r="AD102">
            <v>0.25</v>
          </cell>
          <cell r="AE102">
            <v>0.25</v>
          </cell>
          <cell r="AF102">
            <v>0.25</v>
          </cell>
          <cell r="AG102">
            <v>0.25</v>
          </cell>
          <cell r="AH102">
            <v>0.25</v>
          </cell>
          <cell r="AI102">
            <v>0.25</v>
          </cell>
          <cell r="AJ102">
            <v>0</v>
          </cell>
          <cell r="AK102">
            <v>0</v>
          </cell>
          <cell r="AL102">
            <v>0</v>
          </cell>
          <cell r="AM102">
            <v>0</v>
          </cell>
          <cell r="AN102">
            <v>0</v>
          </cell>
          <cell r="AO102">
            <v>0</v>
          </cell>
          <cell r="AP102">
            <v>0</v>
          </cell>
          <cell r="AQ102">
            <v>0</v>
          </cell>
          <cell r="AR102">
            <v>0</v>
          </cell>
          <cell r="AS102">
            <v>0</v>
          </cell>
          <cell r="AT102">
            <v>0.25</v>
          </cell>
          <cell r="AU102">
            <v>0.25</v>
          </cell>
          <cell r="AV102">
            <v>0.25</v>
          </cell>
          <cell r="AW102">
            <v>0.25</v>
          </cell>
          <cell r="AX102">
            <v>0.25</v>
          </cell>
          <cell r="AY102">
            <v>0.25</v>
          </cell>
          <cell r="AZ102">
            <v>0.25</v>
          </cell>
          <cell r="BA102">
            <v>0.25</v>
          </cell>
          <cell r="BB102">
            <v>0.25</v>
          </cell>
          <cell r="BC102">
            <v>0.25</v>
          </cell>
          <cell r="BD102">
            <v>0.25</v>
          </cell>
          <cell r="BE102">
            <v>0.25</v>
          </cell>
          <cell r="BF102">
            <v>0.25</v>
          </cell>
          <cell r="BG102">
            <v>0.25</v>
          </cell>
          <cell r="BH102">
            <v>0.25</v>
          </cell>
          <cell r="BI102">
            <v>0.25</v>
          </cell>
          <cell r="BJ102">
            <v>0.25</v>
          </cell>
          <cell r="BK102">
            <v>0</v>
          </cell>
          <cell r="BL102">
            <v>0</v>
          </cell>
          <cell r="BM102">
            <v>0</v>
          </cell>
          <cell r="BN102">
            <v>0.25</v>
          </cell>
          <cell r="BO102">
            <v>0.5</v>
          </cell>
          <cell r="BP102">
            <v>0.5</v>
          </cell>
          <cell r="BQ102">
            <v>0.5</v>
          </cell>
          <cell r="BR102">
            <v>0.5</v>
          </cell>
          <cell r="BS102">
            <v>0.25</v>
          </cell>
          <cell r="BT102">
            <v>0.25</v>
          </cell>
          <cell r="BU102">
            <v>0.25</v>
          </cell>
          <cell r="BV102">
            <v>0.25</v>
          </cell>
          <cell r="BW102">
            <v>0.25</v>
          </cell>
          <cell r="BX102">
            <v>0</v>
          </cell>
          <cell r="BY102">
            <v>0</v>
          </cell>
          <cell r="BZ102">
            <v>0</v>
          </cell>
          <cell r="CA102">
            <v>0</v>
          </cell>
          <cell r="CB102">
            <v>0</v>
          </cell>
          <cell r="CC102">
            <v>0</v>
          </cell>
          <cell r="CD102">
            <v>0</v>
          </cell>
          <cell r="CE102">
            <v>0</v>
          </cell>
          <cell r="CF102">
            <v>0</v>
          </cell>
          <cell r="CG102">
            <v>0.25</v>
          </cell>
          <cell r="CH102">
            <v>0.25</v>
          </cell>
          <cell r="CI102">
            <v>0.25</v>
          </cell>
          <cell r="CJ102">
            <v>0.25</v>
          </cell>
          <cell r="CK102">
            <v>0.25</v>
          </cell>
          <cell r="CL102">
            <v>0.25</v>
          </cell>
          <cell r="CM102">
            <v>0.25</v>
          </cell>
          <cell r="CN102">
            <v>0.5</v>
          </cell>
          <cell r="CO102">
            <v>0.5</v>
          </cell>
          <cell r="CP102">
            <v>0.25</v>
          </cell>
          <cell r="CQ102">
            <v>0.75</v>
          </cell>
          <cell r="CR102">
            <v>0.75</v>
          </cell>
          <cell r="CS102">
            <v>0.75</v>
          </cell>
          <cell r="CT102">
            <v>1</v>
          </cell>
          <cell r="CU102">
            <v>1</v>
          </cell>
          <cell r="CV102">
            <v>1</v>
          </cell>
          <cell r="CW102">
            <v>0.5</v>
          </cell>
          <cell r="CX102">
            <v>0.5</v>
          </cell>
          <cell r="CY102">
            <v>0.5</v>
          </cell>
          <cell r="CZ102">
            <v>0.5</v>
          </cell>
        </row>
        <row r="103">
          <cell r="C103">
            <v>0.76</v>
          </cell>
          <cell r="F103">
            <v>0.5</v>
          </cell>
          <cell r="G103">
            <v>0.5</v>
          </cell>
          <cell r="H103">
            <v>0.5</v>
          </cell>
          <cell r="I103">
            <v>0.5</v>
          </cell>
          <cell r="J103">
            <v>0.5</v>
          </cell>
          <cell r="K103">
            <v>0.5</v>
          </cell>
          <cell r="L103">
            <v>0.5</v>
          </cell>
          <cell r="M103">
            <v>0.5</v>
          </cell>
          <cell r="N103">
            <v>0.5</v>
          </cell>
          <cell r="O103">
            <v>0.75</v>
          </cell>
          <cell r="P103">
            <v>0.5</v>
          </cell>
          <cell r="Q103">
            <v>0.25</v>
          </cell>
          <cell r="R103">
            <v>0.25</v>
          </cell>
          <cell r="S103">
            <v>0.5</v>
          </cell>
          <cell r="T103">
            <v>0.25</v>
          </cell>
          <cell r="U103">
            <v>0.25</v>
          </cell>
          <cell r="V103">
            <v>0.25</v>
          </cell>
          <cell r="W103">
            <v>0.25</v>
          </cell>
          <cell r="X103">
            <v>0.25</v>
          </cell>
          <cell r="Y103">
            <v>0.25</v>
          </cell>
          <cell r="Z103">
            <v>0</v>
          </cell>
          <cell r="AA103">
            <v>0</v>
          </cell>
          <cell r="AB103">
            <v>0</v>
          </cell>
          <cell r="AC103">
            <v>0.25</v>
          </cell>
          <cell r="AD103">
            <v>0.25</v>
          </cell>
          <cell r="AE103">
            <v>0.25</v>
          </cell>
          <cell r="AF103">
            <v>0.25</v>
          </cell>
          <cell r="AG103">
            <v>0.25</v>
          </cell>
          <cell r="AH103">
            <v>0.25</v>
          </cell>
          <cell r="AI103">
            <v>0.5</v>
          </cell>
          <cell r="AJ103">
            <v>0.25</v>
          </cell>
          <cell r="AK103">
            <v>0.25</v>
          </cell>
          <cell r="AL103">
            <v>0.25</v>
          </cell>
          <cell r="AM103">
            <v>0.25</v>
          </cell>
          <cell r="AN103">
            <v>0.25</v>
          </cell>
          <cell r="AO103">
            <v>0.25</v>
          </cell>
          <cell r="AP103">
            <v>0.25</v>
          </cell>
          <cell r="AQ103">
            <v>0.25</v>
          </cell>
          <cell r="AR103">
            <v>0.25</v>
          </cell>
          <cell r="AS103">
            <v>0.25</v>
          </cell>
          <cell r="AT103">
            <v>0.25</v>
          </cell>
          <cell r="AU103">
            <v>0.25</v>
          </cell>
          <cell r="AV103">
            <v>0.25</v>
          </cell>
          <cell r="AW103">
            <v>0.25</v>
          </cell>
          <cell r="AX103">
            <v>0.25</v>
          </cell>
          <cell r="AY103">
            <v>0.25</v>
          </cell>
          <cell r="AZ103">
            <v>0.25</v>
          </cell>
          <cell r="BA103">
            <v>0.25</v>
          </cell>
          <cell r="BB103">
            <v>0.25</v>
          </cell>
          <cell r="BC103">
            <v>0.25</v>
          </cell>
          <cell r="BD103">
            <v>0.25</v>
          </cell>
          <cell r="BE103">
            <v>0.25</v>
          </cell>
          <cell r="BF103">
            <v>0.25</v>
          </cell>
          <cell r="BG103">
            <v>0.25</v>
          </cell>
          <cell r="BH103">
            <v>0.25</v>
          </cell>
          <cell r="BI103">
            <v>0.25</v>
          </cell>
          <cell r="BJ103">
            <v>0.25</v>
          </cell>
          <cell r="BK103">
            <v>0</v>
          </cell>
          <cell r="BL103">
            <v>0</v>
          </cell>
          <cell r="BM103">
            <v>0</v>
          </cell>
          <cell r="BN103">
            <v>0.25</v>
          </cell>
          <cell r="BO103">
            <v>0.25</v>
          </cell>
          <cell r="BP103">
            <v>0.25</v>
          </cell>
          <cell r="BQ103">
            <v>0.25</v>
          </cell>
          <cell r="BR103">
            <v>0.25</v>
          </cell>
          <cell r="BS103">
            <v>0.25</v>
          </cell>
          <cell r="BT103">
            <v>0.25</v>
          </cell>
          <cell r="BU103">
            <v>0.25</v>
          </cell>
          <cell r="BV103">
            <v>0.25</v>
          </cell>
          <cell r="BW103">
            <v>0.25</v>
          </cell>
          <cell r="BX103">
            <v>0</v>
          </cell>
          <cell r="BY103">
            <v>0</v>
          </cell>
          <cell r="BZ103">
            <v>0</v>
          </cell>
          <cell r="CA103">
            <v>0</v>
          </cell>
          <cell r="CB103">
            <v>0</v>
          </cell>
          <cell r="CC103">
            <v>0</v>
          </cell>
          <cell r="CD103">
            <v>0</v>
          </cell>
          <cell r="CE103">
            <v>0</v>
          </cell>
          <cell r="CF103">
            <v>0</v>
          </cell>
          <cell r="CG103">
            <v>0.25</v>
          </cell>
          <cell r="CH103">
            <v>0.25</v>
          </cell>
          <cell r="CI103">
            <v>0.5</v>
          </cell>
          <cell r="CJ103">
            <v>0.5</v>
          </cell>
          <cell r="CK103">
            <v>0.25</v>
          </cell>
          <cell r="CL103">
            <v>0.5</v>
          </cell>
          <cell r="CM103">
            <v>0.5</v>
          </cell>
          <cell r="CN103">
            <v>0.5</v>
          </cell>
          <cell r="CO103">
            <v>0.25</v>
          </cell>
          <cell r="CP103">
            <v>0.25</v>
          </cell>
          <cell r="CQ103">
            <v>0.5</v>
          </cell>
          <cell r="CR103">
            <v>0.5</v>
          </cell>
          <cell r="CS103">
            <v>0.5</v>
          </cell>
          <cell r="CT103">
            <v>0.5</v>
          </cell>
          <cell r="CU103">
            <v>0.5</v>
          </cell>
          <cell r="CV103">
            <v>0.5</v>
          </cell>
          <cell r="CW103">
            <v>1</v>
          </cell>
          <cell r="CX103">
            <v>0.5</v>
          </cell>
          <cell r="CY103">
            <v>0.5</v>
          </cell>
          <cell r="CZ103">
            <v>0.5</v>
          </cell>
        </row>
        <row r="104">
          <cell r="C104">
            <v>0.84</v>
          </cell>
          <cell r="F104">
            <v>0.25</v>
          </cell>
          <cell r="G104">
            <v>0.25</v>
          </cell>
          <cell r="H104">
            <v>0.25</v>
          </cell>
          <cell r="I104">
            <v>0.25</v>
          </cell>
          <cell r="J104">
            <v>0.25</v>
          </cell>
          <cell r="K104">
            <v>0.25</v>
          </cell>
          <cell r="L104">
            <v>0</v>
          </cell>
          <cell r="M104">
            <v>0</v>
          </cell>
          <cell r="N104">
            <v>0</v>
          </cell>
          <cell r="O104">
            <v>0.5</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0.25</v>
          </cell>
          <cell r="AD104">
            <v>0.25</v>
          </cell>
          <cell r="AE104">
            <v>0.25</v>
          </cell>
          <cell r="AF104">
            <v>0.25</v>
          </cell>
          <cell r="AG104">
            <v>0.25</v>
          </cell>
          <cell r="AH104">
            <v>0.5</v>
          </cell>
          <cell r="AI104">
            <v>0.75</v>
          </cell>
          <cell r="AJ104">
            <v>0.5</v>
          </cell>
          <cell r="AK104">
            <v>0.5</v>
          </cell>
          <cell r="AL104">
            <v>0.5</v>
          </cell>
          <cell r="AM104">
            <v>0.5</v>
          </cell>
          <cell r="AN104">
            <v>0.5</v>
          </cell>
          <cell r="AO104">
            <v>0.25</v>
          </cell>
          <cell r="AP104">
            <v>0.25</v>
          </cell>
          <cell r="AQ104">
            <v>0.25</v>
          </cell>
          <cell r="AR104">
            <v>0.25</v>
          </cell>
          <cell r="AS104">
            <v>0.25</v>
          </cell>
          <cell r="AT104">
            <v>0.5</v>
          </cell>
          <cell r="AU104">
            <v>0.5</v>
          </cell>
          <cell r="AV104">
            <v>0.75</v>
          </cell>
          <cell r="AW104">
            <v>0.25</v>
          </cell>
          <cell r="AX104">
            <v>0.5</v>
          </cell>
          <cell r="AY104">
            <v>0.5</v>
          </cell>
          <cell r="AZ104">
            <v>0.5</v>
          </cell>
          <cell r="BA104">
            <v>0.5</v>
          </cell>
          <cell r="BB104">
            <v>0.25</v>
          </cell>
          <cell r="BC104">
            <v>0.5</v>
          </cell>
          <cell r="BD104">
            <v>0.25</v>
          </cell>
          <cell r="BE104">
            <v>0.25</v>
          </cell>
          <cell r="BF104">
            <v>0.25</v>
          </cell>
          <cell r="BG104">
            <v>0.25</v>
          </cell>
          <cell r="BH104">
            <v>0.25</v>
          </cell>
          <cell r="BI104">
            <v>0.25</v>
          </cell>
          <cell r="BJ104">
            <v>0.25</v>
          </cell>
          <cell r="BK104">
            <v>0.25</v>
          </cell>
          <cell r="BL104">
            <v>0.25</v>
          </cell>
          <cell r="BM104">
            <v>0.25</v>
          </cell>
          <cell r="BN104">
            <v>0.25</v>
          </cell>
          <cell r="BO104">
            <v>0.5</v>
          </cell>
          <cell r="BP104">
            <v>0.5</v>
          </cell>
          <cell r="BQ104">
            <v>0.5</v>
          </cell>
          <cell r="BR104">
            <v>0.5</v>
          </cell>
          <cell r="BS104">
            <v>0.25</v>
          </cell>
          <cell r="BT104">
            <v>0.25</v>
          </cell>
          <cell r="BU104">
            <v>0.25</v>
          </cell>
          <cell r="BV104">
            <v>0.25</v>
          </cell>
          <cell r="BW104">
            <v>0.25</v>
          </cell>
          <cell r="BX104">
            <v>0</v>
          </cell>
          <cell r="BY104">
            <v>0</v>
          </cell>
          <cell r="BZ104">
            <v>0</v>
          </cell>
          <cell r="CA104">
            <v>0</v>
          </cell>
          <cell r="CB104">
            <v>0</v>
          </cell>
          <cell r="CC104">
            <v>0</v>
          </cell>
          <cell r="CD104">
            <v>0</v>
          </cell>
          <cell r="CE104">
            <v>0</v>
          </cell>
          <cell r="CF104">
            <v>0</v>
          </cell>
          <cell r="CG104">
            <v>0.25</v>
          </cell>
          <cell r="CH104">
            <v>0.25</v>
          </cell>
          <cell r="CI104">
            <v>0.25</v>
          </cell>
          <cell r="CJ104">
            <v>0.25</v>
          </cell>
          <cell r="CK104">
            <v>0.25</v>
          </cell>
          <cell r="CL104">
            <v>0.25</v>
          </cell>
          <cell r="CM104">
            <v>0.25</v>
          </cell>
          <cell r="CN104">
            <v>0.5</v>
          </cell>
          <cell r="CO104">
            <v>0.25</v>
          </cell>
          <cell r="CP104">
            <v>0.25</v>
          </cell>
          <cell r="CQ104">
            <v>0.5</v>
          </cell>
          <cell r="CR104">
            <v>0.5</v>
          </cell>
          <cell r="CS104">
            <v>0.5</v>
          </cell>
          <cell r="CT104">
            <v>0.5</v>
          </cell>
          <cell r="CU104">
            <v>0.5</v>
          </cell>
          <cell r="CV104">
            <v>0.5</v>
          </cell>
          <cell r="CW104">
            <v>0.5</v>
          </cell>
          <cell r="CX104">
            <v>1</v>
          </cell>
          <cell r="CY104">
            <v>0.5</v>
          </cell>
          <cell r="CZ104">
            <v>0.5</v>
          </cell>
        </row>
        <row r="105">
          <cell r="C105">
            <v>1.31</v>
          </cell>
          <cell r="F105">
            <v>0.25</v>
          </cell>
          <cell r="G105">
            <v>0.25</v>
          </cell>
          <cell r="H105">
            <v>0.25</v>
          </cell>
          <cell r="I105">
            <v>0.25</v>
          </cell>
          <cell r="J105">
            <v>0.25</v>
          </cell>
          <cell r="K105">
            <v>0.25</v>
          </cell>
          <cell r="L105">
            <v>0</v>
          </cell>
          <cell r="M105">
            <v>0</v>
          </cell>
          <cell r="N105">
            <v>0</v>
          </cell>
          <cell r="O105">
            <v>0.5</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0.25</v>
          </cell>
          <cell r="AD105">
            <v>0.25</v>
          </cell>
          <cell r="AE105">
            <v>0.25</v>
          </cell>
          <cell r="AF105">
            <v>0.25</v>
          </cell>
          <cell r="AG105">
            <v>0.25</v>
          </cell>
          <cell r="AH105">
            <v>0.25</v>
          </cell>
          <cell r="AI105">
            <v>0.5</v>
          </cell>
          <cell r="AJ105">
            <v>0.25</v>
          </cell>
          <cell r="AK105">
            <v>0.25</v>
          </cell>
          <cell r="AL105">
            <v>0.25</v>
          </cell>
          <cell r="AM105">
            <v>0.25</v>
          </cell>
          <cell r="AN105">
            <v>0.25</v>
          </cell>
          <cell r="AO105">
            <v>0.25</v>
          </cell>
          <cell r="AP105">
            <v>0.25</v>
          </cell>
          <cell r="AQ105">
            <v>0.25</v>
          </cell>
          <cell r="AR105">
            <v>0.25</v>
          </cell>
          <cell r="AS105">
            <v>0.25</v>
          </cell>
          <cell r="AT105">
            <v>0.5</v>
          </cell>
          <cell r="AU105">
            <v>0.5</v>
          </cell>
          <cell r="AV105">
            <v>0.5</v>
          </cell>
          <cell r="AW105">
            <v>0.25</v>
          </cell>
          <cell r="AX105">
            <v>0.5</v>
          </cell>
          <cell r="AY105">
            <v>0.5</v>
          </cell>
          <cell r="AZ105">
            <v>0.5</v>
          </cell>
          <cell r="BA105">
            <v>0.5</v>
          </cell>
          <cell r="BB105">
            <v>0.5</v>
          </cell>
          <cell r="BC105">
            <v>0.5</v>
          </cell>
          <cell r="BD105">
            <v>0.25</v>
          </cell>
          <cell r="BE105">
            <v>0.25</v>
          </cell>
          <cell r="BF105">
            <v>0.25</v>
          </cell>
          <cell r="BG105">
            <v>0.25</v>
          </cell>
          <cell r="BH105">
            <v>0.25</v>
          </cell>
          <cell r="BI105">
            <v>0.5</v>
          </cell>
          <cell r="BJ105">
            <v>0.25</v>
          </cell>
          <cell r="BK105">
            <v>0.25</v>
          </cell>
          <cell r="BL105">
            <v>0.25</v>
          </cell>
          <cell r="BM105">
            <v>0.25</v>
          </cell>
          <cell r="BN105">
            <v>0.25</v>
          </cell>
          <cell r="BO105">
            <v>0.5</v>
          </cell>
          <cell r="BP105">
            <v>0.5</v>
          </cell>
          <cell r="BQ105">
            <v>0.5</v>
          </cell>
          <cell r="BR105">
            <v>0.5</v>
          </cell>
          <cell r="BS105">
            <v>0.25</v>
          </cell>
          <cell r="BT105">
            <v>0.25</v>
          </cell>
          <cell r="BU105">
            <v>0.25</v>
          </cell>
          <cell r="BV105">
            <v>0.25</v>
          </cell>
          <cell r="BW105">
            <v>0.25</v>
          </cell>
          <cell r="BX105">
            <v>0</v>
          </cell>
          <cell r="BY105">
            <v>0</v>
          </cell>
          <cell r="BZ105">
            <v>0</v>
          </cell>
          <cell r="CA105">
            <v>0</v>
          </cell>
          <cell r="CB105">
            <v>0</v>
          </cell>
          <cell r="CC105">
            <v>0</v>
          </cell>
          <cell r="CD105">
            <v>0</v>
          </cell>
          <cell r="CE105">
            <v>0</v>
          </cell>
          <cell r="CF105">
            <v>0</v>
          </cell>
          <cell r="CG105">
            <v>0.25</v>
          </cell>
          <cell r="CH105">
            <v>0.25</v>
          </cell>
          <cell r="CI105">
            <v>0.25</v>
          </cell>
          <cell r="CJ105">
            <v>0.25</v>
          </cell>
          <cell r="CK105">
            <v>0.25</v>
          </cell>
          <cell r="CL105">
            <v>0.25</v>
          </cell>
          <cell r="CM105">
            <v>0.5</v>
          </cell>
          <cell r="CN105">
            <v>0.5</v>
          </cell>
          <cell r="CO105">
            <v>0.5</v>
          </cell>
          <cell r="CP105">
            <v>0.25</v>
          </cell>
          <cell r="CQ105">
            <v>0.5</v>
          </cell>
          <cell r="CR105">
            <v>0.5</v>
          </cell>
          <cell r="CS105">
            <v>0.5</v>
          </cell>
          <cell r="CT105">
            <v>0.5</v>
          </cell>
          <cell r="CU105">
            <v>0.5</v>
          </cell>
          <cell r="CV105">
            <v>0.5</v>
          </cell>
          <cell r="CW105">
            <v>0.5</v>
          </cell>
          <cell r="CX105">
            <v>0.5</v>
          </cell>
          <cell r="CY105">
            <v>1</v>
          </cell>
          <cell r="CZ105">
            <v>0.75</v>
          </cell>
        </row>
        <row r="106">
          <cell r="C106">
            <v>2.0499999999999998</v>
          </cell>
          <cell r="F106">
            <v>0.25</v>
          </cell>
          <cell r="G106">
            <v>0.25</v>
          </cell>
          <cell r="H106">
            <v>0.25</v>
          </cell>
          <cell r="I106">
            <v>0.25</v>
          </cell>
          <cell r="J106">
            <v>0.25</v>
          </cell>
          <cell r="K106">
            <v>0.25</v>
          </cell>
          <cell r="L106">
            <v>0</v>
          </cell>
          <cell r="M106">
            <v>0</v>
          </cell>
          <cell r="N106">
            <v>0</v>
          </cell>
          <cell r="O106">
            <v>0.5</v>
          </cell>
          <cell r="P106">
            <v>0</v>
          </cell>
          <cell r="Q106">
            <v>0</v>
          </cell>
          <cell r="R106">
            <v>0</v>
          </cell>
          <cell r="S106">
            <v>0.25</v>
          </cell>
          <cell r="T106">
            <v>0</v>
          </cell>
          <cell r="U106">
            <v>0</v>
          </cell>
          <cell r="V106">
            <v>0</v>
          </cell>
          <cell r="W106">
            <v>0</v>
          </cell>
          <cell r="X106">
            <v>0</v>
          </cell>
          <cell r="Y106">
            <v>0</v>
          </cell>
          <cell r="Z106">
            <v>0</v>
          </cell>
          <cell r="AA106">
            <v>0</v>
          </cell>
          <cell r="AB106">
            <v>0</v>
          </cell>
          <cell r="AC106">
            <v>0.25</v>
          </cell>
          <cell r="AD106">
            <v>0.25</v>
          </cell>
          <cell r="AE106">
            <v>0.25</v>
          </cell>
          <cell r="AF106">
            <v>0.25</v>
          </cell>
          <cell r="AG106">
            <v>0.25</v>
          </cell>
          <cell r="AH106">
            <v>0.25</v>
          </cell>
          <cell r="AI106">
            <v>0.25</v>
          </cell>
          <cell r="AJ106">
            <v>0.25</v>
          </cell>
          <cell r="AK106">
            <v>0.25</v>
          </cell>
          <cell r="AL106">
            <v>0.25</v>
          </cell>
          <cell r="AM106">
            <v>0.25</v>
          </cell>
          <cell r="AN106">
            <v>0.25</v>
          </cell>
          <cell r="AO106">
            <v>0.25</v>
          </cell>
          <cell r="AP106">
            <v>0.25</v>
          </cell>
          <cell r="AQ106">
            <v>0.25</v>
          </cell>
          <cell r="AR106">
            <v>0.25</v>
          </cell>
          <cell r="AS106">
            <v>0.25</v>
          </cell>
          <cell r="AT106">
            <v>0.25</v>
          </cell>
          <cell r="AU106">
            <v>0.25</v>
          </cell>
          <cell r="AV106">
            <v>0.25</v>
          </cell>
          <cell r="AW106">
            <v>0.25</v>
          </cell>
          <cell r="AX106">
            <v>0.25</v>
          </cell>
          <cell r="AY106">
            <v>0.5</v>
          </cell>
          <cell r="AZ106">
            <v>0.5</v>
          </cell>
          <cell r="BA106">
            <v>0.5</v>
          </cell>
          <cell r="BB106">
            <v>0.5</v>
          </cell>
          <cell r="BC106">
            <v>0.5</v>
          </cell>
          <cell r="BD106">
            <v>0.25</v>
          </cell>
          <cell r="BE106">
            <v>0.25</v>
          </cell>
          <cell r="BF106">
            <v>0.25</v>
          </cell>
          <cell r="BG106">
            <v>0.25</v>
          </cell>
          <cell r="BH106">
            <v>0.25</v>
          </cell>
          <cell r="BI106">
            <v>0.5</v>
          </cell>
          <cell r="BJ106">
            <v>0.25</v>
          </cell>
          <cell r="BK106">
            <v>0.25</v>
          </cell>
          <cell r="BL106">
            <v>0.25</v>
          </cell>
          <cell r="BM106">
            <v>0.25</v>
          </cell>
          <cell r="BN106">
            <v>0.25</v>
          </cell>
          <cell r="BO106">
            <v>0.5</v>
          </cell>
          <cell r="BP106">
            <v>0.75</v>
          </cell>
          <cell r="BQ106">
            <v>0.5</v>
          </cell>
          <cell r="BR106">
            <v>0.5</v>
          </cell>
          <cell r="BS106">
            <v>0.25</v>
          </cell>
          <cell r="BT106">
            <v>0.25</v>
          </cell>
          <cell r="BU106">
            <v>0.25</v>
          </cell>
          <cell r="BV106">
            <v>0.25</v>
          </cell>
          <cell r="BW106">
            <v>0.25</v>
          </cell>
          <cell r="BX106">
            <v>0</v>
          </cell>
          <cell r="BY106">
            <v>0</v>
          </cell>
          <cell r="BZ106">
            <v>0</v>
          </cell>
          <cell r="CA106">
            <v>0</v>
          </cell>
          <cell r="CB106">
            <v>0</v>
          </cell>
          <cell r="CC106">
            <v>0</v>
          </cell>
          <cell r="CD106">
            <v>0</v>
          </cell>
          <cell r="CE106">
            <v>0</v>
          </cell>
          <cell r="CF106">
            <v>0</v>
          </cell>
          <cell r="CG106">
            <v>0.25</v>
          </cell>
          <cell r="CH106">
            <v>0.25</v>
          </cell>
          <cell r="CI106">
            <v>0.25</v>
          </cell>
          <cell r="CJ106">
            <v>0.25</v>
          </cell>
          <cell r="CK106">
            <v>0.25</v>
          </cell>
          <cell r="CL106">
            <v>0.5</v>
          </cell>
          <cell r="CM106">
            <v>0.5</v>
          </cell>
          <cell r="CN106">
            <v>0.5</v>
          </cell>
          <cell r="CO106">
            <v>0.5</v>
          </cell>
          <cell r="CP106">
            <v>0.25</v>
          </cell>
          <cell r="CQ106">
            <v>0.5</v>
          </cell>
          <cell r="CR106">
            <v>0.5</v>
          </cell>
          <cell r="CS106">
            <v>0.5</v>
          </cell>
          <cell r="CT106">
            <v>0.5</v>
          </cell>
          <cell r="CU106">
            <v>0.5</v>
          </cell>
          <cell r="CV106">
            <v>0.5</v>
          </cell>
          <cell r="CW106">
            <v>0.5</v>
          </cell>
          <cell r="CX106">
            <v>0.5</v>
          </cell>
          <cell r="CY106">
            <v>0.75</v>
          </cell>
          <cell r="CZ106">
            <v>1</v>
          </cell>
        </row>
      </sheetData>
      <sheetData sheetId="28">
        <row r="8">
          <cell r="C8">
            <v>0.6</v>
          </cell>
          <cell r="F8">
            <v>1</v>
          </cell>
          <cell r="G8">
            <v>1</v>
          </cell>
          <cell r="H8">
            <v>1</v>
          </cell>
          <cell r="I8">
            <v>1</v>
          </cell>
          <cell r="J8">
            <v>1</v>
          </cell>
          <cell r="K8">
            <v>1</v>
          </cell>
          <cell r="L8">
            <v>1</v>
          </cell>
          <cell r="M8">
            <v>1</v>
          </cell>
          <cell r="N8">
            <v>1</v>
          </cell>
          <cell r="O8">
            <v>1</v>
          </cell>
          <cell r="P8">
            <v>0.75</v>
          </cell>
          <cell r="Q8">
            <v>0.75</v>
          </cell>
          <cell r="R8">
            <v>0.75</v>
          </cell>
          <cell r="S8">
            <v>0.75</v>
          </cell>
          <cell r="T8">
            <v>0.75</v>
          </cell>
          <cell r="U8">
            <v>0.75</v>
          </cell>
          <cell r="V8">
            <v>0.75</v>
          </cell>
          <cell r="W8">
            <v>0.75</v>
          </cell>
          <cell r="X8">
            <v>0.75</v>
          </cell>
          <cell r="Y8">
            <v>0.75</v>
          </cell>
          <cell r="Z8">
            <v>0.75</v>
          </cell>
          <cell r="AA8">
            <v>0.75</v>
          </cell>
          <cell r="AB8">
            <v>0.75</v>
          </cell>
          <cell r="AC8">
            <v>0.75</v>
          </cell>
          <cell r="AD8">
            <v>0.75</v>
          </cell>
          <cell r="AE8">
            <v>0.75</v>
          </cell>
          <cell r="AF8">
            <v>0.75</v>
          </cell>
          <cell r="AG8">
            <v>0.75</v>
          </cell>
          <cell r="AH8">
            <v>0.75</v>
          </cell>
          <cell r="AI8">
            <v>0.75</v>
          </cell>
          <cell r="AJ8">
            <v>0.5</v>
          </cell>
          <cell r="AK8">
            <v>0.75</v>
          </cell>
          <cell r="AL8">
            <v>0.75</v>
          </cell>
          <cell r="AM8">
            <v>0.5</v>
          </cell>
          <cell r="AN8">
            <v>0.5</v>
          </cell>
          <cell r="AO8">
            <v>0.5</v>
          </cell>
          <cell r="AP8">
            <v>0.75</v>
          </cell>
          <cell r="AQ8">
            <v>0.75</v>
          </cell>
          <cell r="AR8">
            <v>0.5</v>
          </cell>
          <cell r="AS8">
            <v>0.75</v>
          </cell>
          <cell r="AT8">
            <v>0.75</v>
          </cell>
          <cell r="AU8">
            <v>0.75</v>
          </cell>
          <cell r="AV8">
            <v>0.75</v>
          </cell>
          <cell r="AW8">
            <v>0.5</v>
          </cell>
          <cell r="AX8">
            <v>0.5</v>
          </cell>
          <cell r="AY8">
            <v>0.75</v>
          </cell>
          <cell r="AZ8">
            <v>0.75</v>
          </cell>
          <cell r="BA8">
            <v>0.75</v>
          </cell>
          <cell r="BB8">
            <v>0.5</v>
          </cell>
          <cell r="BC8">
            <v>0.75</v>
          </cell>
          <cell r="BD8">
            <v>0.75</v>
          </cell>
          <cell r="BE8">
            <v>0.75</v>
          </cell>
          <cell r="BF8">
            <v>0.75</v>
          </cell>
          <cell r="BG8">
            <v>0.75</v>
          </cell>
          <cell r="BH8">
            <v>0.75</v>
          </cell>
          <cell r="BI8">
            <v>0.75</v>
          </cell>
          <cell r="BJ8">
            <v>0.75</v>
          </cell>
          <cell r="BK8">
            <v>0.5</v>
          </cell>
          <cell r="BL8">
            <v>0.5</v>
          </cell>
          <cell r="BM8">
            <v>0.75</v>
          </cell>
          <cell r="BN8">
            <v>0.75</v>
          </cell>
          <cell r="BO8">
            <v>0.75</v>
          </cell>
          <cell r="BP8">
            <v>0.75</v>
          </cell>
          <cell r="BQ8">
            <v>0.75</v>
          </cell>
          <cell r="BR8">
            <v>0.75</v>
          </cell>
          <cell r="BS8">
            <v>0.75</v>
          </cell>
          <cell r="BT8">
            <v>0.75</v>
          </cell>
          <cell r="BU8">
            <v>0.75</v>
          </cell>
          <cell r="BV8">
            <v>0.75</v>
          </cell>
          <cell r="BW8">
            <v>0.75</v>
          </cell>
          <cell r="BX8">
            <v>0.5</v>
          </cell>
          <cell r="BY8">
            <v>0.5</v>
          </cell>
          <cell r="BZ8">
            <v>0.5</v>
          </cell>
          <cell r="CA8">
            <v>0.5</v>
          </cell>
          <cell r="CB8">
            <v>0.5</v>
          </cell>
          <cell r="CC8">
            <v>0.5</v>
          </cell>
          <cell r="CD8">
            <v>0.5</v>
          </cell>
          <cell r="CE8">
            <v>0.75</v>
          </cell>
          <cell r="CF8">
            <v>0.5</v>
          </cell>
          <cell r="CG8">
            <v>0.5</v>
          </cell>
          <cell r="CH8">
            <v>0.5</v>
          </cell>
          <cell r="CI8">
            <v>0.75</v>
          </cell>
          <cell r="CJ8">
            <v>0.75</v>
          </cell>
          <cell r="CK8">
            <v>0.5</v>
          </cell>
          <cell r="CL8">
            <v>0.75</v>
          </cell>
          <cell r="CM8">
            <v>0.75</v>
          </cell>
          <cell r="CN8">
            <v>0.75</v>
          </cell>
          <cell r="CO8">
            <v>0.75</v>
          </cell>
          <cell r="CP8">
            <v>0.75</v>
          </cell>
          <cell r="CQ8">
            <v>1</v>
          </cell>
          <cell r="CR8">
            <v>1</v>
          </cell>
          <cell r="CS8">
            <v>1</v>
          </cell>
          <cell r="CT8">
            <v>1</v>
          </cell>
          <cell r="CU8">
            <v>1</v>
          </cell>
          <cell r="CV8">
            <v>1</v>
          </cell>
          <cell r="CW8">
            <v>1</v>
          </cell>
          <cell r="CX8">
            <v>0.75</v>
          </cell>
          <cell r="CY8">
            <v>0.75</v>
          </cell>
          <cell r="CZ8">
            <v>1</v>
          </cell>
        </row>
        <row r="9">
          <cell r="C9">
            <v>0.6</v>
          </cell>
          <cell r="F9">
            <v>1</v>
          </cell>
          <cell r="G9">
            <v>1</v>
          </cell>
          <cell r="H9">
            <v>1</v>
          </cell>
          <cell r="I9">
            <v>1</v>
          </cell>
          <cell r="J9">
            <v>1</v>
          </cell>
          <cell r="K9">
            <v>1</v>
          </cell>
          <cell r="L9">
            <v>1</v>
          </cell>
          <cell r="M9">
            <v>1</v>
          </cell>
          <cell r="N9">
            <v>1</v>
          </cell>
          <cell r="O9">
            <v>1</v>
          </cell>
          <cell r="P9">
            <v>0.75</v>
          </cell>
          <cell r="Q9">
            <v>0.75</v>
          </cell>
          <cell r="R9">
            <v>0.75</v>
          </cell>
          <cell r="S9">
            <v>0.75</v>
          </cell>
          <cell r="T9">
            <v>0.75</v>
          </cell>
          <cell r="U9">
            <v>0.75</v>
          </cell>
          <cell r="V9">
            <v>0.75</v>
          </cell>
          <cell r="W9">
            <v>0.75</v>
          </cell>
          <cell r="X9">
            <v>0.75</v>
          </cell>
          <cell r="Y9">
            <v>0.75</v>
          </cell>
          <cell r="Z9">
            <v>0.75</v>
          </cell>
          <cell r="AA9">
            <v>0.75</v>
          </cell>
          <cell r="AB9">
            <v>0.75</v>
          </cell>
          <cell r="AC9">
            <v>0.75</v>
          </cell>
          <cell r="AD9">
            <v>0.75</v>
          </cell>
          <cell r="AE9">
            <v>0.75</v>
          </cell>
          <cell r="AF9">
            <v>0.75</v>
          </cell>
          <cell r="AG9">
            <v>0.75</v>
          </cell>
          <cell r="AH9">
            <v>0.75</v>
          </cell>
          <cell r="AI9">
            <v>0.75</v>
          </cell>
          <cell r="AJ9">
            <v>0.5</v>
          </cell>
          <cell r="AK9">
            <v>0.75</v>
          </cell>
          <cell r="AL9">
            <v>0.75</v>
          </cell>
          <cell r="AM9">
            <v>0.5</v>
          </cell>
          <cell r="AN9">
            <v>0.5</v>
          </cell>
          <cell r="AO9">
            <v>0.5</v>
          </cell>
          <cell r="AP9">
            <v>0.5</v>
          </cell>
          <cell r="AQ9">
            <v>0.75</v>
          </cell>
          <cell r="AR9">
            <v>0.5</v>
          </cell>
          <cell r="AS9">
            <v>0.75</v>
          </cell>
          <cell r="AT9">
            <v>0.75</v>
          </cell>
          <cell r="AU9">
            <v>0.75</v>
          </cell>
          <cell r="AV9">
            <v>0.75</v>
          </cell>
          <cell r="AW9">
            <v>0.5</v>
          </cell>
          <cell r="AX9">
            <v>0.5</v>
          </cell>
          <cell r="AY9">
            <v>0.75</v>
          </cell>
          <cell r="AZ9">
            <v>0.75</v>
          </cell>
          <cell r="BA9">
            <v>0.75</v>
          </cell>
          <cell r="BB9">
            <v>0.5</v>
          </cell>
          <cell r="BC9">
            <v>0.75</v>
          </cell>
          <cell r="BD9">
            <v>0.75</v>
          </cell>
          <cell r="BE9">
            <v>0.75</v>
          </cell>
          <cell r="BF9">
            <v>0.75</v>
          </cell>
          <cell r="BG9">
            <v>0.75</v>
          </cell>
          <cell r="BH9">
            <v>0.75</v>
          </cell>
          <cell r="BI9">
            <v>0.75</v>
          </cell>
          <cell r="BJ9">
            <v>0.75</v>
          </cell>
          <cell r="BK9">
            <v>0.5</v>
          </cell>
          <cell r="BL9">
            <v>0.5</v>
          </cell>
          <cell r="BM9">
            <v>0.75</v>
          </cell>
          <cell r="BN9">
            <v>0.75</v>
          </cell>
          <cell r="BO9">
            <v>0.75</v>
          </cell>
          <cell r="BP9">
            <v>0.75</v>
          </cell>
          <cell r="BQ9">
            <v>0.75</v>
          </cell>
          <cell r="BR9">
            <v>0.75</v>
          </cell>
          <cell r="BS9">
            <v>0.75</v>
          </cell>
          <cell r="BT9">
            <v>0.75</v>
          </cell>
          <cell r="BU9">
            <v>0.75</v>
          </cell>
          <cell r="BV9">
            <v>0.75</v>
          </cell>
          <cell r="BW9">
            <v>0.75</v>
          </cell>
          <cell r="BX9">
            <v>0.5</v>
          </cell>
          <cell r="BY9">
            <v>0.5</v>
          </cell>
          <cell r="BZ9">
            <v>0.5</v>
          </cell>
          <cell r="CA9">
            <v>0.5</v>
          </cell>
          <cell r="CB9">
            <v>0.5</v>
          </cell>
          <cell r="CC9">
            <v>0.5</v>
          </cell>
          <cell r="CD9">
            <v>0.5</v>
          </cell>
          <cell r="CE9">
            <v>0.75</v>
          </cell>
          <cell r="CF9">
            <v>0.75</v>
          </cell>
          <cell r="CG9">
            <v>0.5</v>
          </cell>
          <cell r="CH9">
            <v>0.5</v>
          </cell>
          <cell r="CI9">
            <v>0.75</v>
          </cell>
          <cell r="CJ9">
            <v>0.75</v>
          </cell>
          <cell r="CK9">
            <v>0.5</v>
          </cell>
          <cell r="CL9">
            <v>0.75</v>
          </cell>
          <cell r="CM9">
            <v>0.75</v>
          </cell>
          <cell r="CN9">
            <v>0.75</v>
          </cell>
          <cell r="CO9">
            <v>0.75</v>
          </cell>
          <cell r="CP9">
            <v>0.75</v>
          </cell>
          <cell r="CQ9">
            <v>1</v>
          </cell>
          <cell r="CR9">
            <v>1</v>
          </cell>
          <cell r="CS9">
            <v>1</v>
          </cell>
          <cell r="CT9">
            <v>1</v>
          </cell>
          <cell r="CU9">
            <v>1</v>
          </cell>
          <cell r="CV9">
            <v>1</v>
          </cell>
          <cell r="CW9">
            <v>1</v>
          </cell>
          <cell r="CX9">
            <v>0.75</v>
          </cell>
          <cell r="CY9">
            <v>0.75</v>
          </cell>
          <cell r="CZ9">
            <v>1</v>
          </cell>
        </row>
        <row r="10">
          <cell r="C10">
            <v>0.6</v>
          </cell>
          <cell r="F10">
            <v>1</v>
          </cell>
          <cell r="G10">
            <v>1</v>
          </cell>
          <cell r="H10">
            <v>1</v>
          </cell>
          <cell r="I10">
            <v>1</v>
          </cell>
          <cell r="J10">
            <v>1</v>
          </cell>
          <cell r="K10">
            <v>1</v>
          </cell>
          <cell r="L10">
            <v>1</v>
          </cell>
          <cell r="M10">
            <v>1</v>
          </cell>
          <cell r="N10">
            <v>1</v>
          </cell>
          <cell r="O10">
            <v>1</v>
          </cell>
          <cell r="P10">
            <v>0.75</v>
          </cell>
          <cell r="Q10">
            <v>0.75</v>
          </cell>
          <cell r="R10">
            <v>0.75</v>
          </cell>
          <cell r="S10">
            <v>0.75</v>
          </cell>
          <cell r="T10">
            <v>0.75</v>
          </cell>
          <cell r="U10">
            <v>0.75</v>
          </cell>
          <cell r="V10">
            <v>0.75</v>
          </cell>
          <cell r="W10">
            <v>0.75</v>
          </cell>
          <cell r="X10">
            <v>0.75</v>
          </cell>
          <cell r="Y10">
            <v>0.75</v>
          </cell>
          <cell r="Z10">
            <v>0.75</v>
          </cell>
          <cell r="AA10">
            <v>1</v>
          </cell>
          <cell r="AB10">
            <v>0.75</v>
          </cell>
          <cell r="AC10">
            <v>0.75</v>
          </cell>
          <cell r="AD10">
            <v>0.75</v>
          </cell>
          <cell r="AE10">
            <v>0.75</v>
          </cell>
          <cell r="AF10">
            <v>0.75</v>
          </cell>
          <cell r="AG10">
            <v>0.75</v>
          </cell>
          <cell r="AH10">
            <v>0.75</v>
          </cell>
          <cell r="AI10">
            <v>0.75</v>
          </cell>
          <cell r="AJ10">
            <v>0.75</v>
          </cell>
          <cell r="AK10">
            <v>0.75</v>
          </cell>
          <cell r="AL10">
            <v>0.75</v>
          </cell>
          <cell r="AM10">
            <v>0.5</v>
          </cell>
          <cell r="AN10">
            <v>0.5</v>
          </cell>
          <cell r="AO10">
            <v>0.75</v>
          </cell>
          <cell r="AP10">
            <v>0.75</v>
          </cell>
          <cell r="AQ10">
            <v>0.75</v>
          </cell>
          <cell r="AR10">
            <v>0.5</v>
          </cell>
          <cell r="AS10">
            <v>0.75</v>
          </cell>
          <cell r="AT10">
            <v>0.75</v>
          </cell>
          <cell r="AU10">
            <v>0.75</v>
          </cell>
          <cell r="AV10">
            <v>0.75</v>
          </cell>
          <cell r="AW10">
            <v>0.5</v>
          </cell>
          <cell r="AX10">
            <v>0.75</v>
          </cell>
          <cell r="AY10">
            <v>0.75</v>
          </cell>
          <cell r="AZ10">
            <v>0.75</v>
          </cell>
          <cell r="BA10">
            <v>0.75</v>
          </cell>
          <cell r="BB10">
            <v>0.75</v>
          </cell>
          <cell r="BC10">
            <v>0.75</v>
          </cell>
          <cell r="BD10">
            <v>0.75</v>
          </cell>
          <cell r="BE10">
            <v>0.75</v>
          </cell>
          <cell r="BF10">
            <v>0.75</v>
          </cell>
          <cell r="BG10">
            <v>0.75</v>
          </cell>
          <cell r="BH10">
            <v>0.75</v>
          </cell>
          <cell r="BI10">
            <v>0.75</v>
          </cell>
          <cell r="BJ10">
            <v>0.75</v>
          </cell>
          <cell r="BK10">
            <v>0.5</v>
          </cell>
          <cell r="BL10">
            <v>0.75</v>
          </cell>
          <cell r="BM10">
            <v>0.75</v>
          </cell>
          <cell r="BN10">
            <v>0.75</v>
          </cell>
          <cell r="BO10">
            <v>0.75</v>
          </cell>
          <cell r="BP10">
            <v>0.75</v>
          </cell>
          <cell r="BQ10">
            <v>0.75</v>
          </cell>
          <cell r="BR10">
            <v>0.75</v>
          </cell>
          <cell r="BS10">
            <v>0.75</v>
          </cell>
          <cell r="BT10">
            <v>0.75</v>
          </cell>
          <cell r="BU10">
            <v>0.75</v>
          </cell>
          <cell r="BV10">
            <v>0.75</v>
          </cell>
          <cell r="BW10">
            <v>0.75</v>
          </cell>
          <cell r="BX10">
            <v>0.5</v>
          </cell>
          <cell r="BY10">
            <v>0.5</v>
          </cell>
          <cell r="BZ10">
            <v>0.5</v>
          </cell>
          <cell r="CA10">
            <v>0.5</v>
          </cell>
          <cell r="CB10">
            <v>0.5</v>
          </cell>
          <cell r="CC10">
            <v>0.5</v>
          </cell>
          <cell r="CD10">
            <v>0.5</v>
          </cell>
          <cell r="CE10">
            <v>0.75</v>
          </cell>
          <cell r="CF10">
            <v>0.5</v>
          </cell>
          <cell r="CG10">
            <v>0.5</v>
          </cell>
          <cell r="CH10">
            <v>0.5</v>
          </cell>
          <cell r="CI10">
            <v>0.75</v>
          </cell>
          <cell r="CJ10">
            <v>0.75</v>
          </cell>
          <cell r="CK10">
            <v>0.5</v>
          </cell>
          <cell r="CL10">
            <v>0.75</v>
          </cell>
          <cell r="CM10">
            <v>0.75</v>
          </cell>
          <cell r="CN10">
            <v>0.75</v>
          </cell>
          <cell r="CO10">
            <v>0.75</v>
          </cell>
          <cell r="CP10">
            <v>0.75</v>
          </cell>
          <cell r="CQ10">
            <v>1</v>
          </cell>
          <cell r="CR10">
            <v>1</v>
          </cell>
          <cell r="CS10">
            <v>1</v>
          </cell>
          <cell r="CT10">
            <v>1</v>
          </cell>
          <cell r="CU10">
            <v>1</v>
          </cell>
          <cell r="CV10">
            <v>1</v>
          </cell>
          <cell r="CW10">
            <v>1</v>
          </cell>
          <cell r="CX10">
            <v>0.75</v>
          </cell>
          <cell r="CY10">
            <v>0.75</v>
          </cell>
          <cell r="CZ10">
            <v>1</v>
          </cell>
        </row>
        <row r="11">
          <cell r="C11">
            <v>0.6</v>
          </cell>
          <cell r="F11">
            <v>1</v>
          </cell>
          <cell r="G11">
            <v>1</v>
          </cell>
          <cell r="H11">
            <v>1</v>
          </cell>
          <cell r="I11">
            <v>1</v>
          </cell>
          <cell r="J11">
            <v>1</v>
          </cell>
          <cell r="K11">
            <v>1</v>
          </cell>
          <cell r="L11">
            <v>1</v>
          </cell>
          <cell r="M11">
            <v>1</v>
          </cell>
          <cell r="N11">
            <v>1</v>
          </cell>
          <cell r="O11">
            <v>1</v>
          </cell>
          <cell r="P11">
            <v>0.75</v>
          </cell>
          <cell r="Q11">
            <v>0.75</v>
          </cell>
          <cell r="R11">
            <v>0.75</v>
          </cell>
          <cell r="S11">
            <v>0.75</v>
          </cell>
          <cell r="T11">
            <v>0.75</v>
          </cell>
          <cell r="U11">
            <v>0.75</v>
          </cell>
          <cell r="V11">
            <v>0.75</v>
          </cell>
          <cell r="W11">
            <v>0.75</v>
          </cell>
          <cell r="X11">
            <v>0.75</v>
          </cell>
          <cell r="Y11">
            <v>0.75</v>
          </cell>
          <cell r="Z11">
            <v>0.75</v>
          </cell>
          <cell r="AA11">
            <v>0.75</v>
          </cell>
          <cell r="AB11">
            <v>0.75</v>
          </cell>
          <cell r="AC11">
            <v>0.75</v>
          </cell>
          <cell r="AD11">
            <v>0.75</v>
          </cell>
          <cell r="AE11">
            <v>0.75</v>
          </cell>
          <cell r="AF11">
            <v>0.75</v>
          </cell>
          <cell r="AG11">
            <v>0.75</v>
          </cell>
          <cell r="AH11">
            <v>0.75</v>
          </cell>
          <cell r="AI11">
            <v>0.75</v>
          </cell>
          <cell r="AJ11">
            <v>0.5</v>
          </cell>
          <cell r="AK11">
            <v>0.5</v>
          </cell>
          <cell r="AL11">
            <v>0.5</v>
          </cell>
          <cell r="AM11">
            <v>0.5</v>
          </cell>
          <cell r="AN11">
            <v>0.5</v>
          </cell>
          <cell r="AO11">
            <v>0.5</v>
          </cell>
          <cell r="AP11">
            <v>0.5</v>
          </cell>
          <cell r="AQ11">
            <v>0.75</v>
          </cell>
          <cell r="AR11">
            <v>0.5</v>
          </cell>
          <cell r="AS11">
            <v>0.75</v>
          </cell>
          <cell r="AT11">
            <v>0.75</v>
          </cell>
          <cell r="AU11">
            <v>0.75</v>
          </cell>
          <cell r="AV11">
            <v>0.75</v>
          </cell>
          <cell r="AW11">
            <v>0.5</v>
          </cell>
          <cell r="AX11">
            <v>0.5</v>
          </cell>
          <cell r="AY11">
            <v>0.75</v>
          </cell>
          <cell r="AZ11">
            <v>0.75</v>
          </cell>
          <cell r="BA11">
            <v>0.75</v>
          </cell>
          <cell r="BB11">
            <v>0.5</v>
          </cell>
          <cell r="BC11">
            <v>0.75</v>
          </cell>
          <cell r="BD11">
            <v>0.75</v>
          </cell>
          <cell r="BE11">
            <v>0.75</v>
          </cell>
          <cell r="BF11">
            <v>0.75</v>
          </cell>
          <cell r="BG11">
            <v>0.75</v>
          </cell>
          <cell r="BH11">
            <v>0.75</v>
          </cell>
          <cell r="BI11">
            <v>0.75</v>
          </cell>
          <cell r="BJ11">
            <v>0.75</v>
          </cell>
          <cell r="BK11">
            <v>0.5</v>
          </cell>
          <cell r="BL11">
            <v>0.5</v>
          </cell>
          <cell r="BM11">
            <v>0.75</v>
          </cell>
          <cell r="BN11">
            <v>0.75</v>
          </cell>
          <cell r="BO11">
            <v>0.75</v>
          </cell>
          <cell r="BP11">
            <v>0.75</v>
          </cell>
          <cell r="BQ11">
            <v>0.75</v>
          </cell>
          <cell r="BR11">
            <v>0.75</v>
          </cell>
          <cell r="BS11">
            <v>0.75</v>
          </cell>
          <cell r="BT11">
            <v>0.75</v>
          </cell>
          <cell r="BU11">
            <v>0.75</v>
          </cell>
          <cell r="BV11">
            <v>0.75</v>
          </cell>
          <cell r="BW11">
            <v>0.75</v>
          </cell>
          <cell r="BX11">
            <v>0.5</v>
          </cell>
          <cell r="BY11">
            <v>0.5</v>
          </cell>
          <cell r="BZ11">
            <v>0.5</v>
          </cell>
          <cell r="CA11">
            <v>0.5</v>
          </cell>
          <cell r="CB11">
            <v>0.5</v>
          </cell>
          <cell r="CC11">
            <v>0.5</v>
          </cell>
          <cell r="CD11">
            <v>0.5</v>
          </cell>
          <cell r="CE11">
            <v>0.75</v>
          </cell>
          <cell r="CF11">
            <v>0.75</v>
          </cell>
          <cell r="CG11">
            <v>0.5</v>
          </cell>
          <cell r="CH11">
            <v>0.5</v>
          </cell>
          <cell r="CI11">
            <v>0.75</v>
          </cell>
          <cell r="CJ11">
            <v>0.75</v>
          </cell>
          <cell r="CK11">
            <v>0.5</v>
          </cell>
          <cell r="CL11">
            <v>0.75</v>
          </cell>
          <cell r="CM11">
            <v>0.75</v>
          </cell>
          <cell r="CN11">
            <v>0.75</v>
          </cell>
          <cell r="CO11">
            <v>0.75</v>
          </cell>
          <cell r="CP11">
            <v>0.75</v>
          </cell>
          <cell r="CQ11">
            <v>1</v>
          </cell>
          <cell r="CR11">
            <v>1</v>
          </cell>
          <cell r="CS11">
            <v>1</v>
          </cell>
          <cell r="CT11">
            <v>1</v>
          </cell>
          <cell r="CU11">
            <v>1</v>
          </cell>
          <cell r="CV11">
            <v>1</v>
          </cell>
          <cell r="CW11">
            <v>1</v>
          </cell>
          <cell r="CX11">
            <v>0.75</v>
          </cell>
          <cell r="CY11">
            <v>0.75</v>
          </cell>
          <cell r="CZ11">
            <v>1</v>
          </cell>
        </row>
        <row r="12">
          <cell r="C12">
            <v>0.6</v>
          </cell>
          <cell r="F12">
            <v>1</v>
          </cell>
          <cell r="G12">
            <v>1</v>
          </cell>
          <cell r="H12">
            <v>1</v>
          </cell>
          <cell r="I12">
            <v>1</v>
          </cell>
          <cell r="J12">
            <v>1</v>
          </cell>
          <cell r="K12">
            <v>1</v>
          </cell>
          <cell r="L12">
            <v>1</v>
          </cell>
          <cell r="M12">
            <v>1</v>
          </cell>
          <cell r="N12">
            <v>1</v>
          </cell>
          <cell r="O12">
            <v>1</v>
          </cell>
          <cell r="P12">
            <v>0.75</v>
          </cell>
          <cell r="Q12">
            <v>0.75</v>
          </cell>
          <cell r="R12">
            <v>0.75</v>
          </cell>
          <cell r="S12">
            <v>0.75</v>
          </cell>
          <cell r="T12">
            <v>0.75</v>
          </cell>
          <cell r="U12">
            <v>0.75</v>
          </cell>
          <cell r="V12">
            <v>0.75</v>
          </cell>
          <cell r="W12">
            <v>0.75</v>
          </cell>
          <cell r="X12">
            <v>0.75</v>
          </cell>
          <cell r="Y12">
            <v>0.75</v>
          </cell>
          <cell r="Z12">
            <v>0.75</v>
          </cell>
          <cell r="AA12">
            <v>1</v>
          </cell>
          <cell r="AB12">
            <v>0.75</v>
          </cell>
          <cell r="AC12">
            <v>0.75</v>
          </cell>
          <cell r="AD12">
            <v>0.75</v>
          </cell>
          <cell r="AE12">
            <v>0.75</v>
          </cell>
          <cell r="AF12">
            <v>0.75</v>
          </cell>
          <cell r="AG12">
            <v>0.75</v>
          </cell>
          <cell r="AH12">
            <v>0.75</v>
          </cell>
          <cell r="AI12">
            <v>0.75</v>
          </cell>
          <cell r="AJ12">
            <v>0.5</v>
          </cell>
          <cell r="AK12">
            <v>0.75</v>
          </cell>
          <cell r="AL12">
            <v>0.75</v>
          </cell>
          <cell r="AM12">
            <v>0.5</v>
          </cell>
          <cell r="AN12">
            <v>0.5</v>
          </cell>
          <cell r="AO12">
            <v>0.75</v>
          </cell>
          <cell r="AP12">
            <v>0.75</v>
          </cell>
          <cell r="AQ12">
            <v>0.75</v>
          </cell>
          <cell r="AR12">
            <v>0.5</v>
          </cell>
          <cell r="AS12">
            <v>0.75</v>
          </cell>
          <cell r="AT12">
            <v>0.75</v>
          </cell>
          <cell r="AU12">
            <v>0.75</v>
          </cell>
          <cell r="AV12">
            <v>0.75</v>
          </cell>
          <cell r="AW12">
            <v>0.5</v>
          </cell>
          <cell r="AX12">
            <v>0.5</v>
          </cell>
          <cell r="AY12">
            <v>0.75</v>
          </cell>
          <cell r="AZ12">
            <v>0.75</v>
          </cell>
          <cell r="BA12">
            <v>0.75</v>
          </cell>
          <cell r="BB12">
            <v>0.5</v>
          </cell>
          <cell r="BC12">
            <v>0.75</v>
          </cell>
          <cell r="BD12">
            <v>0.75</v>
          </cell>
          <cell r="BE12">
            <v>0.75</v>
          </cell>
          <cell r="BF12">
            <v>0.75</v>
          </cell>
          <cell r="BG12">
            <v>0.75</v>
          </cell>
          <cell r="BH12">
            <v>0.75</v>
          </cell>
          <cell r="BI12">
            <v>0.75</v>
          </cell>
          <cell r="BJ12">
            <v>0.75</v>
          </cell>
          <cell r="BK12">
            <v>0.5</v>
          </cell>
          <cell r="BL12">
            <v>0.5</v>
          </cell>
          <cell r="BM12">
            <v>0.75</v>
          </cell>
          <cell r="BN12">
            <v>0.75</v>
          </cell>
          <cell r="BO12">
            <v>0.75</v>
          </cell>
          <cell r="BP12">
            <v>0.75</v>
          </cell>
          <cell r="BQ12">
            <v>0.75</v>
          </cell>
          <cell r="BR12">
            <v>0.75</v>
          </cell>
          <cell r="BS12">
            <v>0.75</v>
          </cell>
          <cell r="BT12">
            <v>0.75</v>
          </cell>
          <cell r="BU12">
            <v>0.75</v>
          </cell>
          <cell r="BV12">
            <v>0.5</v>
          </cell>
          <cell r="BW12">
            <v>0.5</v>
          </cell>
          <cell r="BX12">
            <v>0.5</v>
          </cell>
          <cell r="BY12">
            <v>0.5</v>
          </cell>
          <cell r="BZ12">
            <v>0.5</v>
          </cell>
          <cell r="CA12">
            <v>0.5</v>
          </cell>
          <cell r="CB12">
            <v>0.5</v>
          </cell>
          <cell r="CC12">
            <v>0.5</v>
          </cell>
          <cell r="CD12">
            <v>0.5</v>
          </cell>
          <cell r="CE12">
            <v>0.75</v>
          </cell>
          <cell r="CF12">
            <v>0.5</v>
          </cell>
          <cell r="CG12">
            <v>0.5</v>
          </cell>
          <cell r="CH12">
            <v>0.5</v>
          </cell>
          <cell r="CI12">
            <v>0.75</v>
          </cell>
          <cell r="CJ12">
            <v>0.75</v>
          </cell>
          <cell r="CK12">
            <v>0.5</v>
          </cell>
          <cell r="CL12">
            <v>0.75</v>
          </cell>
          <cell r="CM12">
            <v>0.75</v>
          </cell>
          <cell r="CN12">
            <v>0.75</v>
          </cell>
          <cell r="CO12">
            <v>0.75</v>
          </cell>
          <cell r="CP12">
            <v>0.75</v>
          </cell>
          <cell r="CQ12">
            <v>1</v>
          </cell>
          <cell r="CR12">
            <v>1</v>
          </cell>
          <cell r="CS12">
            <v>1</v>
          </cell>
          <cell r="CT12">
            <v>1</v>
          </cell>
          <cell r="CU12">
            <v>1</v>
          </cell>
          <cell r="CV12">
            <v>1</v>
          </cell>
          <cell r="CW12">
            <v>1</v>
          </cell>
          <cell r="CX12">
            <v>0.75</v>
          </cell>
          <cell r="CY12">
            <v>0.75</v>
          </cell>
          <cell r="CZ12">
            <v>1</v>
          </cell>
        </row>
        <row r="13">
          <cell r="C13">
            <v>0.6</v>
          </cell>
          <cell r="F13">
            <v>1</v>
          </cell>
          <cell r="G13">
            <v>1</v>
          </cell>
          <cell r="H13">
            <v>1</v>
          </cell>
          <cell r="I13">
            <v>1</v>
          </cell>
          <cell r="J13">
            <v>1</v>
          </cell>
          <cell r="K13">
            <v>1</v>
          </cell>
          <cell r="L13">
            <v>1</v>
          </cell>
          <cell r="M13">
            <v>1</v>
          </cell>
          <cell r="N13">
            <v>1</v>
          </cell>
          <cell r="O13">
            <v>1</v>
          </cell>
          <cell r="P13">
            <v>0.75</v>
          </cell>
          <cell r="Q13">
            <v>0.75</v>
          </cell>
          <cell r="R13">
            <v>0.75</v>
          </cell>
          <cell r="S13">
            <v>0.75</v>
          </cell>
          <cell r="T13">
            <v>0.75</v>
          </cell>
          <cell r="U13">
            <v>0.75</v>
          </cell>
          <cell r="V13">
            <v>0.75</v>
          </cell>
          <cell r="W13">
            <v>0.75</v>
          </cell>
          <cell r="X13">
            <v>0.75</v>
          </cell>
          <cell r="Y13">
            <v>0.75</v>
          </cell>
          <cell r="Z13">
            <v>0.75</v>
          </cell>
          <cell r="AA13">
            <v>1</v>
          </cell>
          <cell r="AB13">
            <v>0.75</v>
          </cell>
          <cell r="AC13">
            <v>0.75</v>
          </cell>
          <cell r="AD13">
            <v>0.75</v>
          </cell>
          <cell r="AE13">
            <v>0.75</v>
          </cell>
          <cell r="AF13">
            <v>0.75</v>
          </cell>
          <cell r="AG13">
            <v>0.75</v>
          </cell>
          <cell r="AH13">
            <v>0.75</v>
          </cell>
          <cell r="AI13">
            <v>0.75</v>
          </cell>
          <cell r="AJ13">
            <v>0.75</v>
          </cell>
          <cell r="AK13">
            <v>0.75</v>
          </cell>
          <cell r="AL13">
            <v>0.75</v>
          </cell>
          <cell r="AM13">
            <v>0.5</v>
          </cell>
          <cell r="AN13">
            <v>0.5</v>
          </cell>
          <cell r="AO13">
            <v>0.75</v>
          </cell>
          <cell r="AP13">
            <v>0.75</v>
          </cell>
          <cell r="AQ13">
            <v>0.75</v>
          </cell>
          <cell r="AR13">
            <v>0.5</v>
          </cell>
          <cell r="AS13">
            <v>0.75</v>
          </cell>
          <cell r="AT13">
            <v>0.75</v>
          </cell>
          <cell r="AU13">
            <v>0.75</v>
          </cell>
          <cell r="AV13">
            <v>0.75</v>
          </cell>
          <cell r="AW13">
            <v>0.5</v>
          </cell>
          <cell r="AX13">
            <v>0.75</v>
          </cell>
          <cell r="AY13">
            <v>0.75</v>
          </cell>
          <cell r="AZ13">
            <v>0.75</v>
          </cell>
          <cell r="BA13">
            <v>0.75</v>
          </cell>
          <cell r="BB13">
            <v>0.75</v>
          </cell>
          <cell r="BC13">
            <v>0.75</v>
          </cell>
          <cell r="BD13">
            <v>0.75</v>
          </cell>
          <cell r="BE13">
            <v>0.75</v>
          </cell>
          <cell r="BF13">
            <v>0.75</v>
          </cell>
          <cell r="BG13">
            <v>0.75</v>
          </cell>
          <cell r="BH13">
            <v>0.75</v>
          </cell>
          <cell r="BI13">
            <v>0.75</v>
          </cell>
          <cell r="BJ13">
            <v>0.75</v>
          </cell>
          <cell r="BK13">
            <v>0.5</v>
          </cell>
          <cell r="BL13">
            <v>0.75</v>
          </cell>
          <cell r="BM13">
            <v>0.75</v>
          </cell>
          <cell r="BN13">
            <v>0.75</v>
          </cell>
          <cell r="BO13">
            <v>0.75</v>
          </cell>
          <cell r="BP13">
            <v>0.75</v>
          </cell>
          <cell r="BQ13">
            <v>0.75</v>
          </cell>
          <cell r="BR13">
            <v>0.75</v>
          </cell>
          <cell r="BS13">
            <v>0.75</v>
          </cell>
          <cell r="BT13">
            <v>0.75</v>
          </cell>
          <cell r="BU13">
            <v>0.75</v>
          </cell>
          <cell r="BV13">
            <v>0.75</v>
          </cell>
          <cell r="BW13">
            <v>0.75</v>
          </cell>
          <cell r="BX13">
            <v>0.5</v>
          </cell>
          <cell r="BY13">
            <v>0.5</v>
          </cell>
          <cell r="BZ13">
            <v>0.5</v>
          </cell>
          <cell r="CA13">
            <v>0.5</v>
          </cell>
          <cell r="CB13">
            <v>0.5</v>
          </cell>
          <cell r="CC13">
            <v>0.5</v>
          </cell>
          <cell r="CD13">
            <v>0.5</v>
          </cell>
          <cell r="CE13">
            <v>0.75</v>
          </cell>
          <cell r="CF13">
            <v>0.5</v>
          </cell>
          <cell r="CG13">
            <v>0.5</v>
          </cell>
          <cell r="CH13">
            <v>0.5</v>
          </cell>
          <cell r="CI13">
            <v>0.75</v>
          </cell>
          <cell r="CJ13">
            <v>0.75</v>
          </cell>
          <cell r="CK13">
            <v>0.5</v>
          </cell>
          <cell r="CL13">
            <v>0.75</v>
          </cell>
          <cell r="CM13">
            <v>0.75</v>
          </cell>
          <cell r="CN13">
            <v>0.75</v>
          </cell>
          <cell r="CO13">
            <v>0.75</v>
          </cell>
          <cell r="CP13">
            <v>0.75</v>
          </cell>
          <cell r="CQ13">
            <v>1</v>
          </cell>
          <cell r="CR13">
            <v>1</v>
          </cell>
          <cell r="CS13">
            <v>1</v>
          </cell>
          <cell r="CT13">
            <v>1</v>
          </cell>
          <cell r="CU13">
            <v>1</v>
          </cell>
          <cell r="CV13">
            <v>1</v>
          </cell>
          <cell r="CW13">
            <v>1</v>
          </cell>
          <cell r="CX13">
            <v>0.75</v>
          </cell>
          <cell r="CY13">
            <v>0.75</v>
          </cell>
          <cell r="CZ13">
            <v>1</v>
          </cell>
        </row>
        <row r="14">
          <cell r="C14">
            <v>0.8</v>
          </cell>
          <cell r="F14">
            <v>1</v>
          </cell>
          <cell r="G14">
            <v>1</v>
          </cell>
          <cell r="H14">
            <v>1</v>
          </cell>
          <cell r="I14">
            <v>1</v>
          </cell>
          <cell r="J14">
            <v>1</v>
          </cell>
          <cell r="K14">
            <v>1</v>
          </cell>
          <cell r="L14">
            <v>1</v>
          </cell>
          <cell r="M14">
            <v>1</v>
          </cell>
          <cell r="N14">
            <v>0.75</v>
          </cell>
          <cell r="O14">
            <v>1</v>
          </cell>
          <cell r="P14">
            <v>1</v>
          </cell>
          <cell r="Q14">
            <v>0.75</v>
          </cell>
          <cell r="R14">
            <v>1</v>
          </cell>
          <cell r="S14">
            <v>1</v>
          </cell>
          <cell r="T14">
            <v>0.75</v>
          </cell>
          <cell r="U14">
            <v>0.75</v>
          </cell>
          <cell r="V14">
            <v>0.75</v>
          </cell>
          <cell r="W14">
            <v>0.75</v>
          </cell>
          <cell r="X14">
            <v>1</v>
          </cell>
          <cell r="Y14">
            <v>0.75</v>
          </cell>
          <cell r="Z14">
            <v>0.75</v>
          </cell>
          <cell r="AA14">
            <v>0.75</v>
          </cell>
          <cell r="AB14">
            <v>0.5</v>
          </cell>
          <cell r="AC14">
            <v>0.5</v>
          </cell>
          <cell r="AD14">
            <v>0.75</v>
          </cell>
          <cell r="AE14">
            <v>0.75</v>
          </cell>
          <cell r="AF14">
            <v>0.75</v>
          </cell>
          <cell r="AG14">
            <v>0.75</v>
          </cell>
          <cell r="AH14">
            <v>0.5</v>
          </cell>
          <cell r="AI14">
            <v>0.75</v>
          </cell>
          <cell r="AJ14">
            <v>0.5</v>
          </cell>
          <cell r="AK14">
            <v>0.5</v>
          </cell>
          <cell r="AL14">
            <v>0.5</v>
          </cell>
          <cell r="AM14">
            <v>0.5</v>
          </cell>
          <cell r="AN14">
            <v>0.5</v>
          </cell>
          <cell r="AO14">
            <v>0.5</v>
          </cell>
          <cell r="AP14">
            <v>0.5</v>
          </cell>
          <cell r="AQ14">
            <v>0.5</v>
          </cell>
          <cell r="AR14">
            <v>0.5</v>
          </cell>
          <cell r="AS14">
            <v>0.5</v>
          </cell>
          <cell r="AT14">
            <v>0.5</v>
          </cell>
          <cell r="AU14">
            <v>0.5</v>
          </cell>
          <cell r="AV14">
            <v>0.5</v>
          </cell>
          <cell r="AW14">
            <v>0.5</v>
          </cell>
          <cell r="AX14">
            <v>0.5</v>
          </cell>
          <cell r="AY14">
            <v>0.5</v>
          </cell>
          <cell r="AZ14">
            <v>0.5</v>
          </cell>
          <cell r="BA14">
            <v>0.5</v>
          </cell>
          <cell r="BB14">
            <v>0.5</v>
          </cell>
          <cell r="BC14">
            <v>0.5</v>
          </cell>
          <cell r="BD14">
            <v>0.5</v>
          </cell>
          <cell r="BE14">
            <v>0.5</v>
          </cell>
          <cell r="BF14">
            <v>0.5</v>
          </cell>
          <cell r="BG14">
            <v>0.5</v>
          </cell>
          <cell r="BH14">
            <v>0.5</v>
          </cell>
          <cell r="BI14">
            <v>0.5</v>
          </cell>
          <cell r="BJ14">
            <v>0.75</v>
          </cell>
          <cell r="BK14">
            <v>0.5</v>
          </cell>
          <cell r="BL14">
            <v>0.5</v>
          </cell>
          <cell r="BM14">
            <v>0.5</v>
          </cell>
          <cell r="BN14">
            <v>0.75</v>
          </cell>
          <cell r="BO14">
            <v>0.75</v>
          </cell>
          <cell r="BP14">
            <v>0.75</v>
          </cell>
          <cell r="BQ14">
            <v>0.75</v>
          </cell>
          <cell r="BR14">
            <v>0.75</v>
          </cell>
          <cell r="BS14">
            <v>0.75</v>
          </cell>
          <cell r="BT14">
            <v>0.75</v>
          </cell>
          <cell r="BU14">
            <v>0.75</v>
          </cell>
          <cell r="BV14">
            <v>0.5</v>
          </cell>
          <cell r="BW14">
            <v>0.75</v>
          </cell>
          <cell r="BX14">
            <v>0.5</v>
          </cell>
          <cell r="BY14">
            <v>0.5</v>
          </cell>
          <cell r="BZ14">
            <v>0.5</v>
          </cell>
          <cell r="CA14">
            <v>0.75</v>
          </cell>
          <cell r="CB14">
            <v>0.75</v>
          </cell>
          <cell r="CC14">
            <v>0.75</v>
          </cell>
          <cell r="CD14">
            <v>0.75</v>
          </cell>
          <cell r="CE14">
            <v>0.75</v>
          </cell>
          <cell r="CF14">
            <v>0.75</v>
          </cell>
          <cell r="CG14">
            <v>0.75</v>
          </cell>
          <cell r="CH14">
            <v>0.75</v>
          </cell>
          <cell r="CI14">
            <v>0.75</v>
          </cell>
          <cell r="CJ14">
            <v>0.75</v>
          </cell>
          <cell r="CK14">
            <v>0.75</v>
          </cell>
          <cell r="CL14">
            <v>0.75</v>
          </cell>
          <cell r="CM14">
            <v>0.75</v>
          </cell>
          <cell r="CN14">
            <v>1</v>
          </cell>
          <cell r="CO14">
            <v>0.75</v>
          </cell>
          <cell r="CP14">
            <v>0.75</v>
          </cell>
          <cell r="CQ14">
            <v>0.75</v>
          </cell>
          <cell r="CR14">
            <v>0.75</v>
          </cell>
          <cell r="CS14">
            <v>0.75</v>
          </cell>
          <cell r="CT14">
            <v>0.75</v>
          </cell>
          <cell r="CU14">
            <v>0.75</v>
          </cell>
          <cell r="CV14">
            <v>0.75</v>
          </cell>
          <cell r="CW14">
            <v>0.75</v>
          </cell>
          <cell r="CX14">
            <v>0.75</v>
          </cell>
          <cell r="CY14">
            <v>0.75</v>
          </cell>
          <cell r="CZ14">
            <v>0.75</v>
          </cell>
        </row>
        <row r="15">
          <cell r="C15">
            <v>0.7</v>
          </cell>
          <cell r="F15">
            <v>1</v>
          </cell>
          <cell r="G15">
            <v>1</v>
          </cell>
          <cell r="H15">
            <v>1</v>
          </cell>
          <cell r="I15">
            <v>1</v>
          </cell>
          <cell r="J15">
            <v>1</v>
          </cell>
          <cell r="K15">
            <v>1</v>
          </cell>
          <cell r="L15">
            <v>1</v>
          </cell>
          <cell r="M15">
            <v>1</v>
          </cell>
          <cell r="N15">
            <v>1</v>
          </cell>
          <cell r="O15">
            <v>1</v>
          </cell>
          <cell r="P15">
            <v>0.75</v>
          </cell>
          <cell r="Q15">
            <v>0.75</v>
          </cell>
          <cell r="R15">
            <v>1</v>
          </cell>
          <cell r="S15">
            <v>1</v>
          </cell>
          <cell r="T15">
            <v>0.75</v>
          </cell>
          <cell r="U15">
            <v>1</v>
          </cell>
          <cell r="V15">
            <v>0.75</v>
          </cell>
          <cell r="W15">
            <v>1</v>
          </cell>
          <cell r="X15">
            <v>1</v>
          </cell>
          <cell r="Y15">
            <v>0.75</v>
          </cell>
          <cell r="Z15">
            <v>0.75</v>
          </cell>
          <cell r="AA15">
            <v>0.75</v>
          </cell>
          <cell r="AB15">
            <v>0.75</v>
          </cell>
          <cell r="AC15">
            <v>0.75</v>
          </cell>
          <cell r="AD15">
            <v>0.75</v>
          </cell>
          <cell r="AE15">
            <v>0.75</v>
          </cell>
          <cell r="AF15">
            <v>0.75</v>
          </cell>
          <cell r="AG15">
            <v>0.75</v>
          </cell>
          <cell r="AH15">
            <v>0.5</v>
          </cell>
          <cell r="AI15">
            <v>0.75</v>
          </cell>
          <cell r="AJ15">
            <v>0.5</v>
          </cell>
          <cell r="AK15">
            <v>0.5</v>
          </cell>
          <cell r="AL15">
            <v>0.5</v>
          </cell>
          <cell r="AM15">
            <v>0.5</v>
          </cell>
          <cell r="AN15">
            <v>0.5</v>
          </cell>
          <cell r="AO15">
            <v>0.5</v>
          </cell>
          <cell r="AP15">
            <v>0.5</v>
          </cell>
          <cell r="AQ15">
            <v>0.5</v>
          </cell>
          <cell r="AR15">
            <v>0.5</v>
          </cell>
          <cell r="AS15">
            <v>0.5</v>
          </cell>
          <cell r="AT15">
            <v>0.5</v>
          </cell>
          <cell r="AU15">
            <v>0.5</v>
          </cell>
          <cell r="AV15">
            <v>0.5</v>
          </cell>
          <cell r="AW15">
            <v>0.5</v>
          </cell>
          <cell r="AX15">
            <v>0.5</v>
          </cell>
          <cell r="AY15">
            <v>0.5</v>
          </cell>
          <cell r="AZ15">
            <v>0.5</v>
          </cell>
          <cell r="BA15">
            <v>0.5</v>
          </cell>
          <cell r="BB15">
            <v>0.5</v>
          </cell>
          <cell r="BC15">
            <v>0.5</v>
          </cell>
          <cell r="BD15">
            <v>0.5</v>
          </cell>
          <cell r="BE15">
            <v>0.5</v>
          </cell>
          <cell r="BF15">
            <v>0.5</v>
          </cell>
          <cell r="BG15">
            <v>0.5</v>
          </cell>
          <cell r="BH15">
            <v>0.5</v>
          </cell>
          <cell r="BI15">
            <v>0.5</v>
          </cell>
          <cell r="BJ15">
            <v>0.75</v>
          </cell>
          <cell r="BK15">
            <v>0.5</v>
          </cell>
          <cell r="BL15">
            <v>0.5</v>
          </cell>
          <cell r="BM15">
            <v>0.5</v>
          </cell>
          <cell r="BN15">
            <v>0.75</v>
          </cell>
          <cell r="BO15">
            <v>0.75</v>
          </cell>
          <cell r="BP15">
            <v>0.75</v>
          </cell>
          <cell r="BQ15">
            <v>0.75</v>
          </cell>
          <cell r="BR15">
            <v>0.75</v>
          </cell>
          <cell r="BS15">
            <v>0.5</v>
          </cell>
          <cell r="BT15">
            <v>0.5</v>
          </cell>
          <cell r="BU15">
            <v>0.5</v>
          </cell>
          <cell r="BV15">
            <v>0.5</v>
          </cell>
          <cell r="BW15">
            <v>0.5</v>
          </cell>
          <cell r="BX15">
            <v>0.5</v>
          </cell>
          <cell r="BY15">
            <v>0.5</v>
          </cell>
          <cell r="BZ15">
            <v>0.5</v>
          </cell>
          <cell r="CA15">
            <v>0.5</v>
          </cell>
          <cell r="CB15">
            <v>0.5</v>
          </cell>
          <cell r="CC15">
            <v>0.5</v>
          </cell>
          <cell r="CD15">
            <v>0.5</v>
          </cell>
          <cell r="CE15">
            <v>0.75</v>
          </cell>
          <cell r="CF15">
            <v>0.75</v>
          </cell>
          <cell r="CG15">
            <v>0.75</v>
          </cell>
          <cell r="CH15">
            <v>0.75</v>
          </cell>
          <cell r="CI15">
            <v>0.75</v>
          </cell>
          <cell r="CJ15">
            <v>0.75</v>
          </cell>
          <cell r="CK15">
            <v>0.5</v>
          </cell>
          <cell r="CL15">
            <v>0.75</v>
          </cell>
          <cell r="CM15">
            <v>0.75</v>
          </cell>
          <cell r="CN15">
            <v>0.75</v>
          </cell>
          <cell r="CO15">
            <v>0.75</v>
          </cell>
          <cell r="CP15">
            <v>0.75</v>
          </cell>
          <cell r="CQ15">
            <v>0.75</v>
          </cell>
          <cell r="CR15">
            <v>0.75</v>
          </cell>
          <cell r="CS15">
            <v>0.75</v>
          </cell>
          <cell r="CT15">
            <v>0.75</v>
          </cell>
          <cell r="CU15">
            <v>0.75</v>
          </cell>
          <cell r="CV15">
            <v>0.75</v>
          </cell>
          <cell r="CW15">
            <v>0.75</v>
          </cell>
          <cell r="CX15">
            <v>0.75</v>
          </cell>
          <cell r="CY15">
            <v>0.75</v>
          </cell>
          <cell r="CZ15">
            <v>0.75</v>
          </cell>
        </row>
        <row r="16">
          <cell r="C16">
            <v>0.6</v>
          </cell>
          <cell r="F16">
            <v>1</v>
          </cell>
          <cell r="G16">
            <v>1</v>
          </cell>
          <cell r="H16">
            <v>1</v>
          </cell>
          <cell r="I16">
            <v>1</v>
          </cell>
          <cell r="J16">
            <v>1</v>
          </cell>
          <cell r="K16">
            <v>1</v>
          </cell>
          <cell r="L16">
            <v>0.75</v>
          </cell>
          <cell r="M16">
            <v>1</v>
          </cell>
          <cell r="N16">
            <v>1</v>
          </cell>
          <cell r="O16">
            <v>0.75</v>
          </cell>
          <cell r="P16">
            <v>0.75</v>
          </cell>
          <cell r="Q16">
            <v>0.75</v>
          </cell>
          <cell r="R16">
            <v>0.75</v>
          </cell>
          <cell r="S16">
            <v>0.75</v>
          </cell>
          <cell r="T16">
            <v>0.75</v>
          </cell>
          <cell r="U16">
            <v>0.75</v>
          </cell>
          <cell r="V16">
            <v>0.75</v>
          </cell>
          <cell r="W16">
            <v>1</v>
          </cell>
          <cell r="X16">
            <v>0.75</v>
          </cell>
          <cell r="Y16">
            <v>0.75</v>
          </cell>
          <cell r="Z16">
            <v>0.75</v>
          </cell>
          <cell r="AA16">
            <v>1</v>
          </cell>
          <cell r="AB16">
            <v>0.75</v>
          </cell>
          <cell r="AC16">
            <v>0.75</v>
          </cell>
          <cell r="AD16">
            <v>0.75</v>
          </cell>
          <cell r="AE16">
            <v>0.75</v>
          </cell>
          <cell r="AF16">
            <v>0.75</v>
          </cell>
          <cell r="AG16">
            <v>0.75</v>
          </cell>
          <cell r="AH16">
            <v>0.75</v>
          </cell>
          <cell r="AI16">
            <v>0.75</v>
          </cell>
          <cell r="AJ16">
            <v>0.5</v>
          </cell>
          <cell r="AK16">
            <v>0.75</v>
          </cell>
          <cell r="AL16">
            <v>0.75</v>
          </cell>
          <cell r="AM16">
            <v>0.5</v>
          </cell>
          <cell r="AN16">
            <v>0.5</v>
          </cell>
          <cell r="AO16">
            <v>0.75</v>
          </cell>
          <cell r="AP16">
            <v>0.75</v>
          </cell>
          <cell r="AQ16">
            <v>0.75</v>
          </cell>
          <cell r="AR16">
            <v>0.5</v>
          </cell>
          <cell r="AS16">
            <v>0.75</v>
          </cell>
          <cell r="AT16">
            <v>0.75</v>
          </cell>
          <cell r="AU16">
            <v>0.75</v>
          </cell>
          <cell r="AV16">
            <v>0.75</v>
          </cell>
          <cell r="AW16">
            <v>0.5</v>
          </cell>
          <cell r="AX16">
            <v>0.5</v>
          </cell>
          <cell r="AY16">
            <v>0.75</v>
          </cell>
          <cell r="AZ16">
            <v>0.75</v>
          </cell>
          <cell r="BA16">
            <v>0.5</v>
          </cell>
          <cell r="BB16">
            <v>0.5</v>
          </cell>
          <cell r="BC16">
            <v>0.75</v>
          </cell>
          <cell r="BD16">
            <v>0.75</v>
          </cell>
          <cell r="BE16">
            <v>0.75</v>
          </cell>
          <cell r="BF16">
            <v>0.75</v>
          </cell>
          <cell r="BG16">
            <v>0.75</v>
          </cell>
          <cell r="BH16">
            <v>0.75</v>
          </cell>
          <cell r="BI16">
            <v>0.75</v>
          </cell>
          <cell r="BJ16">
            <v>0.75</v>
          </cell>
          <cell r="BK16">
            <v>0.5</v>
          </cell>
          <cell r="BL16">
            <v>0.5</v>
          </cell>
          <cell r="BM16">
            <v>0.5</v>
          </cell>
          <cell r="BN16">
            <v>0.75</v>
          </cell>
          <cell r="BO16">
            <v>0.75</v>
          </cell>
          <cell r="BP16">
            <v>0.75</v>
          </cell>
          <cell r="BQ16">
            <v>0.75</v>
          </cell>
          <cell r="BR16">
            <v>0.75</v>
          </cell>
          <cell r="BS16">
            <v>0.5</v>
          </cell>
          <cell r="BT16">
            <v>0.5</v>
          </cell>
          <cell r="BU16">
            <v>0.5</v>
          </cell>
          <cell r="BV16">
            <v>0.5</v>
          </cell>
          <cell r="BW16">
            <v>0.5</v>
          </cell>
          <cell r="BX16">
            <v>0.5</v>
          </cell>
          <cell r="BY16">
            <v>0.5</v>
          </cell>
          <cell r="BZ16">
            <v>0.5</v>
          </cell>
          <cell r="CA16">
            <v>0.5</v>
          </cell>
          <cell r="CB16">
            <v>0.5</v>
          </cell>
          <cell r="CC16">
            <v>0.5</v>
          </cell>
          <cell r="CD16">
            <v>0.5</v>
          </cell>
          <cell r="CE16">
            <v>0.5</v>
          </cell>
          <cell r="CF16">
            <v>0.5</v>
          </cell>
          <cell r="CG16">
            <v>0.5</v>
          </cell>
          <cell r="CH16">
            <v>0.5</v>
          </cell>
          <cell r="CI16">
            <v>0.75</v>
          </cell>
          <cell r="CJ16">
            <v>0.5</v>
          </cell>
          <cell r="CK16">
            <v>0.5</v>
          </cell>
          <cell r="CL16">
            <v>0.75</v>
          </cell>
          <cell r="CM16">
            <v>0.75</v>
          </cell>
          <cell r="CN16">
            <v>0.75</v>
          </cell>
          <cell r="CO16">
            <v>0.75</v>
          </cell>
          <cell r="CP16">
            <v>0.75</v>
          </cell>
          <cell r="CQ16">
            <v>0.75</v>
          </cell>
          <cell r="CR16">
            <v>0.75</v>
          </cell>
          <cell r="CS16">
            <v>0.75</v>
          </cell>
          <cell r="CT16">
            <v>0.75</v>
          </cell>
          <cell r="CU16">
            <v>0.75</v>
          </cell>
          <cell r="CV16">
            <v>0.75</v>
          </cell>
          <cell r="CW16">
            <v>1</v>
          </cell>
          <cell r="CX16">
            <v>0.75</v>
          </cell>
          <cell r="CY16">
            <v>0.75</v>
          </cell>
          <cell r="CZ16">
            <v>0.75</v>
          </cell>
        </row>
        <row r="17">
          <cell r="C17">
            <v>0.9</v>
          </cell>
          <cell r="F17">
            <v>1</v>
          </cell>
          <cell r="G17">
            <v>1</v>
          </cell>
          <cell r="H17">
            <v>1</v>
          </cell>
          <cell r="I17">
            <v>1</v>
          </cell>
          <cell r="J17">
            <v>1</v>
          </cell>
          <cell r="K17">
            <v>1</v>
          </cell>
          <cell r="L17">
            <v>1</v>
          </cell>
          <cell r="M17">
            <v>1</v>
          </cell>
          <cell r="N17">
            <v>0.75</v>
          </cell>
          <cell r="O17">
            <v>1</v>
          </cell>
          <cell r="P17">
            <v>0.75</v>
          </cell>
          <cell r="Q17">
            <v>0.75</v>
          </cell>
          <cell r="R17">
            <v>0.75</v>
          </cell>
          <cell r="S17">
            <v>1</v>
          </cell>
          <cell r="T17">
            <v>0.75</v>
          </cell>
          <cell r="U17">
            <v>0.75</v>
          </cell>
          <cell r="V17">
            <v>0.75</v>
          </cell>
          <cell r="W17">
            <v>0.75</v>
          </cell>
          <cell r="X17">
            <v>0.75</v>
          </cell>
          <cell r="Y17">
            <v>0.75</v>
          </cell>
          <cell r="Z17">
            <v>0.75</v>
          </cell>
          <cell r="AA17">
            <v>0.75</v>
          </cell>
          <cell r="AB17">
            <v>0.75</v>
          </cell>
          <cell r="AC17">
            <v>0.75</v>
          </cell>
          <cell r="AD17">
            <v>0.75</v>
          </cell>
          <cell r="AE17">
            <v>0.75</v>
          </cell>
          <cell r="AF17">
            <v>0.75</v>
          </cell>
          <cell r="AG17">
            <v>0.75</v>
          </cell>
          <cell r="AH17">
            <v>0.75</v>
          </cell>
          <cell r="AI17">
            <v>0.75</v>
          </cell>
          <cell r="AJ17">
            <v>0.5</v>
          </cell>
          <cell r="AK17">
            <v>0.5</v>
          </cell>
          <cell r="AL17">
            <v>0.5</v>
          </cell>
          <cell r="AM17">
            <v>0.5</v>
          </cell>
          <cell r="AN17">
            <v>0.5</v>
          </cell>
          <cell r="AO17">
            <v>0.5</v>
          </cell>
          <cell r="AP17">
            <v>0.5</v>
          </cell>
          <cell r="AQ17">
            <v>0.5</v>
          </cell>
          <cell r="AR17">
            <v>0.5</v>
          </cell>
          <cell r="AS17">
            <v>0.5</v>
          </cell>
          <cell r="AT17">
            <v>0.5</v>
          </cell>
          <cell r="AU17">
            <v>0.5</v>
          </cell>
          <cell r="AV17">
            <v>0.75</v>
          </cell>
          <cell r="AW17">
            <v>0.5</v>
          </cell>
          <cell r="AX17">
            <v>0.5</v>
          </cell>
          <cell r="AY17">
            <v>0.75</v>
          </cell>
          <cell r="AZ17">
            <v>0.75</v>
          </cell>
          <cell r="BA17">
            <v>0.5</v>
          </cell>
          <cell r="BB17">
            <v>0.5</v>
          </cell>
          <cell r="BC17">
            <v>0.75</v>
          </cell>
          <cell r="BD17">
            <v>0.75</v>
          </cell>
          <cell r="BE17">
            <v>0.75</v>
          </cell>
          <cell r="BF17">
            <v>0.75</v>
          </cell>
          <cell r="BG17">
            <v>0.75</v>
          </cell>
          <cell r="BH17">
            <v>0.75</v>
          </cell>
          <cell r="BI17">
            <v>0.75</v>
          </cell>
          <cell r="BJ17">
            <v>0.75</v>
          </cell>
          <cell r="BK17">
            <v>0.5</v>
          </cell>
          <cell r="BL17">
            <v>0.5</v>
          </cell>
          <cell r="BM17">
            <v>0.75</v>
          </cell>
          <cell r="BN17">
            <v>0.75</v>
          </cell>
          <cell r="BO17">
            <v>0.75</v>
          </cell>
          <cell r="BP17">
            <v>0.75</v>
          </cell>
          <cell r="BQ17">
            <v>0.75</v>
          </cell>
          <cell r="BR17">
            <v>0.75</v>
          </cell>
          <cell r="BS17">
            <v>0.75</v>
          </cell>
          <cell r="BT17">
            <v>0.75</v>
          </cell>
          <cell r="BU17">
            <v>0.75</v>
          </cell>
          <cell r="BV17">
            <v>0.75</v>
          </cell>
          <cell r="BW17">
            <v>0.75</v>
          </cell>
          <cell r="BX17">
            <v>0.75</v>
          </cell>
          <cell r="BY17">
            <v>0.75</v>
          </cell>
          <cell r="BZ17">
            <v>0.75</v>
          </cell>
          <cell r="CA17">
            <v>0.75</v>
          </cell>
          <cell r="CB17">
            <v>0.75</v>
          </cell>
          <cell r="CC17">
            <v>0.75</v>
          </cell>
          <cell r="CD17">
            <v>0.75</v>
          </cell>
          <cell r="CE17">
            <v>0.75</v>
          </cell>
          <cell r="CF17">
            <v>0.75</v>
          </cell>
          <cell r="CG17">
            <v>0.75</v>
          </cell>
          <cell r="CH17">
            <v>0.75</v>
          </cell>
          <cell r="CI17">
            <v>0.75</v>
          </cell>
          <cell r="CJ17">
            <v>0.75</v>
          </cell>
          <cell r="CK17">
            <v>0.75</v>
          </cell>
          <cell r="CL17">
            <v>1</v>
          </cell>
          <cell r="CM17">
            <v>0.75</v>
          </cell>
          <cell r="CN17">
            <v>1</v>
          </cell>
          <cell r="CO17">
            <v>1</v>
          </cell>
          <cell r="CP17">
            <v>0.75</v>
          </cell>
          <cell r="CQ17">
            <v>0.75</v>
          </cell>
          <cell r="CR17">
            <v>0.75</v>
          </cell>
          <cell r="CS17">
            <v>0.75</v>
          </cell>
          <cell r="CT17">
            <v>0.75</v>
          </cell>
          <cell r="CU17">
            <v>0.75</v>
          </cell>
          <cell r="CV17">
            <v>0.75</v>
          </cell>
          <cell r="CW17">
            <v>1</v>
          </cell>
          <cell r="CX17">
            <v>0.75</v>
          </cell>
          <cell r="CY17">
            <v>0.75</v>
          </cell>
          <cell r="CZ17">
            <v>1</v>
          </cell>
        </row>
        <row r="18">
          <cell r="C18">
            <v>1</v>
          </cell>
          <cell r="F18">
            <v>0.75</v>
          </cell>
          <cell r="G18">
            <v>0.75</v>
          </cell>
          <cell r="H18">
            <v>0.75</v>
          </cell>
          <cell r="I18">
            <v>0.75</v>
          </cell>
          <cell r="J18">
            <v>0.75</v>
          </cell>
          <cell r="K18">
            <v>0.75</v>
          </cell>
          <cell r="L18">
            <v>1</v>
          </cell>
          <cell r="M18">
            <v>0.75</v>
          </cell>
          <cell r="N18">
            <v>0.75</v>
          </cell>
          <cell r="O18">
            <v>0.75</v>
          </cell>
          <cell r="P18">
            <v>1</v>
          </cell>
          <cell r="Q18">
            <v>1</v>
          </cell>
          <cell r="R18">
            <v>1</v>
          </cell>
          <cell r="S18">
            <v>1</v>
          </cell>
          <cell r="T18">
            <v>1</v>
          </cell>
          <cell r="U18">
            <v>0.75</v>
          </cell>
          <cell r="V18">
            <v>0.75</v>
          </cell>
          <cell r="W18">
            <v>0.75</v>
          </cell>
          <cell r="X18">
            <v>0.75</v>
          </cell>
          <cell r="Y18">
            <v>1</v>
          </cell>
          <cell r="Z18">
            <v>0.5</v>
          </cell>
          <cell r="AA18">
            <v>0.75</v>
          </cell>
          <cell r="AB18">
            <v>0.5</v>
          </cell>
          <cell r="AC18">
            <v>0.5</v>
          </cell>
          <cell r="AD18">
            <v>0.5</v>
          </cell>
          <cell r="AE18">
            <v>0.5</v>
          </cell>
          <cell r="AF18">
            <v>0.5</v>
          </cell>
          <cell r="AG18">
            <v>0.5</v>
          </cell>
          <cell r="AH18">
            <v>0.5</v>
          </cell>
          <cell r="AI18">
            <v>0.5</v>
          </cell>
          <cell r="AJ18">
            <v>0.25</v>
          </cell>
          <cell r="AK18">
            <v>0.25</v>
          </cell>
          <cell r="AL18">
            <v>0.25</v>
          </cell>
          <cell r="AM18">
            <v>0.25</v>
          </cell>
          <cell r="AN18">
            <v>0.25</v>
          </cell>
          <cell r="AO18">
            <v>0.25</v>
          </cell>
          <cell r="AP18">
            <v>0.25</v>
          </cell>
          <cell r="AQ18">
            <v>0.25</v>
          </cell>
          <cell r="AR18">
            <v>0.25</v>
          </cell>
          <cell r="AS18">
            <v>0.5</v>
          </cell>
          <cell r="AT18">
            <v>0.5</v>
          </cell>
          <cell r="AU18">
            <v>0.5</v>
          </cell>
          <cell r="AV18">
            <v>0.5</v>
          </cell>
          <cell r="AW18">
            <v>0.25</v>
          </cell>
          <cell r="AX18">
            <v>0.25</v>
          </cell>
          <cell r="AY18">
            <v>0.5</v>
          </cell>
          <cell r="AZ18">
            <v>0.5</v>
          </cell>
          <cell r="BA18">
            <v>0.5</v>
          </cell>
          <cell r="BB18">
            <v>0.5</v>
          </cell>
          <cell r="BC18">
            <v>0.5</v>
          </cell>
          <cell r="BD18">
            <v>0.5</v>
          </cell>
          <cell r="BE18">
            <v>0.5</v>
          </cell>
          <cell r="BF18">
            <v>0.5</v>
          </cell>
          <cell r="BG18">
            <v>0.5</v>
          </cell>
          <cell r="BH18">
            <v>0.5</v>
          </cell>
          <cell r="BI18">
            <v>0.5</v>
          </cell>
          <cell r="BJ18">
            <v>0.5</v>
          </cell>
          <cell r="BK18">
            <v>0.5</v>
          </cell>
          <cell r="BL18">
            <v>0.5</v>
          </cell>
          <cell r="BM18">
            <v>0.5</v>
          </cell>
          <cell r="BN18">
            <v>0.75</v>
          </cell>
          <cell r="BO18">
            <v>0.75</v>
          </cell>
          <cell r="BP18">
            <v>0.75</v>
          </cell>
          <cell r="BQ18">
            <v>0.75</v>
          </cell>
          <cell r="BR18">
            <v>0.75</v>
          </cell>
          <cell r="BS18">
            <v>0.5</v>
          </cell>
          <cell r="BT18">
            <v>0.5</v>
          </cell>
          <cell r="BU18">
            <v>0.5</v>
          </cell>
          <cell r="BV18">
            <v>0.5</v>
          </cell>
          <cell r="BW18">
            <v>0.5</v>
          </cell>
          <cell r="BX18">
            <v>0.75</v>
          </cell>
          <cell r="BY18">
            <v>0.75</v>
          </cell>
          <cell r="BZ18">
            <v>0.75</v>
          </cell>
          <cell r="CA18">
            <v>0.75</v>
          </cell>
          <cell r="CB18">
            <v>0.75</v>
          </cell>
          <cell r="CC18">
            <v>0.75</v>
          </cell>
          <cell r="CD18">
            <v>0.75</v>
          </cell>
          <cell r="CE18">
            <v>0.75</v>
          </cell>
          <cell r="CF18">
            <v>0.75</v>
          </cell>
          <cell r="CG18">
            <v>0.75</v>
          </cell>
          <cell r="CH18">
            <v>0.75</v>
          </cell>
          <cell r="CI18">
            <v>1</v>
          </cell>
          <cell r="CJ18">
            <v>0.75</v>
          </cell>
          <cell r="CK18">
            <v>0.75</v>
          </cell>
          <cell r="CL18">
            <v>0.75</v>
          </cell>
          <cell r="CM18">
            <v>0.75</v>
          </cell>
          <cell r="CN18">
            <v>0.75</v>
          </cell>
          <cell r="CO18">
            <v>0.75</v>
          </cell>
          <cell r="CP18">
            <v>0.75</v>
          </cell>
          <cell r="CQ18">
            <v>0.75</v>
          </cell>
          <cell r="CR18">
            <v>0.75</v>
          </cell>
          <cell r="CS18">
            <v>0.75</v>
          </cell>
          <cell r="CT18">
            <v>0.75</v>
          </cell>
          <cell r="CU18">
            <v>0.75</v>
          </cell>
          <cell r="CV18">
            <v>0.75</v>
          </cell>
          <cell r="CW18">
            <v>0.75</v>
          </cell>
          <cell r="CX18">
            <v>0.5</v>
          </cell>
          <cell r="CY18">
            <v>0.5</v>
          </cell>
          <cell r="CZ18">
            <v>0.75</v>
          </cell>
        </row>
        <row r="19">
          <cell r="C19">
            <v>0.9</v>
          </cell>
          <cell r="F19">
            <v>0.75</v>
          </cell>
          <cell r="G19">
            <v>0.75</v>
          </cell>
          <cell r="H19">
            <v>0.75</v>
          </cell>
          <cell r="I19">
            <v>0.75</v>
          </cell>
          <cell r="J19">
            <v>0.75</v>
          </cell>
          <cell r="K19">
            <v>0.75</v>
          </cell>
          <cell r="L19">
            <v>0.75</v>
          </cell>
          <cell r="M19">
            <v>0.75</v>
          </cell>
          <cell r="N19">
            <v>0.75</v>
          </cell>
          <cell r="O19">
            <v>0.75</v>
          </cell>
          <cell r="P19">
            <v>1</v>
          </cell>
          <cell r="Q19">
            <v>1</v>
          </cell>
          <cell r="R19">
            <v>1</v>
          </cell>
          <cell r="S19">
            <v>1</v>
          </cell>
          <cell r="T19">
            <v>1</v>
          </cell>
          <cell r="U19">
            <v>0.75</v>
          </cell>
          <cell r="V19">
            <v>0.75</v>
          </cell>
          <cell r="W19">
            <v>0.75</v>
          </cell>
          <cell r="X19">
            <v>0.75</v>
          </cell>
          <cell r="Y19">
            <v>1</v>
          </cell>
          <cell r="Z19">
            <v>0.5</v>
          </cell>
          <cell r="AA19">
            <v>0.5</v>
          </cell>
          <cell r="AB19">
            <v>0.5</v>
          </cell>
          <cell r="AC19">
            <v>0.5</v>
          </cell>
          <cell r="AD19">
            <v>0.5</v>
          </cell>
          <cell r="AE19">
            <v>0.5</v>
          </cell>
          <cell r="AF19">
            <v>0.5</v>
          </cell>
          <cell r="AG19">
            <v>0.5</v>
          </cell>
          <cell r="AH19">
            <v>0.5</v>
          </cell>
          <cell r="AI19">
            <v>0.5</v>
          </cell>
          <cell r="AJ19">
            <v>0.25</v>
          </cell>
          <cell r="AK19">
            <v>0.25</v>
          </cell>
          <cell r="AL19">
            <v>0.25</v>
          </cell>
          <cell r="AM19">
            <v>0.25</v>
          </cell>
          <cell r="AN19">
            <v>0.25</v>
          </cell>
          <cell r="AO19">
            <v>0.25</v>
          </cell>
          <cell r="AP19">
            <v>0.25</v>
          </cell>
          <cell r="AQ19">
            <v>0.25</v>
          </cell>
          <cell r="AR19">
            <v>0.25</v>
          </cell>
          <cell r="AS19">
            <v>0.25</v>
          </cell>
          <cell r="AT19">
            <v>0.25</v>
          </cell>
          <cell r="AU19">
            <v>0.25</v>
          </cell>
          <cell r="AV19">
            <v>0.5</v>
          </cell>
          <cell r="AW19">
            <v>0.25</v>
          </cell>
          <cell r="AX19">
            <v>0.25</v>
          </cell>
          <cell r="AY19">
            <v>0.25</v>
          </cell>
          <cell r="AZ19">
            <v>0.5</v>
          </cell>
          <cell r="BA19">
            <v>0.25</v>
          </cell>
          <cell r="BB19">
            <v>0.25</v>
          </cell>
          <cell r="BC19">
            <v>0.5</v>
          </cell>
          <cell r="BD19">
            <v>0.5</v>
          </cell>
          <cell r="BE19">
            <v>0.5</v>
          </cell>
          <cell r="BF19">
            <v>0.5</v>
          </cell>
          <cell r="BG19">
            <v>0.5</v>
          </cell>
          <cell r="BH19">
            <v>0.5</v>
          </cell>
          <cell r="BI19">
            <v>0.5</v>
          </cell>
          <cell r="BJ19">
            <v>0.5</v>
          </cell>
          <cell r="BK19">
            <v>0.25</v>
          </cell>
          <cell r="BL19">
            <v>0.25</v>
          </cell>
          <cell r="BM19">
            <v>0.5</v>
          </cell>
          <cell r="BN19">
            <v>0.75</v>
          </cell>
          <cell r="BO19">
            <v>0.75</v>
          </cell>
          <cell r="BP19">
            <v>0.75</v>
          </cell>
          <cell r="BQ19">
            <v>0.5</v>
          </cell>
          <cell r="BR19">
            <v>0.75</v>
          </cell>
          <cell r="BS19">
            <v>0.5</v>
          </cell>
          <cell r="BT19">
            <v>0.5</v>
          </cell>
          <cell r="BU19">
            <v>0.5</v>
          </cell>
          <cell r="BV19">
            <v>0.5</v>
          </cell>
          <cell r="BW19">
            <v>0.5</v>
          </cell>
          <cell r="BX19">
            <v>0.5</v>
          </cell>
          <cell r="BY19">
            <v>0.5</v>
          </cell>
          <cell r="BZ19">
            <v>0.75</v>
          </cell>
          <cell r="CA19">
            <v>0.75</v>
          </cell>
          <cell r="CB19">
            <v>0.5</v>
          </cell>
          <cell r="CC19">
            <v>0.75</v>
          </cell>
          <cell r="CD19">
            <v>0.75</v>
          </cell>
          <cell r="CE19">
            <v>0.75</v>
          </cell>
          <cell r="CF19">
            <v>0.75</v>
          </cell>
          <cell r="CG19">
            <v>0.75</v>
          </cell>
          <cell r="CH19">
            <v>0.75</v>
          </cell>
          <cell r="CI19">
            <v>1</v>
          </cell>
          <cell r="CJ19">
            <v>0.75</v>
          </cell>
          <cell r="CK19">
            <v>0.75</v>
          </cell>
          <cell r="CL19">
            <v>0.75</v>
          </cell>
          <cell r="CM19">
            <v>0.75</v>
          </cell>
          <cell r="CN19">
            <v>0.75</v>
          </cell>
          <cell r="CO19">
            <v>0.75</v>
          </cell>
          <cell r="CP19">
            <v>0.75</v>
          </cell>
          <cell r="CQ19">
            <v>0.5</v>
          </cell>
          <cell r="CR19">
            <v>0.5</v>
          </cell>
          <cell r="CS19">
            <v>0.5</v>
          </cell>
          <cell r="CT19">
            <v>0.5</v>
          </cell>
          <cell r="CU19">
            <v>0.5</v>
          </cell>
          <cell r="CV19">
            <v>0.5</v>
          </cell>
          <cell r="CW19">
            <v>0.75</v>
          </cell>
          <cell r="CX19">
            <v>0.5</v>
          </cell>
          <cell r="CY19">
            <v>0.5</v>
          </cell>
          <cell r="CZ19">
            <v>0.75</v>
          </cell>
        </row>
        <row r="20">
          <cell r="C20">
            <v>0.8</v>
          </cell>
          <cell r="F20">
            <v>0.75</v>
          </cell>
          <cell r="G20">
            <v>0.75</v>
          </cell>
          <cell r="H20">
            <v>0.75</v>
          </cell>
          <cell r="I20">
            <v>0.75</v>
          </cell>
          <cell r="J20">
            <v>0.75</v>
          </cell>
          <cell r="K20">
            <v>0.75</v>
          </cell>
          <cell r="L20">
            <v>1</v>
          </cell>
          <cell r="M20">
            <v>1</v>
          </cell>
          <cell r="N20">
            <v>0.75</v>
          </cell>
          <cell r="O20">
            <v>0.75</v>
          </cell>
          <cell r="P20">
            <v>1</v>
          </cell>
          <cell r="Q20">
            <v>1</v>
          </cell>
          <cell r="R20">
            <v>1</v>
          </cell>
          <cell r="S20">
            <v>1</v>
          </cell>
          <cell r="T20">
            <v>1</v>
          </cell>
          <cell r="U20">
            <v>1</v>
          </cell>
          <cell r="V20">
            <v>1</v>
          </cell>
          <cell r="W20">
            <v>0.75</v>
          </cell>
          <cell r="X20">
            <v>1</v>
          </cell>
          <cell r="Y20">
            <v>1</v>
          </cell>
          <cell r="Z20">
            <v>0.5</v>
          </cell>
          <cell r="AA20">
            <v>0.75</v>
          </cell>
          <cell r="AB20">
            <v>0.5</v>
          </cell>
          <cell r="AC20">
            <v>0.5</v>
          </cell>
          <cell r="AD20">
            <v>0.5</v>
          </cell>
          <cell r="AE20">
            <v>0.5</v>
          </cell>
          <cell r="AF20">
            <v>0.5</v>
          </cell>
          <cell r="AG20">
            <v>0.5</v>
          </cell>
          <cell r="AH20">
            <v>0.5</v>
          </cell>
          <cell r="AI20">
            <v>0.5</v>
          </cell>
          <cell r="AJ20">
            <v>0.25</v>
          </cell>
          <cell r="AK20">
            <v>0.25</v>
          </cell>
          <cell r="AL20">
            <v>0.25</v>
          </cell>
          <cell r="AM20">
            <v>0.25</v>
          </cell>
          <cell r="AN20">
            <v>0.25</v>
          </cell>
          <cell r="AO20">
            <v>0.25</v>
          </cell>
          <cell r="AP20">
            <v>0.25</v>
          </cell>
          <cell r="AQ20">
            <v>0.5</v>
          </cell>
          <cell r="AR20">
            <v>0.25</v>
          </cell>
          <cell r="AS20">
            <v>0.5</v>
          </cell>
          <cell r="AT20">
            <v>0.5</v>
          </cell>
          <cell r="AU20">
            <v>0.5</v>
          </cell>
          <cell r="AV20">
            <v>0.5</v>
          </cell>
          <cell r="AW20">
            <v>0.25</v>
          </cell>
          <cell r="AX20">
            <v>0.25</v>
          </cell>
          <cell r="AY20">
            <v>0.5</v>
          </cell>
          <cell r="AZ20">
            <v>0.5</v>
          </cell>
          <cell r="BA20">
            <v>0.5</v>
          </cell>
          <cell r="BB20">
            <v>0.5</v>
          </cell>
          <cell r="BC20">
            <v>0.5</v>
          </cell>
          <cell r="BD20">
            <v>0.5</v>
          </cell>
          <cell r="BE20">
            <v>0.5</v>
          </cell>
          <cell r="BF20">
            <v>0.5</v>
          </cell>
          <cell r="BG20">
            <v>0.5</v>
          </cell>
          <cell r="BH20">
            <v>0.5</v>
          </cell>
          <cell r="BI20">
            <v>0.5</v>
          </cell>
          <cell r="BJ20">
            <v>0.5</v>
          </cell>
          <cell r="BK20">
            <v>0.5</v>
          </cell>
          <cell r="BL20">
            <v>0.5</v>
          </cell>
          <cell r="BM20">
            <v>0.5</v>
          </cell>
          <cell r="BN20">
            <v>0.75</v>
          </cell>
          <cell r="BO20">
            <v>0.75</v>
          </cell>
          <cell r="BP20">
            <v>0.75</v>
          </cell>
          <cell r="BQ20">
            <v>0.5</v>
          </cell>
          <cell r="BR20">
            <v>0.75</v>
          </cell>
          <cell r="BS20">
            <v>0.5</v>
          </cell>
          <cell r="BT20">
            <v>0.5</v>
          </cell>
          <cell r="BU20">
            <v>0.5</v>
          </cell>
          <cell r="BV20">
            <v>0.5</v>
          </cell>
          <cell r="BW20">
            <v>0.5</v>
          </cell>
          <cell r="BX20">
            <v>0.5</v>
          </cell>
          <cell r="BY20">
            <v>0.5</v>
          </cell>
          <cell r="BZ20">
            <v>0.5</v>
          </cell>
          <cell r="CA20">
            <v>0.75</v>
          </cell>
          <cell r="CB20">
            <v>0.5</v>
          </cell>
          <cell r="CC20">
            <v>0.75</v>
          </cell>
          <cell r="CD20">
            <v>0.75</v>
          </cell>
          <cell r="CE20">
            <v>0.75</v>
          </cell>
          <cell r="CF20">
            <v>0.75</v>
          </cell>
          <cell r="CG20">
            <v>0.75</v>
          </cell>
          <cell r="CH20">
            <v>0.75</v>
          </cell>
          <cell r="CI20">
            <v>0.75</v>
          </cell>
          <cell r="CJ20">
            <v>0.75</v>
          </cell>
          <cell r="CK20">
            <v>0.75</v>
          </cell>
          <cell r="CL20">
            <v>0.75</v>
          </cell>
          <cell r="CM20">
            <v>0.75</v>
          </cell>
          <cell r="CN20">
            <v>0.75</v>
          </cell>
          <cell r="CO20">
            <v>0.75</v>
          </cell>
          <cell r="CP20">
            <v>0.75</v>
          </cell>
          <cell r="CQ20">
            <v>0.75</v>
          </cell>
          <cell r="CR20">
            <v>0.75</v>
          </cell>
          <cell r="CS20">
            <v>0.75</v>
          </cell>
          <cell r="CT20">
            <v>0.75</v>
          </cell>
          <cell r="CU20">
            <v>0.75</v>
          </cell>
          <cell r="CV20">
            <v>0.75</v>
          </cell>
          <cell r="CW20">
            <v>0.75</v>
          </cell>
          <cell r="CX20">
            <v>0.5</v>
          </cell>
          <cell r="CY20">
            <v>0.5</v>
          </cell>
          <cell r="CZ20">
            <v>0.75</v>
          </cell>
        </row>
        <row r="21">
          <cell r="C21">
            <v>1</v>
          </cell>
          <cell r="F21">
            <v>0.75</v>
          </cell>
          <cell r="G21">
            <v>0.75</v>
          </cell>
          <cell r="H21">
            <v>0.75</v>
          </cell>
          <cell r="I21">
            <v>0.75</v>
          </cell>
          <cell r="J21">
            <v>0.75</v>
          </cell>
          <cell r="K21">
            <v>0.75</v>
          </cell>
          <cell r="L21">
            <v>1</v>
          </cell>
          <cell r="M21">
            <v>1</v>
          </cell>
          <cell r="N21">
            <v>0.75</v>
          </cell>
          <cell r="O21">
            <v>1</v>
          </cell>
          <cell r="P21">
            <v>1</v>
          </cell>
          <cell r="Q21">
            <v>1</v>
          </cell>
          <cell r="R21">
            <v>1</v>
          </cell>
          <cell r="S21">
            <v>1</v>
          </cell>
          <cell r="T21">
            <v>1</v>
          </cell>
          <cell r="U21">
            <v>0.75</v>
          </cell>
          <cell r="V21">
            <v>0.75</v>
          </cell>
          <cell r="W21">
            <v>0.75</v>
          </cell>
          <cell r="X21">
            <v>0.75</v>
          </cell>
          <cell r="Y21">
            <v>0.75</v>
          </cell>
          <cell r="Z21">
            <v>0.5</v>
          </cell>
          <cell r="AA21">
            <v>0.75</v>
          </cell>
          <cell r="AB21">
            <v>0.5</v>
          </cell>
          <cell r="AC21">
            <v>0.5</v>
          </cell>
          <cell r="AD21">
            <v>0.75</v>
          </cell>
          <cell r="AE21">
            <v>0.5</v>
          </cell>
          <cell r="AF21">
            <v>0.75</v>
          </cell>
          <cell r="AG21">
            <v>0.5</v>
          </cell>
          <cell r="AH21">
            <v>0.5</v>
          </cell>
          <cell r="AI21">
            <v>0.5</v>
          </cell>
          <cell r="AJ21">
            <v>0.5</v>
          </cell>
          <cell r="AK21">
            <v>0.5</v>
          </cell>
          <cell r="AL21">
            <v>0.5</v>
          </cell>
          <cell r="AM21">
            <v>0.25</v>
          </cell>
          <cell r="AN21">
            <v>0.25</v>
          </cell>
          <cell r="AO21">
            <v>0.5</v>
          </cell>
          <cell r="AP21">
            <v>0.5</v>
          </cell>
          <cell r="AQ21">
            <v>0.5</v>
          </cell>
          <cell r="AR21">
            <v>0.25</v>
          </cell>
          <cell r="AS21">
            <v>0.5</v>
          </cell>
          <cell r="AT21">
            <v>0.5</v>
          </cell>
          <cell r="AU21">
            <v>0.5</v>
          </cell>
          <cell r="AV21">
            <v>0.5</v>
          </cell>
          <cell r="AW21">
            <v>0.5</v>
          </cell>
          <cell r="AX21">
            <v>0.5</v>
          </cell>
          <cell r="AY21">
            <v>0.5</v>
          </cell>
          <cell r="AZ21">
            <v>0.5</v>
          </cell>
          <cell r="BA21">
            <v>0.5</v>
          </cell>
          <cell r="BB21">
            <v>0.5</v>
          </cell>
          <cell r="BC21">
            <v>0.5</v>
          </cell>
          <cell r="BD21">
            <v>0.5</v>
          </cell>
          <cell r="BE21">
            <v>0.5</v>
          </cell>
          <cell r="BF21">
            <v>0.5</v>
          </cell>
          <cell r="BG21">
            <v>0.5</v>
          </cell>
          <cell r="BH21">
            <v>0.5</v>
          </cell>
          <cell r="BI21">
            <v>0.5</v>
          </cell>
          <cell r="BJ21">
            <v>0.75</v>
          </cell>
          <cell r="BK21">
            <v>0.5</v>
          </cell>
          <cell r="BL21">
            <v>0.5</v>
          </cell>
          <cell r="BM21">
            <v>0.5</v>
          </cell>
          <cell r="BN21">
            <v>0.75</v>
          </cell>
          <cell r="BO21">
            <v>0.75</v>
          </cell>
          <cell r="BP21">
            <v>0.75</v>
          </cell>
          <cell r="BQ21">
            <v>0.75</v>
          </cell>
          <cell r="BR21">
            <v>0.75</v>
          </cell>
          <cell r="BS21">
            <v>0.75</v>
          </cell>
          <cell r="BT21">
            <v>0.75</v>
          </cell>
          <cell r="BU21">
            <v>0.75</v>
          </cell>
          <cell r="BV21">
            <v>0.5</v>
          </cell>
          <cell r="BW21">
            <v>0.75</v>
          </cell>
          <cell r="BX21">
            <v>0.75</v>
          </cell>
          <cell r="BY21">
            <v>0.75</v>
          </cell>
          <cell r="BZ21">
            <v>0.75</v>
          </cell>
          <cell r="CA21">
            <v>0.75</v>
          </cell>
          <cell r="CB21">
            <v>0.75</v>
          </cell>
          <cell r="CC21">
            <v>0.75</v>
          </cell>
          <cell r="CD21">
            <v>0.75</v>
          </cell>
          <cell r="CE21">
            <v>0.75</v>
          </cell>
          <cell r="CF21">
            <v>0.75</v>
          </cell>
          <cell r="CG21">
            <v>0.75</v>
          </cell>
          <cell r="CH21">
            <v>0.75</v>
          </cell>
          <cell r="CI21">
            <v>1</v>
          </cell>
          <cell r="CJ21">
            <v>0.75</v>
          </cell>
          <cell r="CK21">
            <v>0.75</v>
          </cell>
          <cell r="CL21">
            <v>1</v>
          </cell>
          <cell r="CM21">
            <v>1</v>
          </cell>
          <cell r="CN21">
            <v>1</v>
          </cell>
          <cell r="CO21">
            <v>0.75</v>
          </cell>
          <cell r="CP21">
            <v>0.75</v>
          </cell>
          <cell r="CQ21">
            <v>0.75</v>
          </cell>
          <cell r="CR21">
            <v>0.75</v>
          </cell>
          <cell r="CS21">
            <v>0.75</v>
          </cell>
          <cell r="CT21">
            <v>0.75</v>
          </cell>
          <cell r="CU21">
            <v>0.75</v>
          </cell>
          <cell r="CV21">
            <v>0.75</v>
          </cell>
          <cell r="CW21">
            <v>0.75</v>
          </cell>
          <cell r="CX21">
            <v>0.75</v>
          </cell>
          <cell r="CY21">
            <v>0.75</v>
          </cell>
          <cell r="CZ21">
            <v>0.75</v>
          </cell>
        </row>
        <row r="22">
          <cell r="C22">
            <v>1.2</v>
          </cell>
          <cell r="F22">
            <v>0.75</v>
          </cell>
          <cell r="G22">
            <v>0.75</v>
          </cell>
          <cell r="H22">
            <v>0.75</v>
          </cell>
          <cell r="I22">
            <v>0.75</v>
          </cell>
          <cell r="J22">
            <v>0.75</v>
          </cell>
          <cell r="K22">
            <v>0.75</v>
          </cell>
          <cell r="L22">
            <v>0.75</v>
          </cell>
          <cell r="M22">
            <v>0.75</v>
          </cell>
          <cell r="N22">
            <v>0.75</v>
          </cell>
          <cell r="O22">
            <v>0.75</v>
          </cell>
          <cell r="P22">
            <v>1</v>
          </cell>
          <cell r="Q22">
            <v>1</v>
          </cell>
          <cell r="R22">
            <v>1</v>
          </cell>
          <cell r="S22">
            <v>1</v>
          </cell>
          <cell r="T22">
            <v>1</v>
          </cell>
          <cell r="U22">
            <v>0.75</v>
          </cell>
          <cell r="V22">
            <v>0.75</v>
          </cell>
          <cell r="W22">
            <v>0.75</v>
          </cell>
          <cell r="X22">
            <v>0.75</v>
          </cell>
          <cell r="Y22">
            <v>0.75</v>
          </cell>
          <cell r="Z22">
            <v>0.5</v>
          </cell>
          <cell r="AA22">
            <v>0.5</v>
          </cell>
          <cell r="AB22">
            <v>0.5</v>
          </cell>
          <cell r="AC22">
            <v>0.5</v>
          </cell>
          <cell r="AD22">
            <v>0.5</v>
          </cell>
          <cell r="AE22">
            <v>0.5</v>
          </cell>
          <cell r="AF22">
            <v>0.5</v>
          </cell>
          <cell r="AG22">
            <v>0.5</v>
          </cell>
          <cell r="AH22">
            <v>0.5</v>
          </cell>
          <cell r="AI22">
            <v>0.5</v>
          </cell>
          <cell r="AJ22">
            <v>0.25</v>
          </cell>
          <cell r="AK22">
            <v>0.25</v>
          </cell>
          <cell r="AL22">
            <v>0.25</v>
          </cell>
          <cell r="AM22">
            <v>0.25</v>
          </cell>
          <cell r="AN22">
            <v>0.25</v>
          </cell>
          <cell r="AO22">
            <v>0.25</v>
          </cell>
          <cell r="AP22">
            <v>0.25</v>
          </cell>
          <cell r="AQ22">
            <v>0.25</v>
          </cell>
          <cell r="AR22">
            <v>0.25</v>
          </cell>
          <cell r="AS22">
            <v>0.25</v>
          </cell>
          <cell r="AT22">
            <v>0.25</v>
          </cell>
          <cell r="AU22">
            <v>0.25</v>
          </cell>
          <cell r="AV22">
            <v>0.5</v>
          </cell>
          <cell r="AW22">
            <v>0.25</v>
          </cell>
          <cell r="AX22">
            <v>0.25</v>
          </cell>
          <cell r="AY22">
            <v>0.5</v>
          </cell>
          <cell r="AZ22">
            <v>0.5</v>
          </cell>
          <cell r="BA22">
            <v>0.25</v>
          </cell>
          <cell r="BB22">
            <v>0.25</v>
          </cell>
          <cell r="BC22">
            <v>0.5</v>
          </cell>
          <cell r="BD22">
            <v>0.5</v>
          </cell>
          <cell r="BE22">
            <v>0.5</v>
          </cell>
          <cell r="BF22">
            <v>0.5</v>
          </cell>
          <cell r="BG22">
            <v>0.5</v>
          </cell>
          <cell r="BH22">
            <v>0.5</v>
          </cell>
          <cell r="BI22">
            <v>0.5</v>
          </cell>
          <cell r="BJ22">
            <v>0.5</v>
          </cell>
          <cell r="BK22">
            <v>0.25</v>
          </cell>
          <cell r="BL22">
            <v>0.5</v>
          </cell>
          <cell r="BM22">
            <v>0.5</v>
          </cell>
          <cell r="BN22">
            <v>0.75</v>
          </cell>
          <cell r="BO22">
            <v>0.75</v>
          </cell>
          <cell r="BP22">
            <v>0.75</v>
          </cell>
          <cell r="BQ22">
            <v>0.5</v>
          </cell>
          <cell r="BR22">
            <v>0.75</v>
          </cell>
          <cell r="BS22">
            <v>0.5</v>
          </cell>
          <cell r="BT22">
            <v>0.75</v>
          </cell>
          <cell r="BU22">
            <v>0.5</v>
          </cell>
          <cell r="BV22">
            <v>0.5</v>
          </cell>
          <cell r="BW22">
            <v>0.5</v>
          </cell>
          <cell r="BX22">
            <v>0.75</v>
          </cell>
          <cell r="BY22">
            <v>0.75</v>
          </cell>
          <cell r="BZ22">
            <v>0.75</v>
          </cell>
          <cell r="CA22">
            <v>0.75</v>
          </cell>
          <cell r="CB22">
            <v>0.75</v>
          </cell>
          <cell r="CC22">
            <v>0.75</v>
          </cell>
          <cell r="CD22">
            <v>0.75</v>
          </cell>
          <cell r="CE22">
            <v>0.75</v>
          </cell>
          <cell r="CF22">
            <v>0.75</v>
          </cell>
          <cell r="CG22">
            <v>1</v>
          </cell>
          <cell r="CH22">
            <v>1</v>
          </cell>
          <cell r="CI22">
            <v>1</v>
          </cell>
          <cell r="CJ22">
            <v>1</v>
          </cell>
          <cell r="CK22">
            <v>0.75</v>
          </cell>
          <cell r="CL22">
            <v>0.75</v>
          </cell>
          <cell r="CM22">
            <v>1</v>
          </cell>
          <cell r="CN22">
            <v>0.75</v>
          </cell>
          <cell r="CO22">
            <v>0.75</v>
          </cell>
          <cell r="CP22">
            <v>0.75</v>
          </cell>
          <cell r="CQ22">
            <v>0.75</v>
          </cell>
          <cell r="CR22">
            <v>0.75</v>
          </cell>
          <cell r="CS22">
            <v>0.75</v>
          </cell>
          <cell r="CT22">
            <v>0.75</v>
          </cell>
          <cell r="CU22">
            <v>0.75</v>
          </cell>
          <cell r="CV22">
            <v>0.75</v>
          </cell>
          <cell r="CW22">
            <v>0.75</v>
          </cell>
          <cell r="CX22">
            <v>0.5</v>
          </cell>
          <cell r="CY22">
            <v>0.5</v>
          </cell>
          <cell r="CZ22">
            <v>0.75</v>
          </cell>
        </row>
        <row r="23">
          <cell r="C23">
            <v>0.5</v>
          </cell>
          <cell r="F23">
            <v>0.75</v>
          </cell>
          <cell r="G23">
            <v>0.75</v>
          </cell>
          <cell r="H23">
            <v>0.75</v>
          </cell>
          <cell r="I23">
            <v>0.75</v>
          </cell>
          <cell r="J23">
            <v>0.75</v>
          </cell>
          <cell r="K23">
            <v>0.75</v>
          </cell>
          <cell r="L23">
            <v>0.75</v>
          </cell>
          <cell r="M23">
            <v>1</v>
          </cell>
          <cell r="N23">
            <v>0.75</v>
          </cell>
          <cell r="O23">
            <v>0.75</v>
          </cell>
          <cell r="P23">
            <v>0.75</v>
          </cell>
          <cell r="Q23">
            <v>0.75</v>
          </cell>
          <cell r="R23">
            <v>1</v>
          </cell>
          <cell r="S23">
            <v>0.75</v>
          </cell>
          <cell r="T23">
            <v>0.75</v>
          </cell>
          <cell r="U23">
            <v>1</v>
          </cell>
          <cell r="V23">
            <v>1</v>
          </cell>
          <cell r="W23">
            <v>1</v>
          </cell>
          <cell r="X23">
            <v>1</v>
          </cell>
          <cell r="Y23">
            <v>1</v>
          </cell>
          <cell r="Z23">
            <v>0.75</v>
          </cell>
          <cell r="AA23">
            <v>0.75</v>
          </cell>
          <cell r="AB23">
            <v>0.5</v>
          </cell>
          <cell r="AC23">
            <v>0.5</v>
          </cell>
          <cell r="AD23">
            <v>0.75</v>
          </cell>
          <cell r="AE23">
            <v>0.5</v>
          </cell>
          <cell r="AF23">
            <v>0.75</v>
          </cell>
          <cell r="AG23">
            <v>0.5</v>
          </cell>
          <cell r="AH23">
            <v>0.5</v>
          </cell>
          <cell r="AI23">
            <v>0.5</v>
          </cell>
          <cell r="AJ23">
            <v>0.5</v>
          </cell>
          <cell r="AK23">
            <v>0.5</v>
          </cell>
          <cell r="AL23">
            <v>0.5</v>
          </cell>
          <cell r="AM23">
            <v>0.5</v>
          </cell>
          <cell r="AN23">
            <v>0.25</v>
          </cell>
          <cell r="AO23">
            <v>0.5</v>
          </cell>
          <cell r="AP23">
            <v>0.5</v>
          </cell>
          <cell r="AQ23">
            <v>0.5</v>
          </cell>
          <cell r="AR23">
            <v>0.25</v>
          </cell>
          <cell r="AS23">
            <v>0.5</v>
          </cell>
          <cell r="AT23">
            <v>0.5</v>
          </cell>
          <cell r="AU23">
            <v>0.5</v>
          </cell>
          <cell r="AV23">
            <v>0.5</v>
          </cell>
          <cell r="AW23">
            <v>0.25</v>
          </cell>
          <cell r="AX23">
            <v>0.5</v>
          </cell>
          <cell r="AY23">
            <v>0.5</v>
          </cell>
          <cell r="AZ23">
            <v>0.5</v>
          </cell>
          <cell r="BA23">
            <v>0.5</v>
          </cell>
          <cell r="BB23">
            <v>0.5</v>
          </cell>
          <cell r="BC23">
            <v>0.5</v>
          </cell>
          <cell r="BD23">
            <v>0.5</v>
          </cell>
          <cell r="BE23">
            <v>0.5</v>
          </cell>
          <cell r="BF23">
            <v>0.5</v>
          </cell>
          <cell r="BG23">
            <v>0.5</v>
          </cell>
          <cell r="BH23">
            <v>0.5</v>
          </cell>
          <cell r="BI23">
            <v>0.5</v>
          </cell>
          <cell r="BJ23">
            <v>0.5</v>
          </cell>
          <cell r="BK23">
            <v>0.5</v>
          </cell>
          <cell r="BL23">
            <v>0.5</v>
          </cell>
          <cell r="BM23">
            <v>0.5</v>
          </cell>
          <cell r="BN23">
            <v>0.5</v>
          </cell>
          <cell r="BO23">
            <v>0.5</v>
          </cell>
          <cell r="BP23">
            <v>0.75</v>
          </cell>
          <cell r="BQ23">
            <v>0.5</v>
          </cell>
          <cell r="BR23">
            <v>0.5</v>
          </cell>
          <cell r="BS23">
            <v>0.5</v>
          </cell>
          <cell r="BT23">
            <v>0.5</v>
          </cell>
          <cell r="BU23">
            <v>0.5</v>
          </cell>
          <cell r="BV23">
            <v>0.5</v>
          </cell>
          <cell r="BW23">
            <v>0.5</v>
          </cell>
          <cell r="BX23">
            <v>0.5</v>
          </cell>
          <cell r="BY23">
            <v>0.5</v>
          </cell>
          <cell r="BZ23">
            <v>0.5</v>
          </cell>
          <cell r="CA23">
            <v>0.5</v>
          </cell>
          <cell r="CB23">
            <v>0.5</v>
          </cell>
          <cell r="CC23">
            <v>0.5</v>
          </cell>
          <cell r="CD23">
            <v>0.5</v>
          </cell>
          <cell r="CE23">
            <v>0.5</v>
          </cell>
          <cell r="CF23">
            <v>0.5</v>
          </cell>
          <cell r="CG23">
            <v>0.75</v>
          </cell>
          <cell r="CH23">
            <v>0.75</v>
          </cell>
          <cell r="CI23">
            <v>0.75</v>
          </cell>
          <cell r="CJ23">
            <v>0.75</v>
          </cell>
          <cell r="CK23">
            <v>0.5</v>
          </cell>
          <cell r="CL23">
            <v>0.75</v>
          </cell>
          <cell r="CM23">
            <v>0.75</v>
          </cell>
          <cell r="CN23">
            <v>0.75</v>
          </cell>
          <cell r="CO23">
            <v>0.75</v>
          </cell>
          <cell r="CP23">
            <v>0.75</v>
          </cell>
          <cell r="CQ23">
            <v>0.75</v>
          </cell>
          <cell r="CR23">
            <v>0.75</v>
          </cell>
          <cell r="CS23">
            <v>0.75</v>
          </cell>
          <cell r="CT23">
            <v>0.75</v>
          </cell>
          <cell r="CU23">
            <v>0.75</v>
          </cell>
          <cell r="CV23">
            <v>0.75</v>
          </cell>
          <cell r="CW23">
            <v>0.75</v>
          </cell>
          <cell r="CX23">
            <v>0.75</v>
          </cell>
          <cell r="CY23">
            <v>0.5</v>
          </cell>
          <cell r="CZ23">
            <v>0.75</v>
          </cell>
        </row>
        <row r="24">
          <cell r="C24">
            <v>0.6</v>
          </cell>
          <cell r="F24">
            <v>0.75</v>
          </cell>
          <cell r="G24">
            <v>0.75</v>
          </cell>
          <cell r="H24">
            <v>0.75</v>
          </cell>
          <cell r="I24">
            <v>0.75</v>
          </cell>
          <cell r="J24">
            <v>0.75</v>
          </cell>
          <cell r="K24">
            <v>0.75</v>
          </cell>
          <cell r="L24">
            <v>0.75</v>
          </cell>
          <cell r="M24">
            <v>0.75</v>
          </cell>
          <cell r="N24">
            <v>0.75</v>
          </cell>
          <cell r="O24">
            <v>0.75</v>
          </cell>
          <cell r="P24">
            <v>0.75</v>
          </cell>
          <cell r="Q24">
            <v>0.75</v>
          </cell>
          <cell r="R24">
            <v>1</v>
          </cell>
          <cell r="S24">
            <v>0.75</v>
          </cell>
          <cell r="T24">
            <v>0.75</v>
          </cell>
          <cell r="U24">
            <v>1</v>
          </cell>
          <cell r="V24">
            <v>1</v>
          </cell>
          <cell r="W24">
            <v>0.75</v>
          </cell>
          <cell r="X24">
            <v>1</v>
          </cell>
          <cell r="Y24">
            <v>1</v>
          </cell>
          <cell r="Z24">
            <v>0.5</v>
          </cell>
          <cell r="AA24">
            <v>0.75</v>
          </cell>
          <cell r="AB24">
            <v>0.5</v>
          </cell>
          <cell r="AC24">
            <v>0.5</v>
          </cell>
          <cell r="AD24">
            <v>0.5</v>
          </cell>
          <cell r="AE24">
            <v>0.5</v>
          </cell>
          <cell r="AF24">
            <v>0.5</v>
          </cell>
          <cell r="AG24">
            <v>0.5</v>
          </cell>
          <cell r="AH24">
            <v>0.5</v>
          </cell>
          <cell r="AI24">
            <v>0.5</v>
          </cell>
          <cell r="AJ24">
            <v>0.25</v>
          </cell>
          <cell r="AK24">
            <v>0.25</v>
          </cell>
          <cell r="AL24">
            <v>0.25</v>
          </cell>
          <cell r="AM24">
            <v>0.25</v>
          </cell>
          <cell r="AN24">
            <v>0.25</v>
          </cell>
          <cell r="AO24">
            <v>0.25</v>
          </cell>
          <cell r="AP24">
            <v>0.25</v>
          </cell>
          <cell r="AQ24">
            <v>0.5</v>
          </cell>
          <cell r="AR24">
            <v>0.25</v>
          </cell>
          <cell r="AS24">
            <v>0.5</v>
          </cell>
          <cell r="AT24">
            <v>0.25</v>
          </cell>
          <cell r="AU24">
            <v>0.25</v>
          </cell>
          <cell r="AV24">
            <v>0.5</v>
          </cell>
          <cell r="AW24">
            <v>0.25</v>
          </cell>
          <cell r="AX24">
            <v>0.25</v>
          </cell>
          <cell r="AY24">
            <v>0.5</v>
          </cell>
          <cell r="AZ24">
            <v>0.5</v>
          </cell>
          <cell r="BA24">
            <v>0.25</v>
          </cell>
          <cell r="BB24">
            <v>0.25</v>
          </cell>
          <cell r="BC24">
            <v>0.5</v>
          </cell>
          <cell r="BD24">
            <v>0.5</v>
          </cell>
          <cell r="BE24">
            <v>0.5</v>
          </cell>
          <cell r="BF24">
            <v>0.5</v>
          </cell>
          <cell r="BG24">
            <v>0.5</v>
          </cell>
          <cell r="BH24">
            <v>0.5</v>
          </cell>
          <cell r="BI24">
            <v>0.5</v>
          </cell>
          <cell r="BJ24">
            <v>0.5</v>
          </cell>
          <cell r="BK24">
            <v>0.25</v>
          </cell>
          <cell r="BL24">
            <v>0.25</v>
          </cell>
          <cell r="BM24">
            <v>0.25</v>
          </cell>
          <cell r="BN24">
            <v>0.5</v>
          </cell>
          <cell r="BO24">
            <v>0.5</v>
          </cell>
          <cell r="BP24">
            <v>0.5</v>
          </cell>
          <cell r="BQ24">
            <v>0.5</v>
          </cell>
          <cell r="BR24">
            <v>0.5</v>
          </cell>
          <cell r="BS24">
            <v>0.5</v>
          </cell>
          <cell r="BT24">
            <v>0.5</v>
          </cell>
          <cell r="BU24">
            <v>0.5</v>
          </cell>
          <cell r="BV24">
            <v>0.5</v>
          </cell>
          <cell r="BW24">
            <v>0.5</v>
          </cell>
          <cell r="BX24">
            <v>0.5</v>
          </cell>
          <cell r="BY24">
            <v>0.5</v>
          </cell>
          <cell r="BZ24">
            <v>0.5</v>
          </cell>
          <cell r="CA24">
            <v>0.5</v>
          </cell>
          <cell r="CB24">
            <v>0.5</v>
          </cell>
          <cell r="CC24">
            <v>0.5</v>
          </cell>
          <cell r="CD24">
            <v>0.5</v>
          </cell>
          <cell r="CE24">
            <v>0.75</v>
          </cell>
          <cell r="CF24">
            <v>0.5</v>
          </cell>
          <cell r="CG24">
            <v>0.75</v>
          </cell>
          <cell r="CH24">
            <v>0.75</v>
          </cell>
          <cell r="CI24">
            <v>0.75</v>
          </cell>
          <cell r="CJ24">
            <v>0.75</v>
          </cell>
          <cell r="CK24">
            <v>0.75</v>
          </cell>
          <cell r="CL24">
            <v>0.75</v>
          </cell>
          <cell r="CM24">
            <v>0.75</v>
          </cell>
          <cell r="CN24">
            <v>0.75</v>
          </cell>
          <cell r="CO24">
            <v>0.75</v>
          </cell>
          <cell r="CP24">
            <v>0.75</v>
          </cell>
          <cell r="CQ24">
            <v>0.5</v>
          </cell>
          <cell r="CR24">
            <v>0.5</v>
          </cell>
          <cell r="CS24">
            <v>0.5</v>
          </cell>
          <cell r="CT24">
            <v>0.5</v>
          </cell>
          <cell r="CU24">
            <v>0.5</v>
          </cell>
          <cell r="CV24">
            <v>0.5</v>
          </cell>
          <cell r="CW24">
            <v>0.75</v>
          </cell>
          <cell r="CX24">
            <v>0.5</v>
          </cell>
          <cell r="CY24">
            <v>0.5</v>
          </cell>
          <cell r="CZ24">
            <v>0.75</v>
          </cell>
        </row>
        <row r="25">
          <cell r="C25">
            <v>0.5</v>
          </cell>
          <cell r="F25">
            <v>0.75</v>
          </cell>
          <cell r="G25">
            <v>0.75</v>
          </cell>
          <cell r="H25">
            <v>0.75</v>
          </cell>
          <cell r="I25">
            <v>0.75</v>
          </cell>
          <cell r="J25">
            <v>0.75</v>
          </cell>
          <cell r="K25">
            <v>0.75</v>
          </cell>
          <cell r="L25">
            <v>0.75</v>
          </cell>
          <cell r="M25">
            <v>1</v>
          </cell>
          <cell r="N25">
            <v>1</v>
          </cell>
          <cell r="O25">
            <v>0.75</v>
          </cell>
          <cell r="P25">
            <v>0.75</v>
          </cell>
          <cell r="Q25">
            <v>0.75</v>
          </cell>
          <cell r="R25">
            <v>0.75</v>
          </cell>
          <cell r="S25">
            <v>0.75</v>
          </cell>
          <cell r="T25">
            <v>0.75</v>
          </cell>
          <cell r="U25">
            <v>1</v>
          </cell>
          <cell r="V25">
            <v>0.75</v>
          </cell>
          <cell r="W25">
            <v>1</v>
          </cell>
          <cell r="X25">
            <v>1</v>
          </cell>
          <cell r="Y25">
            <v>0.75</v>
          </cell>
          <cell r="Z25">
            <v>0.75</v>
          </cell>
          <cell r="AA25">
            <v>0.75</v>
          </cell>
          <cell r="AB25">
            <v>0.75</v>
          </cell>
          <cell r="AC25">
            <v>0.75</v>
          </cell>
          <cell r="AD25">
            <v>0.75</v>
          </cell>
          <cell r="AE25">
            <v>0.75</v>
          </cell>
          <cell r="AF25">
            <v>0.75</v>
          </cell>
          <cell r="AG25">
            <v>0.75</v>
          </cell>
          <cell r="AH25">
            <v>0.5</v>
          </cell>
          <cell r="AI25">
            <v>0.75</v>
          </cell>
          <cell r="AJ25">
            <v>0.5</v>
          </cell>
          <cell r="AK25">
            <v>0.5</v>
          </cell>
          <cell r="AL25">
            <v>0.5</v>
          </cell>
          <cell r="AM25">
            <v>0.5</v>
          </cell>
          <cell r="AN25">
            <v>0.5</v>
          </cell>
          <cell r="AO25">
            <v>0.5</v>
          </cell>
          <cell r="AP25">
            <v>0.5</v>
          </cell>
          <cell r="AQ25">
            <v>0.5</v>
          </cell>
          <cell r="AR25">
            <v>0.5</v>
          </cell>
          <cell r="AS25">
            <v>0.5</v>
          </cell>
          <cell r="AT25">
            <v>0.5</v>
          </cell>
          <cell r="AU25">
            <v>0.5</v>
          </cell>
          <cell r="AV25">
            <v>0.5</v>
          </cell>
          <cell r="AW25">
            <v>0.5</v>
          </cell>
          <cell r="AX25">
            <v>0.5</v>
          </cell>
          <cell r="AY25">
            <v>0.5</v>
          </cell>
          <cell r="AZ25">
            <v>0.5</v>
          </cell>
          <cell r="BA25">
            <v>0.5</v>
          </cell>
          <cell r="BB25">
            <v>0.5</v>
          </cell>
          <cell r="BC25">
            <v>0.5</v>
          </cell>
          <cell r="BD25">
            <v>0.5</v>
          </cell>
          <cell r="BE25">
            <v>0.5</v>
          </cell>
          <cell r="BF25">
            <v>0.5</v>
          </cell>
          <cell r="BG25">
            <v>0.5</v>
          </cell>
          <cell r="BH25">
            <v>0.5</v>
          </cell>
          <cell r="BI25">
            <v>0.5</v>
          </cell>
          <cell r="BJ25">
            <v>0.5</v>
          </cell>
          <cell r="BK25">
            <v>0.5</v>
          </cell>
          <cell r="BL25">
            <v>0.5</v>
          </cell>
          <cell r="BM25">
            <v>0.5</v>
          </cell>
          <cell r="BN25">
            <v>0.5</v>
          </cell>
          <cell r="BO25">
            <v>0.5</v>
          </cell>
          <cell r="BP25">
            <v>0.75</v>
          </cell>
          <cell r="BQ25">
            <v>0.75</v>
          </cell>
          <cell r="BR25">
            <v>0.5</v>
          </cell>
          <cell r="BS25">
            <v>0.5</v>
          </cell>
          <cell r="BT25">
            <v>0.5</v>
          </cell>
          <cell r="BU25">
            <v>0.5</v>
          </cell>
          <cell r="BV25">
            <v>0.5</v>
          </cell>
          <cell r="BW25">
            <v>0.5</v>
          </cell>
          <cell r="BX25">
            <v>0.5</v>
          </cell>
          <cell r="BY25">
            <v>0.5</v>
          </cell>
          <cell r="BZ25">
            <v>0.5</v>
          </cell>
          <cell r="CA25">
            <v>0.5</v>
          </cell>
          <cell r="CB25">
            <v>0.5</v>
          </cell>
          <cell r="CC25">
            <v>0.5</v>
          </cell>
          <cell r="CD25">
            <v>0.5</v>
          </cell>
          <cell r="CE25">
            <v>0.5</v>
          </cell>
          <cell r="CF25">
            <v>0.5</v>
          </cell>
          <cell r="CG25">
            <v>0.5</v>
          </cell>
          <cell r="CH25">
            <v>0.5</v>
          </cell>
          <cell r="CI25">
            <v>0.75</v>
          </cell>
          <cell r="CJ25">
            <v>0.5</v>
          </cell>
          <cell r="CK25">
            <v>0.5</v>
          </cell>
          <cell r="CL25">
            <v>0.75</v>
          </cell>
          <cell r="CM25">
            <v>0.75</v>
          </cell>
          <cell r="CN25">
            <v>0.75</v>
          </cell>
          <cell r="CO25">
            <v>0.75</v>
          </cell>
          <cell r="CP25">
            <v>0.75</v>
          </cell>
          <cell r="CQ25">
            <v>0.75</v>
          </cell>
          <cell r="CR25">
            <v>0.75</v>
          </cell>
          <cell r="CS25">
            <v>0.75</v>
          </cell>
          <cell r="CT25">
            <v>0.75</v>
          </cell>
          <cell r="CU25">
            <v>0.75</v>
          </cell>
          <cell r="CV25">
            <v>0.75</v>
          </cell>
          <cell r="CW25">
            <v>0.75</v>
          </cell>
          <cell r="CX25">
            <v>0.75</v>
          </cell>
          <cell r="CY25">
            <v>0.75</v>
          </cell>
          <cell r="CZ25">
            <v>0.75</v>
          </cell>
        </row>
        <row r="26">
          <cell r="C26">
            <v>0.6</v>
          </cell>
          <cell r="F26">
            <v>0.75</v>
          </cell>
          <cell r="G26">
            <v>0.75</v>
          </cell>
          <cell r="H26">
            <v>0.75</v>
          </cell>
          <cell r="I26">
            <v>0.75</v>
          </cell>
          <cell r="J26">
            <v>0.75</v>
          </cell>
          <cell r="K26">
            <v>0.75</v>
          </cell>
          <cell r="L26">
            <v>1</v>
          </cell>
          <cell r="M26">
            <v>1</v>
          </cell>
          <cell r="N26">
            <v>0.75</v>
          </cell>
          <cell r="O26">
            <v>0.75</v>
          </cell>
          <cell r="P26">
            <v>0.75</v>
          </cell>
          <cell r="Q26">
            <v>0.75</v>
          </cell>
          <cell r="R26">
            <v>1</v>
          </cell>
          <cell r="S26">
            <v>0.75</v>
          </cell>
          <cell r="T26">
            <v>0.75</v>
          </cell>
          <cell r="U26">
            <v>1</v>
          </cell>
          <cell r="V26">
            <v>1</v>
          </cell>
          <cell r="W26">
            <v>1</v>
          </cell>
          <cell r="X26">
            <v>1</v>
          </cell>
          <cell r="Y26">
            <v>1</v>
          </cell>
          <cell r="Z26">
            <v>0.75</v>
          </cell>
          <cell r="AA26">
            <v>0.75</v>
          </cell>
          <cell r="AB26">
            <v>0.5</v>
          </cell>
          <cell r="AC26">
            <v>0.5</v>
          </cell>
          <cell r="AD26">
            <v>0.75</v>
          </cell>
          <cell r="AE26">
            <v>0.5</v>
          </cell>
          <cell r="AF26">
            <v>0.75</v>
          </cell>
          <cell r="AG26">
            <v>0.75</v>
          </cell>
          <cell r="AH26">
            <v>0.5</v>
          </cell>
          <cell r="AI26">
            <v>0.5</v>
          </cell>
          <cell r="AJ26">
            <v>0.5</v>
          </cell>
          <cell r="AK26">
            <v>0.5</v>
          </cell>
          <cell r="AL26">
            <v>0.5</v>
          </cell>
          <cell r="AM26">
            <v>0.5</v>
          </cell>
          <cell r="AN26">
            <v>0.25</v>
          </cell>
          <cell r="AO26">
            <v>0.5</v>
          </cell>
          <cell r="AP26">
            <v>0.5</v>
          </cell>
          <cell r="AQ26">
            <v>0.5</v>
          </cell>
          <cell r="AR26">
            <v>0.25</v>
          </cell>
          <cell r="AS26">
            <v>0.5</v>
          </cell>
          <cell r="AT26">
            <v>0.5</v>
          </cell>
          <cell r="AU26">
            <v>0.5</v>
          </cell>
          <cell r="AV26">
            <v>0.5</v>
          </cell>
          <cell r="AW26">
            <v>0.5</v>
          </cell>
          <cell r="AX26">
            <v>0.5</v>
          </cell>
          <cell r="AY26">
            <v>0.5</v>
          </cell>
          <cell r="AZ26">
            <v>0.5</v>
          </cell>
          <cell r="BA26">
            <v>0.5</v>
          </cell>
          <cell r="BB26">
            <v>0.5</v>
          </cell>
          <cell r="BC26">
            <v>0.5</v>
          </cell>
          <cell r="BD26">
            <v>0.5</v>
          </cell>
          <cell r="BE26">
            <v>0.5</v>
          </cell>
          <cell r="BF26">
            <v>0.5</v>
          </cell>
          <cell r="BG26">
            <v>0.5</v>
          </cell>
          <cell r="BH26">
            <v>0.5</v>
          </cell>
          <cell r="BI26">
            <v>0.5</v>
          </cell>
          <cell r="BJ26">
            <v>0.5</v>
          </cell>
          <cell r="BK26">
            <v>0.5</v>
          </cell>
          <cell r="BL26">
            <v>0.5</v>
          </cell>
          <cell r="BM26">
            <v>0.5</v>
          </cell>
          <cell r="BN26">
            <v>0.75</v>
          </cell>
          <cell r="BO26">
            <v>0.75</v>
          </cell>
          <cell r="BP26">
            <v>0.75</v>
          </cell>
          <cell r="BQ26">
            <v>0.75</v>
          </cell>
          <cell r="BR26">
            <v>0.75</v>
          </cell>
          <cell r="BS26">
            <v>0.5</v>
          </cell>
          <cell r="BT26">
            <v>0.5</v>
          </cell>
          <cell r="BU26">
            <v>0.5</v>
          </cell>
          <cell r="BV26">
            <v>0.5</v>
          </cell>
          <cell r="BW26">
            <v>0.5</v>
          </cell>
          <cell r="BX26">
            <v>0.5</v>
          </cell>
          <cell r="BY26">
            <v>0.5</v>
          </cell>
          <cell r="BZ26">
            <v>0.5</v>
          </cell>
          <cell r="CA26">
            <v>0.5</v>
          </cell>
          <cell r="CB26">
            <v>0.5</v>
          </cell>
          <cell r="CC26">
            <v>0.5</v>
          </cell>
          <cell r="CD26">
            <v>0.5</v>
          </cell>
          <cell r="CE26">
            <v>0.75</v>
          </cell>
          <cell r="CF26">
            <v>0.5</v>
          </cell>
          <cell r="CG26">
            <v>0.75</v>
          </cell>
          <cell r="CH26">
            <v>0.75</v>
          </cell>
          <cell r="CI26">
            <v>0.75</v>
          </cell>
          <cell r="CJ26">
            <v>0.75</v>
          </cell>
          <cell r="CK26">
            <v>0.75</v>
          </cell>
          <cell r="CL26">
            <v>0.75</v>
          </cell>
          <cell r="CM26">
            <v>0.75</v>
          </cell>
          <cell r="CN26">
            <v>0.75</v>
          </cell>
          <cell r="CO26">
            <v>0.75</v>
          </cell>
          <cell r="CP26">
            <v>0.75</v>
          </cell>
          <cell r="CQ26">
            <v>0.75</v>
          </cell>
          <cell r="CR26">
            <v>0.75</v>
          </cell>
          <cell r="CS26">
            <v>0.75</v>
          </cell>
          <cell r="CT26">
            <v>0.75</v>
          </cell>
          <cell r="CU26">
            <v>0.75</v>
          </cell>
          <cell r="CV26">
            <v>0.75</v>
          </cell>
          <cell r="CW26">
            <v>0.75</v>
          </cell>
          <cell r="CX26">
            <v>0.75</v>
          </cell>
          <cell r="CY26">
            <v>0.75</v>
          </cell>
          <cell r="CZ26">
            <v>0.75</v>
          </cell>
        </row>
        <row r="27">
          <cell r="C27">
            <v>0.7</v>
          </cell>
          <cell r="F27">
            <v>0.75</v>
          </cell>
          <cell r="G27">
            <v>0.75</v>
          </cell>
          <cell r="H27">
            <v>0.75</v>
          </cell>
          <cell r="I27">
            <v>0.75</v>
          </cell>
          <cell r="J27">
            <v>0.75</v>
          </cell>
          <cell r="K27">
            <v>0.75</v>
          </cell>
          <cell r="L27">
            <v>0.75</v>
          </cell>
          <cell r="M27">
            <v>0.75</v>
          </cell>
          <cell r="N27">
            <v>0.75</v>
          </cell>
          <cell r="O27">
            <v>0.75</v>
          </cell>
          <cell r="P27">
            <v>1</v>
          </cell>
          <cell r="Q27">
            <v>1</v>
          </cell>
          <cell r="R27">
            <v>1</v>
          </cell>
          <cell r="S27">
            <v>0.75</v>
          </cell>
          <cell r="T27">
            <v>0.75</v>
          </cell>
          <cell r="U27">
            <v>1</v>
          </cell>
          <cell r="V27">
            <v>1</v>
          </cell>
          <cell r="W27">
            <v>0.75</v>
          </cell>
          <cell r="X27">
            <v>1</v>
          </cell>
          <cell r="Y27">
            <v>1</v>
          </cell>
          <cell r="Z27">
            <v>0.5</v>
          </cell>
          <cell r="AA27">
            <v>0.75</v>
          </cell>
          <cell r="AB27">
            <v>0.5</v>
          </cell>
          <cell r="AC27">
            <v>0.5</v>
          </cell>
          <cell r="AD27">
            <v>0.5</v>
          </cell>
          <cell r="AE27">
            <v>0.5</v>
          </cell>
          <cell r="AF27">
            <v>0.5</v>
          </cell>
          <cell r="AG27">
            <v>0.5</v>
          </cell>
          <cell r="AH27">
            <v>0.5</v>
          </cell>
          <cell r="AI27">
            <v>0.5</v>
          </cell>
          <cell r="AJ27">
            <v>0.25</v>
          </cell>
          <cell r="AK27">
            <v>0.25</v>
          </cell>
          <cell r="AL27">
            <v>0.25</v>
          </cell>
          <cell r="AM27">
            <v>0.25</v>
          </cell>
          <cell r="AN27">
            <v>0.25</v>
          </cell>
          <cell r="AO27">
            <v>0.25</v>
          </cell>
          <cell r="AP27">
            <v>0.25</v>
          </cell>
          <cell r="AQ27">
            <v>0.25</v>
          </cell>
          <cell r="AR27">
            <v>0.25</v>
          </cell>
          <cell r="AS27">
            <v>0.25</v>
          </cell>
          <cell r="AT27">
            <v>0.25</v>
          </cell>
          <cell r="AU27">
            <v>0.25</v>
          </cell>
          <cell r="AV27">
            <v>0.5</v>
          </cell>
          <cell r="AW27">
            <v>0.25</v>
          </cell>
          <cell r="AX27">
            <v>0.25</v>
          </cell>
          <cell r="AY27">
            <v>0.5</v>
          </cell>
          <cell r="AZ27">
            <v>0.5</v>
          </cell>
          <cell r="BA27">
            <v>0.25</v>
          </cell>
          <cell r="BB27">
            <v>0.25</v>
          </cell>
          <cell r="BC27">
            <v>0.5</v>
          </cell>
          <cell r="BD27">
            <v>0.5</v>
          </cell>
          <cell r="BE27">
            <v>0.5</v>
          </cell>
          <cell r="BF27">
            <v>0.5</v>
          </cell>
          <cell r="BG27">
            <v>0.5</v>
          </cell>
          <cell r="BH27">
            <v>0.5</v>
          </cell>
          <cell r="BI27">
            <v>0.5</v>
          </cell>
          <cell r="BJ27">
            <v>0.5</v>
          </cell>
          <cell r="BK27">
            <v>0.25</v>
          </cell>
          <cell r="BL27">
            <v>0.25</v>
          </cell>
          <cell r="BM27">
            <v>0.5</v>
          </cell>
          <cell r="BN27">
            <v>0.5</v>
          </cell>
          <cell r="BO27">
            <v>0.5</v>
          </cell>
          <cell r="BP27">
            <v>0.5</v>
          </cell>
          <cell r="BQ27">
            <v>0.5</v>
          </cell>
          <cell r="BR27">
            <v>0.5</v>
          </cell>
          <cell r="BS27">
            <v>0.5</v>
          </cell>
          <cell r="BT27">
            <v>0.5</v>
          </cell>
          <cell r="BU27">
            <v>0.5</v>
          </cell>
          <cell r="BV27">
            <v>0.5</v>
          </cell>
          <cell r="BW27">
            <v>0.5</v>
          </cell>
          <cell r="BX27">
            <v>0.5</v>
          </cell>
          <cell r="BY27">
            <v>0.5</v>
          </cell>
          <cell r="BZ27">
            <v>0.5</v>
          </cell>
          <cell r="CA27">
            <v>0.5</v>
          </cell>
          <cell r="CB27">
            <v>0.5</v>
          </cell>
          <cell r="CC27">
            <v>0.5</v>
          </cell>
          <cell r="CD27">
            <v>0.75</v>
          </cell>
          <cell r="CE27">
            <v>0.75</v>
          </cell>
          <cell r="CF27">
            <v>0.5</v>
          </cell>
          <cell r="CG27">
            <v>0.75</v>
          </cell>
          <cell r="CH27">
            <v>0.75</v>
          </cell>
          <cell r="CI27">
            <v>0.75</v>
          </cell>
          <cell r="CJ27">
            <v>0.75</v>
          </cell>
          <cell r="CK27">
            <v>0.75</v>
          </cell>
          <cell r="CL27">
            <v>0.75</v>
          </cell>
          <cell r="CM27">
            <v>0.75</v>
          </cell>
          <cell r="CN27">
            <v>0.75</v>
          </cell>
          <cell r="CO27">
            <v>0.75</v>
          </cell>
          <cell r="CP27">
            <v>0.75</v>
          </cell>
          <cell r="CQ27">
            <v>0.5</v>
          </cell>
          <cell r="CR27">
            <v>0.5</v>
          </cell>
          <cell r="CS27">
            <v>0.5</v>
          </cell>
          <cell r="CT27">
            <v>0.5</v>
          </cell>
          <cell r="CU27">
            <v>0.5</v>
          </cell>
          <cell r="CV27">
            <v>0.5</v>
          </cell>
          <cell r="CW27">
            <v>0.75</v>
          </cell>
          <cell r="CX27">
            <v>0.5</v>
          </cell>
          <cell r="CY27">
            <v>0.5</v>
          </cell>
          <cell r="CZ27">
            <v>0.75</v>
          </cell>
        </row>
        <row r="28">
          <cell r="C28">
            <v>0.5</v>
          </cell>
          <cell r="F28">
            <v>0.75</v>
          </cell>
          <cell r="G28">
            <v>0.75</v>
          </cell>
          <cell r="H28">
            <v>0.75</v>
          </cell>
          <cell r="I28">
            <v>0.75</v>
          </cell>
          <cell r="J28">
            <v>0.75</v>
          </cell>
          <cell r="K28">
            <v>0.75</v>
          </cell>
          <cell r="L28">
            <v>0.75</v>
          </cell>
          <cell r="M28">
            <v>0.75</v>
          </cell>
          <cell r="N28">
            <v>0.75</v>
          </cell>
          <cell r="O28">
            <v>0.75</v>
          </cell>
          <cell r="P28">
            <v>0.5</v>
          </cell>
          <cell r="Q28">
            <v>0.5</v>
          </cell>
          <cell r="R28">
            <v>0.5</v>
          </cell>
          <cell r="S28">
            <v>0.5</v>
          </cell>
          <cell r="T28">
            <v>0.5</v>
          </cell>
          <cell r="U28">
            <v>0.75</v>
          </cell>
          <cell r="V28">
            <v>0.5</v>
          </cell>
          <cell r="W28">
            <v>0.75</v>
          </cell>
          <cell r="X28">
            <v>0.75</v>
          </cell>
          <cell r="Y28">
            <v>0.5</v>
          </cell>
          <cell r="Z28">
            <v>1</v>
          </cell>
          <cell r="AA28">
            <v>1</v>
          </cell>
          <cell r="AB28">
            <v>1</v>
          </cell>
          <cell r="AC28">
            <v>1</v>
          </cell>
          <cell r="AD28">
            <v>1</v>
          </cell>
          <cell r="AE28">
            <v>1</v>
          </cell>
          <cell r="AF28">
            <v>1</v>
          </cell>
          <cell r="AG28">
            <v>1</v>
          </cell>
          <cell r="AH28">
            <v>0.75</v>
          </cell>
          <cell r="AI28">
            <v>0.75</v>
          </cell>
          <cell r="AJ28">
            <v>0.75</v>
          </cell>
          <cell r="AK28">
            <v>0.75</v>
          </cell>
          <cell r="AL28">
            <v>0.75</v>
          </cell>
          <cell r="AM28">
            <v>0.75</v>
          </cell>
          <cell r="AN28">
            <v>0.75</v>
          </cell>
          <cell r="AO28">
            <v>0.75</v>
          </cell>
          <cell r="AP28">
            <v>0.75</v>
          </cell>
          <cell r="AQ28">
            <v>0.75</v>
          </cell>
          <cell r="AR28">
            <v>0.75</v>
          </cell>
          <cell r="AS28">
            <v>0.75</v>
          </cell>
          <cell r="AT28">
            <v>0.75</v>
          </cell>
          <cell r="AU28">
            <v>0.75</v>
          </cell>
          <cell r="AV28">
            <v>0.75</v>
          </cell>
          <cell r="AW28">
            <v>0.75</v>
          </cell>
          <cell r="AX28">
            <v>0.75</v>
          </cell>
          <cell r="AY28">
            <v>0.75</v>
          </cell>
          <cell r="AZ28">
            <v>0.75</v>
          </cell>
          <cell r="BA28">
            <v>0.75</v>
          </cell>
          <cell r="BB28">
            <v>0.75</v>
          </cell>
          <cell r="BC28">
            <v>0.75</v>
          </cell>
          <cell r="BD28">
            <v>0.75</v>
          </cell>
          <cell r="BE28">
            <v>0.75</v>
          </cell>
          <cell r="BF28">
            <v>0.75</v>
          </cell>
          <cell r="BG28">
            <v>0.75</v>
          </cell>
          <cell r="BH28">
            <v>0.75</v>
          </cell>
          <cell r="BI28">
            <v>0.75</v>
          </cell>
          <cell r="BJ28">
            <v>0.75</v>
          </cell>
          <cell r="BK28">
            <v>0.75</v>
          </cell>
          <cell r="BL28">
            <v>0.5</v>
          </cell>
          <cell r="BM28">
            <v>0.5</v>
          </cell>
          <cell r="BN28">
            <v>0.5</v>
          </cell>
          <cell r="BO28">
            <v>0.5</v>
          </cell>
          <cell r="BP28">
            <v>0.75</v>
          </cell>
          <cell r="BQ28">
            <v>0.75</v>
          </cell>
          <cell r="BR28">
            <v>0.5</v>
          </cell>
          <cell r="BS28">
            <v>0.5</v>
          </cell>
          <cell r="BT28">
            <v>0.5</v>
          </cell>
          <cell r="BU28">
            <v>0.5</v>
          </cell>
          <cell r="BV28">
            <v>0.5</v>
          </cell>
          <cell r="BW28">
            <v>0.5</v>
          </cell>
          <cell r="BX28">
            <v>0.25</v>
          </cell>
          <cell r="BY28">
            <v>0.25</v>
          </cell>
          <cell r="BZ28">
            <v>0.25</v>
          </cell>
          <cell r="CA28">
            <v>0.5</v>
          </cell>
          <cell r="CB28">
            <v>0.5</v>
          </cell>
          <cell r="CC28">
            <v>0.25</v>
          </cell>
          <cell r="CD28">
            <v>0.25</v>
          </cell>
          <cell r="CE28">
            <v>0.5</v>
          </cell>
          <cell r="CF28">
            <v>0.5</v>
          </cell>
          <cell r="CG28">
            <v>0.5</v>
          </cell>
          <cell r="CH28">
            <v>0.25</v>
          </cell>
          <cell r="CI28">
            <v>0.5</v>
          </cell>
          <cell r="CJ28">
            <v>0.5</v>
          </cell>
          <cell r="CK28">
            <v>0.25</v>
          </cell>
          <cell r="CL28">
            <v>0.5</v>
          </cell>
          <cell r="CM28">
            <v>0.5</v>
          </cell>
          <cell r="CN28">
            <v>0.75</v>
          </cell>
          <cell r="CO28">
            <v>0.75</v>
          </cell>
          <cell r="CP28">
            <v>0.5</v>
          </cell>
          <cell r="CQ28">
            <v>0.75</v>
          </cell>
          <cell r="CR28">
            <v>0.75</v>
          </cell>
          <cell r="CS28">
            <v>0.75</v>
          </cell>
          <cell r="CT28">
            <v>0.75</v>
          </cell>
          <cell r="CU28">
            <v>0.75</v>
          </cell>
          <cell r="CV28">
            <v>0.75</v>
          </cell>
          <cell r="CW28">
            <v>0.75</v>
          </cell>
          <cell r="CX28">
            <v>0.75</v>
          </cell>
          <cell r="CY28">
            <v>0.75</v>
          </cell>
          <cell r="CZ28">
            <v>0.75</v>
          </cell>
        </row>
        <row r="29">
          <cell r="C29">
            <v>0.5</v>
          </cell>
          <cell r="F29">
            <v>0.75</v>
          </cell>
          <cell r="G29">
            <v>0.75</v>
          </cell>
          <cell r="H29">
            <v>1</v>
          </cell>
          <cell r="I29">
            <v>0.75</v>
          </cell>
          <cell r="J29">
            <v>1</v>
          </cell>
          <cell r="K29">
            <v>1</v>
          </cell>
          <cell r="L29">
            <v>0.75</v>
          </cell>
          <cell r="M29">
            <v>0.75</v>
          </cell>
          <cell r="N29">
            <v>1</v>
          </cell>
          <cell r="O29">
            <v>0.75</v>
          </cell>
          <cell r="P29">
            <v>0.75</v>
          </cell>
          <cell r="Q29">
            <v>0.5</v>
          </cell>
          <cell r="R29">
            <v>0.75</v>
          </cell>
          <cell r="S29">
            <v>0.75</v>
          </cell>
          <cell r="T29">
            <v>0.5</v>
          </cell>
          <cell r="U29">
            <v>0.75</v>
          </cell>
          <cell r="V29">
            <v>0.75</v>
          </cell>
          <cell r="W29">
            <v>0.75</v>
          </cell>
          <cell r="X29">
            <v>0.75</v>
          </cell>
          <cell r="Y29">
            <v>0.75</v>
          </cell>
          <cell r="Z29">
            <v>1</v>
          </cell>
          <cell r="AA29">
            <v>1</v>
          </cell>
          <cell r="AB29">
            <v>0.75</v>
          </cell>
          <cell r="AC29">
            <v>0.75</v>
          </cell>
          <cell r="AD29">
            <v>1</v>
          </cell>
          <cell r="AE29">
            <v>0.75</v>
          </cell>
          <cell r="AF29">
            <v>0.75</v>
          </cell>
          <cell r="AG29">
            <v>0.75</v>
          </cell>
          <cell r="AH29">
            <v>0.75</v>
          </cell>
          <cell r="AI29">
            <v>0.75</v>
          </cell>
          <cell r="AJ29">
            <v>0.75</v>
          </cell>
          <cell r="AK29">
            <v>0.75</v>
          </cell>
          <cell r="AL29">
            <v>0.75</v>
          </cell>
          <cell r="AM29">
            <v>0.75</v>
          </cell>
          <cell r="AN29">
            <v>0.5</v>
          </cell>
          <cell r="AO29">
            <v>0.75</v>
          </cell>
          <cell r="AP29">
            <v>0.75</v>
          </cell>
          <cell r="AQ29">
            <v>0.75</v>
          </cell>
          <cell r="AR29">
            <v>0.5</v>
          </cell>
          <cell r="AS29">
            <v>0.75</v>
          </cell>
          <cell r="AT29">
            <v>0.75</v>
          </cell>
          <cell r="AU29">
            <v>0.75</v>
          </cell>
          <cell r="AV29">
            <v>0.75</v>
          </cell>
          <cell r="AW29">
            <v>0.5</v>
          </cell>
          <cell r="AX29">
            <v>0.75</v>
          </cell>
          <cell r="AY29">
            <v>0.75</v>
          </cell>
          <cell r="AZ29">
            <v>0.75</v>
          </cell>
          <cell r="BA29">
            <v>0.75</v>
          </cell>
          <cell r="BB29">
            <v>0.5</v>
          </cell>
          <cell r="BC29">
            <v>0.75</v>
          </cell>
          <cell r="BD29">
            <v>0.75</v>
          </cell>
          <cell r="BE29">
            <v>0.75</v>
          </cell>
          <cell r="BF29">
            <v>0.75</v>
          </cell>
          <cell r="BG29">
            <v>0.75</v>
          </cell>
          <cell r="BH29">
            <v>0.75</v>
          </cell>
          <cell r="BI29">
            <v>0.75</v>
          </cell>
          <cell r="BJ29">
            <v>0.75</v>
          </cell>
          <cell r="BK29">
            <v>0.5</v>
          </cell>
          <cell r="BL29">
            <v>0.5</v>
          </cell>
          <cell r="BM29">
            <v>0.5</v>
          </cell>
          <cell r="BN29">
            <v>0.5</v>
          </cell>
          <cell r="BO29">
            <v>0.75</v>
          </cell>
          <cell r="BP29">
            <v>0.75</v>
          </cell>
          <cell r="BQ29">
            <v>0.75</v>
          </cell>
          <cell r="BR29">
            <v>0.5</v>
          </cell>
          <cell r="BS29">
            <v>0.5</v>
          </cell>
          <cell r="BT29">
            <v>0.5</v>
          </cell>
          <cell r="BU29">
            <v>0.5</v>
          </cell>
          <cell r="BV29">
            <v>0.5</v>
          </cell>
          <cell r="BW29">
            <v>0.5</v>
          </cell>
          <cell r="BX29">
            <v>0.5</v>
          </cell>
          <cell r="BY29">
            <v>0.5</v>
          </cell>
          <cell r="BZ29">
            <v>0.5</v>
          </cell>
          <cell r="CA29">
            <v>0.5</v>
          </cell>
          <cell r="CB29">
            <v>0.5</v>
          </cell>
          <cell r="CC29">
            <v>0.5</v>
          </cell>
          <cell r="CD29">
            <v>0.5</v>
          </cell>
          <cell r="CE29">
            <v>0.5</v>
          </cell>
          <cell r="CF29">
            <v>0.5</v>
          </cell>
          <cell r="CG29">
            <v>0.5</v>
          </cell>
          <cell r="CH29">
            <v>0.5</v>
          </cell>
          <cell r="CI29">
            <v>0.5</v>
          </cell>
          <cell r="CJ29">
            <v>0.5</v>
          </cell>
          <cell r="CK29">
            <v>0.5</v>
          </cell>
          <cell r="CL29">
            <v>0.75</v>
          </cell>
          <cell r="CM29">
            <v>0.5</v>
          </cell>
          <cell r="CN29">
            <v>0.75</v>
          </cell>
          <cell r="CO29">
            <v>0.75</v>
          </cell>
          <cell r="CP29">
            <v>0.5</v>
          </cell>
          <cell r="CQ29">
            <v>0.75</v>
          </cell>
          <cell r="CR29">
            <v>0.75</v>
          </cell>
          <cell r="CS29">
            <v>0.75</v>
          </cell>
          <cell r="CT29">
            <v>0.75</v>
          </cell>
          <cell r="CU29">
            <v>0.75</v>
          </cell>
          <cell r="CV29">
            <v>0.75</v>
          </cell>
          <cell r="CW29">
            <v>0.75</v>
          </cell>
          <cell r="CX29">
            <v>0.75</v>
          </cell>
          <cell r="CY29">
            <v>0.75</v>
          </cell>
          <cell r="CZ29">
            <v>0.75</v>
          </cell>
        </row>
        <row r="30">
          <cell r="C30">
            <v>0.4</v>
          </cell>
          <cell r="F30">
            <v>0.75</v>
          </cell>
          <cell r="G30">
            <v>0.75</v>
          </cell>
          <cell r="H30">
            <v>0.75</v>
          </cell>
          <cell r="I30">
            <v>0.75</v>
          </cell>
          <cell r="J30">
            <v>0.75</v>
          </cell>
          <cell r="K30">
            <v>0.75</v>
          </cell>
          <cell r="L30">
            <v>0.5</v>
          </cell>
          <cell r="M30">
            <v>0.75</v>
          </cell>
          <cell r="N30">
            <v>0.75</v>
          </cell>
          <cell r="O30">
            <v>0.75</v>
          </cell>
          <cell r="P30">
            <v>0.5</v>
          </cell>
          <cell r="Q30">
            <v>0.5</v>
          </cell>
          <cell r="R30">
            <v>0.5</v>
          </cell>
          <cell r="S30">
            <v>0.5</v>
          </cell>
          <cell r="T30">
            <v>0.5</v>
          </cell>
          <cell r="U30">
            <v>0.5</v>
          </cell>
          <cell r="V30">
            <v>0.5</v>
          </cell>
          <cell r="W30">
            <v>0.75</v>
          </cell>
          <cell r="X30">
            <v>0.5</v>
          </cell>
          <cell r="Y30">
            <v>0.5</v>
          </cell>
          <cell r="Z30">
            <v>1</v>
          </cell>
          <cell r="AA30">
            <v>0.75</v>
          </cell>
          <cell r="AB30">
            <v>1</v>
          </cell>
          <cell r="AC30">
            <v>1</v>
          </cell>
          <cell r="AD30">
            <v>1</v>
          </cell>
          <cell r="AE30">
            <v>0.75</v>
          </cell>
          <cell r="AF30">
            <v>0.75</v>
          </cell>
          <cell r="AG30">
            <v>1</v>
          </cell>
          <cell r="AH30">
            <v>0.75</v>
          </cell>
          <cell r="AI30">
            <v>0.75</v>
          </cell>
          <cell r="AJ30">
            <v>0.75</v>
          </cell>
          <cell r="AK30">
            <v>0.75</v>
          </cell>
          <cell r="AL30">
            <v>0.75</v>
          </cell>
          <cell r="AM30">
            <v>0.75</v>
          </cell>
          <cell r="AN30">
            <v>0.75</v>
          </cell>
          <cell r="AO30">
            <v>0.75</v>
          </cell>
          <cell r="AP30">
            <v>0.75</v>
          </cell>
          <cell r="AQ30">
            <v>1</v>
          </cell>
          <cell r="AR30">
            <v>0.75</v>
          </cell>
          <cell r="AS30">
            <v>0.75</v>
          </cell>
          <cell r="AT30">
            <v>0.75</v>
          </cell>
          <cell r="AU30">
            <v>0.75</v>
          </cell>
          <cell r="AV30">
            <v>0.75</v>
          </cell>
          <cell r="AW30">
            <v>0.75</v>
          </cell>
          <cell r="AX30">
            <v>0.75</v>
          </cell>
          <cell r="AY30">
            <v>0.75</v>
          </cell>
          <cell r="AZ30">
            <v>0.75</v>
          </cell>
          <cell r="BA30">
            <v>0.75</v>
          </cell>
          <cell r="BB30">
            <v>0.75</v>
          </cell>
          <cell r="BC30">
            <v>0.75</v>
          </cell>
          <cell r="BD30">
            <v>0.5</v>
          </cell>
          <cell r="BE30">
            <v>0.5</v>
          </cell>
          <cell r="BF30">
            <v>0.5</v>
          </cell>
          <cell r="BG30">
            <v>0.5</v>
          </cell>
          <cell r="BH30">
            <v>0.5</v>
          </cell>
          <cell r="BI30">
            <v>0.5</v>
          </cell>
          <cell r="BJ30">
            <v>0.5</v>
          </cell>
          <cell r="BK30">
            <v>0.5</v>
          </cell>
          <cell r="BL30">
            <v>0.5</v>
          </cell>
          <cell r="BM30">
            <v>0.5</v>
          </cell>
          <cell r="BN30">
            <v>0.5</v>
          </cell>
          <cell r="BO30">
            <v>0.5</v>
          </cell>
          <cell r="BP30">
            <v>0.5</v>
          </cell>
          <cell r="BQ30">
            <v>0.5</v>
          </cell>
          <cell r="BR30">
            <v>0.5</v>
          </cell>
          <cell r="BS30">
            <v>0.5</v>
          </cell>
          <cell r="BT30">
            <v>0.5</v>
          </cell>
          <cell r="BU30">
            <v>0.5</v>
          </cell>
          <cell r="BV30">
            <v>0.5</v>
          </cell>
          <cell r="BW30">
            <v>0.5</v>
          </cell>
          <cell r="BX30">
            <v>0.25</v>
          </cell>
          <cell r="BY30">
            <v>0.25</v>
          </cell>
          <cell r="BZ30">
            <v>0.25</v>
          </cell>
          <cell r="CA30">
            <v>0.25</v>
          </cell>
          <cell r="CB30">
            <v>0.25</v>
          </cell>
          <cell r="CC30">
            <v>0.25</v>
          </cell>
          <cell r="CD30">
            <v>0.25</v>
          </cell>
          <cell r="CE30">
            <v>0.25</v>
          </cell>
          <cell r="CF30">
            <v>0.25</v>
          </cell>
          <cell r="CG30">
            <v>0.25</v>
          </cell>
          <cell r="CH30">
            <v>0.25</v>
          </cell>
          <cell r="CI30">
            <v>0.5</v>
          </cell>
          <cell r="CJ30">
            <v>0.25</v>
          </cell>
          <cell r="CK30">
            <v>0.25</v>
          </cell>
          <cell r="CL30">
            <v>0.5</v>
          </cell>
          <cell r="CM30">
            <v>0.5</v>
          </cell>
          <cell r="CN30">
            <v>0.5</v>
          </cell>
          <cell r="CO30">
            <v>0.5</v>
          </cell>
          <cell r="CP30">
            <v>0.5</v>
          </cell>
          <cell r="CQ30">
            <v>0.75</v>
          </cell>
          <cell r="CR30">
            <v>0.75</v>
          </cell>
          <cell r="CS30">
            <v>0.75</v>
          </cell>
          <cell r="CT30">
            <v>0.75</v>
          </cell>
          <cell r="CU30">
            <v>0.75</v>
          </cell>
          <cell r="CV30">
            <v>0.75</v>
          </cell>
          <cell r="CW30">
            <v>0.75</v>
          </cell>
          <cell r="CX30">
            <v>0.75</v>
          </cell>
          <cell r="CY30">
            <v>0.75</v>
          </cell>
          <cell r="CZ30">
            <v>0.75</v>
          </cell>
        </row>
        <row r="31">
          <cell r="C31">
            <v>0.4</v>
          </cell>
          <cell r="F31">
            <v>0.75</v>
          </cell>
          <cell r="G31">
            <v>0.75</v>
          </cell>
          <cell r="H31">
            <v>0.75</v>
          </cell>
          <cell r="I31">
            <v>0.75</v>
          </cell>
          <cell r="J31">
            <v>0.75</v>
          </cell>
          <cell r="K31">
            <v>0.75</v>
          </cell>
          <cell r="L31">
            <v>0.5</v>
          </cell>
          <cell r="M31">
            <v>0.75</v>
          </cell>
          <cell r="N31">
            <v>0.75</v>
          </cell>
          <cell r="O31">
            <v>0.75</v>
          </cell>
          <cell r="P31">
            <v>0.5</v>
          </cell>
          <cell r="Q31">
            <v>0.5</v>
          </cell>
          <cell r="R31">
            <v>0.5</v>
          </cell>
          <cell r="S31">
            <v>0.5</v>
          </cell>
          <cell r="T31">
            <v>0.5</v>
          </cell>
          <cell r="U31">
            <v>0.5</v>
          </cell>
          <cell r="V31">
            <v>0.5</v>
          </cell>
          <cell r="W31">
            <v>0.75</v>
          </cell>
          <cell r="X31">
            <v>0.5</v>
          </cell>
          <cell r="Y31">
            <v>0.5</v>
          </cell>
          <cell r="Z31">
            <v>1</v>
          </cell>
          <cell r="AA31">
            <v>0.75</v>
          </cell>
          <cell r="AB31">
            <v>1</v>
          </cell>
          <cell r="AC31">
            <v>1</v>
          </cell>
          <cell r="AD31">
            <v>1</v>
          </cell>
          <cell r="AE31">
            <v>1</v>
          </cell>
          <cell r="AF31">
            <v>1</v>
          </cell>
          <cell r="AG31">
            <v>1</v>
          </cell>
          <cell r="AH31">
            <v>1</v>
          </cell>
          <cell r="AI31">
            <v>0.75</v>
          </cell>
          <cell r="AJ31">
            <v>0.75</v>
          </cell>
          <cell r="AK31">
            <v>0.75</v>
          </cell>
          <cell r="AL31">
            <v>0.75</v>
          </cell>
          <cell r="AM31">
            <v>0.75</v>
          </cell>
          <cell r="AN31">
            <v>0.75</v>
          </cell>
          <cell r="AO31">
            <v>1</v>
          </cell>
          <cell r="AP31">
            <v>1</v>
          </cell>
          <cell r="AQ31">
            <v>1</v>
          </cell>
          <cell r="AR31">
            <v>0.75</v>
          </cell>
          <cell r="AS31">
            <v>1</v>
          </cell>
          <cell r="AT31">
            <v>0.75</v>
          </cell>
          <cell r="AU31">
            <v>0.75</v>
          </cell>
          <cell r="AV31">
            <v>0.75</v>
          </cell>
          <cell r="AW31">
            <v>0.75</v>
          </cell>
          <cell r="AX31">
            <v>0.75</v>
          </cell>
          <cell r="AY31">
            <v>0.75</v>
          </cell>
          <cell r="AZ31">
            <v>0.75</v>
          </cell>
          <cell r="BA31">
            <v>0.75</v>
          </cell>
          <cell r="BB31">
            <v>0.75</v>
          </cell>
          <cell r="BC31">
            <v>0.75</v>
          </cell>
          <cell r="BD31">
            <v>0.75</v>
          </cell>
          <cell r="BE31">
            <v>0.75</v>
          </cell>
          <cell r="BF31">
            <v>0.75</v>
          </cell>
          <cell r="BG31">
            <v>0.75</v>
          </cell>
          <cell r="BH31">
            <v>0.75</v>
          </cell>
          <cell r="BI31">
            <v>0.75</v>
          </cell>
          <cell r="BJ31">
            <v>0.75</v>
          </cell>
          <cell r="BK31">
            <v>0.75</v>
          </cell>
          <cell r="BL31">
            <v>0.5</v>
          </cell>
          <cell r="BM31">
            <v>0.5</v>
          </cell>
          <cell r="BN31">
            <v>0.5</v>
          </cell>
          <cell r="BO31">
            <v>0.5</v>
          </cell>
          <cell r="BP31">
            <v>0.5</v>
          </cell>
          <cell r="BQ31">
            <v>0.75</v>
          </cell>
          <cell r="BR31">
            <v>0.5</v>
          </cell>
          <cell r="BS31">
            <v>0.5</v>
          </cell>
          <cell r="BT31">
            <v>0.5</v>
          </cell>
          <cell r="BU31">
            <v>0.5</v>
          </cell>
          <cell r="BV31">
            <v>0.5</v>
          </cell>
          <cell r="BW31">
            <v>0.5</v>
          </cell>
          <cell r="BX31">
            <v>0.25</v>
          </cell>
          <cell r="BY31">
            <v>0.25</v>
          </cell>
          <cell r="BZ31">
            <v>0.25</v>
          </cell>
          <cell r="CA31">
            <v>0.25</v>
          </cell>
          <cell r="CB31">
            <v>0.25</v>
          </cell>
          <cell r="CC31">
            <v>0.25</v>
          </cell>
          <cell r="CD31">
            <v>0.25</v>
          </cell>
          <cell r="CE31">
            <v>0.25</v>
          </cell>
          <cell r="CF31">
            <v>0.25</v>
          </cell>
          <cell r="CG31">
            <v>0.25</v>
          </cell>
          <cell r="CH31">
            <v>0.25</v>
          </cell>
          <cell r="CI31">
            <v>0.5</v>
          </cell>
          <cell r="CJ31">
            <v>0.25</v>
          </cell>
          <cell r="CK31">
            <v>0.25</v>
          </cell>
          <cell r="CL31">
            <v>0.5</v>
          </cell>
          <cell r="CM31">
            <v>0.5</v>
          </cell>
          <cell r="CN31">
            <v>0.5</v>
          </cell>
          <cell r="CO31">
            <v>0.5</v>
          </cell>
          <cell r="CP31">
            <v>0.5</v>
          </cell>
          <cell r="CQ31">
            <v>0.75</v>
          </cell>
          <cell r="CR31">
            <v>0.75</v>
          </cell>
          <cell r="CS31">
            <v>0.75</v>
          </cell>
          <cell r="CT31">
            <v>0.75</v>
          </cell>
          <cell r="CU31">
            <v>0.75</v>
          </cell>
          <cell r="CV31">
            <v>0.75</v>
          </cell>
          <cell r="CW31">
            <v>0.75</v>
          </cell>
          <cell r="CX31">
            <v>0.75</v>
          </cell>
          <cell r="CY31">
            <v>0.75</v>
          </cell>
          <cell r="CZ31">
            <v>0.75</v>
          </cell>
        </row>
        <row r="32">
          <cell r="C32">
            <v>0.5</v>
          </cell>
          <cell r="F32">
            <v>0.75</v>
          </cell>
          <cell r="G32">
            <v>0.75</v>
          </cell>
          <cell r="H32">
            <v>0.75</v>
          </cell>
          <cell r="I32">
            <v>0.75</v>
          </cell>
          <cell r="J32">
            <v>0.75</v>
          </cell>
          <cell r="K32">
            <v>0.75</v>
          </cell>
          <cell r="L32">
            <v>0.75</v>
          </cell>
          <cell r="M32">
            <v>0.75</v>
          </cell>
          <cell r="N32">
            <v>0.75</v>
          </cell>
          <cell r="O32">
            <v>0.75</v>
          </cell>
          <cell r="P32">
            <v>0.5</v>
          </cell>
          <cell r="Q32">
            <v>0.5</v>
          </cell>
          <cell r="R32">
            <v>0.5</v>
          </cell>
          <cell r="S32">
            <v>0.75</v>
          </cell>
          <cell r="T32">
            <v>0.5</v>
          </cell>
          <cell r="U32">
            <v>0.75</v>
          </cell>
          <cell r="V32">
            <v>0.5</v>
          </cell>
          <cell r="W32">
            <v>0.75</v>
          </cell>
          <cell r="X32">
            <v>0.75</v>
          </cell>
          <cell r="Y32">
            <v>0.5</v>
          </cell>
          <cell r="Z32">
            <v>1</v>
          </cell>
          <cell r="AA32">
            <v>1</v>
          </cell>
          <cell r="AB32">
            <v>1</v>
          </cell>
          <cell r="AC32">
            <v>1</v>
          </cell>
          <cell r="AD32">
            <v>1</v>
          </cell>
          <cell r="AE32">
            <v>1</v>
          </cell>
          <cell r="AF32">
            <v>1</v>
          </cell>
          <cell r="AG32">
            <v>1</v>
          </cell>
          <cell r="AH32">
            <v>0.75</v>
          </cell>
          <cell r="AI32">
            <v>0.75</v>
          </cell>
          <cell r="AJ32">
            <v>0.75</v>
          </cell>
          <cell r="AK32">
            <v>0.75</v>
          </cell>
          <cell r="AL32">
            <v>0.75</v>
          </cell>
          <cell r="AM32">
            <v>0.75</v>
          </cell>
          <cell r="AN32">
            <v>0.75</v>
          </cell>
          <cell r="AO32">
            <v>0.75</v>
          </cell>
          <cell r="AP32">
            <v>0.75</v>
          </cell>
          <cell r="AQ32">
            <v>0.75</v>
          </cell>
          <cell r="AR32">
            <v>0.75</v>
          </cell>
          <cell r="AS32">
            <v>0.75</v>
          </cell>
          <cell r="AT32">
            <v>0.75</v>
          </cell>
          <cell r="AU32">
            <v>0.75</v>
          </cell>
          <cell r="AV32">
            <v>0.75</v>
          </cell>
          <cell r="AW32">
            <v>0.75</v>
          </cell>
          <cell r="AX32">
            <v>0.75</v>
          </cell>
          <cell r="AY32">
            <v>0.75</v>
          </cell>
          <cell r="AZ32">
            <v>0.75</v>
          </cell>
          <cell r="BA32">
            <v>0.75</v>
          </cell>
          <cell r="BB32">
            <v>0.75</v>
          </cell>
          <cell r="BC32">
            <v>0.75</v>
          </cell>
          <cell r="BD32">
            <v>0.75</v>
          </cell>
          <cell r="BE32">
            <v>0.75</v>
          </cell>
          <cell r="BF32">
            <v>0.75</v>
          </cell>
          <cell r="BG32">
            <v>0.75</v>
          </cell>
          <cell r="BH32">
            <v>0.75</v>
          </cell>
          <cell r="BI32">
            <v>0.75</v>
          </cell>
          <cell r="BJ32">
            <v>0.75</v>
          </cell>
          <cell r="BK32">
            <v>0.75</v>
          </cell>
          <cell r="BL32">
            <v>0.75</v>
          </cell>
          <cell r="BM32">
            <v>0.5</v>
          </cell>
          <cell r="BN32">
            <v>0.75</v>
          </cell>
          <cell r="BO32">
            <v>0.75</v>
          </cell>
          <cell r="BP32">
            <v>0.75</v>
          </cell>
          <cell r="BQ32">
            <v>0.75</v>
          </cell>
          <cell r="BR32">
            <v>0.5</v>
          </cell>
          <cell r="BS32">
            <v>0.5</v>
          </cell>
          <cell r="BT32">
            <v>0.5</v>
          </cell>
          <cell r="BU32">
            <v>0.5</v>
          </cell>
          <cell r="BV32">
            <v>0.5</v>
          </cell>
          <cell r="BW32">
            <v>0.5</v>
          </cell>
          <cell r="BX32">
            <v>0.5</v>
          </cell>
          <cell r="BY32">
            <v>0.5</v>
          </cell>
          <cell r="BZ32">
            <v>0.25</v>
          </cell>
          <cell r="CA32">
            <v>0.5</v>
          </cell>
          <cell r="CB32">
            <v>0.5</v>
          </cell>
          <cell r="CC32">
            <v>0.25</v>
          </cell>
          <cell r="CD32">
            <v>0.25</v>
          </cell>
          <cell r="CE32">
            <v>0.5</v>
          </cell>
          <cell r="CF32">
            <v>0.5</v>
          </cell>
          <cell r="CG32">
            <v>0.5</v>
          </cell>
          <cell r="CH32">
            <v>0.5</v>
          </cell>
          <cell r="CI32">
            <v>0.5</v>
          </cell>
          <cell r="CJ32">
            <v>0.5</v>
          </cell>
          <cell r="CK32">
            <v>0.25</v>
          </cell>
          <cell r="CL32">
            <v>0.5</v>
          </cell>
          <cell r="CM32">
            <v>0.5</v>
          </cell>
          <cell r="CN32">
            <v>0.75</v>
          </cell>
          <cell r="CO32">
            <v>0.75</v>
          </cell>
          <cell r="CP32">
            <v>0.5</v>
          </cell>
          <cell r="CQ32">
            <v>0.75</v>
          </cell>
          <cell r="CR32">
            <v>0.75</v>
          </cell>
          <cell r="CS32">
            <v>0.75</v>
          </cell>
          <cell r="CT32">
            <v>0.75</v>
          </cell>
          <cell r="CU32">
            <v>0.75</v>
          </cell>
          <cell r="CV32">
            <v>0.75</v>
          </cell>
          <cell r="CW32">
            <v>0.75</v>
          </cell>
          <cell r="CX32">
            <v>0.75</v>
          </cell>
          <cell r="CY32">
            <v>0.75</v>
          </cell>
          <cell r="CZ32">
            <v>0.75</v>
          </cell>
        </row>
        <row r="33">
          <cell r="C33">
            <v>0.6</v>
          </cell>
          <cell r="F33">
            <v>0.75</v>
          </cell>
          <cell r="G33">
            <v>0.75</v>
          </cell>
          <cell r="H33">
            <v>0.75</v>
          </cell>
          <cell r="I33">
            <v>0.75</v>
          </cell>
          <cell r="J33">
            <v>0.75</v>
          </cell>
          <cell r="K33">
            <v>0.75</v>
          </cell>
          <cell r="L33">
            <v>0.75</v>
          </cell>
          <cell r="M33">
            <v>0.75</v>
          </cell>
          <cell r="N33">
            <v>0.75</v>
          </cell>
          <cell r="O33">
            <v>0.75</v>
          </cell>
          <cell r="P33">
            <v>0.5</v>
          </cell>
          <cell r="Q33">
            <v>0.5</v>
          </cell>
          <cell r="R33">
            <v>0.5</v>
          </cell>
          <cell r="S33">
            <v>0.5</v>
          </cell>
          <cell r="T33">
            <v>0.5</v>
          </cell>
          <cell r="U33">
            <v>0.5</v>
          </cell>
          <cell r="V33">
            <v>0.5</v>
          </cell>
          <cell r="W33">
            <v>0.75</v>
          </cell>
          <cell r="X33">
            <v>0.5</v>
          </cell>
          <cell r="Y33">
            <v>0.5</v>
          </cell>
          <cell r="Z33">
            <v>1</v>
          </cell>
          <cell r="AA33">
            <v>0.75</v>
          </cell>
          <cell r="AB33">
            <v>0.75</v>
          </cell>
          <cell r="AC33">
            <v>1</v>
          </cell>
          <cell r="AD33">
            <v>1</v>
          </cell>
          <cell r="AE33">
            <v>1</v>
          </cell>
          <cell r="AF33">
            <v>1</v>
          </cell>
          <cell r="AG33">
            <v>1</v>
          </cell>
          <cell r="AH33">
            <v>1</v>
          </cell>
          <cell r="AI33">
            <v>1</v>
          </cell>
          <cell r="AJ33">
            <v>0.75</v>
          </cell>
          <cell r="AK33">
            <v>1</v>
          </cell>
          <cell r="AL33">
            <v>1</v>
          </cell>
          <cell r="AM33">
            <v>0.75</v>
          </cell>
          <cell r="AN33">
            <v>0.75</v>
          </cell>
          <cell r="AO33">
            <v>0.75</v>
          </cell>
          <cell r="AP33">
            <v>0.75</v>
          </cell>
          <cell r="AQ33">
            <v>0.75</v>
          </cell>
          <cell r="AR33">
            <v>0.75</v>
          </cell>
          <cell r="AS33">
            <v>1</v>
          </cell>
          <cell r="AT33">
            <v>0.75</v>
          </cell>
          <cell r="AU33">
            <v>1</v>
          </cell>
          <cell r="AV33">
            <v>1</v>
          </cell>
          <cell r="AW33">
            <v>0.75</v>
          </cell>
          <cell r="AX33">
            <v>0.75</v>
          </cell>
          <cell r="AY33">
            <v>0.75</v>
          </cell>
          <cell r="AZ33">
            <v>0.75</v>
          </cell>
          <cell r="BA33">
            <v>0.75</v>
          </cell>
          <cell r="BB33">
            <v>0.75</v>
          </cell>
          <cell r="BC33">
            <v>0.75</v>
          </cell>
          <cell r="BD33">
            <v>0.75</v>
          </cell>
          <cell r="BE33">
            <v>0.75</v>
          </cell>
          <cell r="BF33">
            <v>0.75</v>
          </cell>
          <cell r="BG33">
            <v>0.75</v>
          </cell>
          <cell r="BH33">
            <v>0.75</v>
          </cell>
          <cell r="BI33">
            <v>0.75</v>
          </cell>
          <cell r="BJ33">
            <v>0.75</v>
          </cell>
          <cell r="BK33">
            <v>0.75</v>
          </cell>
          <cell r="BL33">
            <v>0.75</v>
          </cell>
          <cell r="BM33">
            <v>0.75</v>
          </cell>
          <cell r="BN33">
            <v>0.75</v>
          </cell>
          <cell r="BO33">
            <v>0.75</v>
          </cell>
          <cell r="BP33">
            <v>0.75</v>
          </cell>
          <cell r="BQ33">
            <v>0.75</v>
          </cell>
          <cell r="BR33">
            <v>0.5</v>
          </cell>
          <cell r="BS33">
            <v>0.75</v>
          </cell>
          <cell r="BT33">
            <v>0.5</v>
          </cell>
          <cell r="BU33">
            <v>0.75</v>
          </cell>
          <cell r="BV33">
            <v>0.75</v>
          </cell>
          <cell r="BW33">
            <v>0.5</v>
          </cell>
          <cell r="BX33">
            <v>0.5</v>
          </cell>
          <cell r="BY33">
            <v>0.5</v>
          </cell>
          <cell r="BZ33">
            <v>0.25</v>
          </cell>
          <cell r="CA33">
            <v>0.5</v>
          </cell>
          <cell r="CB33">
            <v>0.5</v>
          </cell>
          <cell r="CC33">
            <v>0.25</v>
          </cell>
          <cell r="CD33">
            <v>0.25</v>
          </cell>
          <cell r="CE33">
            <v>0.5</v>
          </cell>
          <cell r="CF33">
            <v>0.5</v>
          </cell>
          <cell r="CG33">
            <v>0.25</v>
          </cell>
          <cell r="CH33">
            <v>0.25</v>
          </cell>
          <cell r="CI33">
            <v>0.5</v>
          </cell>
          <cell r="CJ33">
            <v>0.5</v>
          </cell>
          <cell r="CK33">
            <v>0.25</v>
          </cell>
          <cell r="CL33">
            <v>0.5</v>
          </cell>
          <cell r="CM33">
            <v>0.5</v>
          </cell>
          <cell r="CN33">
            <v>0.75</v>
          </cell>
          <cell r="CO33">
            <v>0.75</v>
          </cell>
          <cell r="CP33">
            <v>0.5</v>
          </cell>
          <cell r="CQ33">
            <v>0.75</v>
          </cell>
          <cell r="CR33">
            <v>0.75</v>
          </cell>
          <cell r="CS33">
            <v>0.75</v>
          </cell>
          <cell r="CT33">
            <v>0.75</v>
          </cell>
          <cell r="CU33">
            <v>0.75</v>
          </cell>
          <cell r="CV33">
            <v>0.75</v>
          </cell>
          <cell r="CW33">
            <v>0.75</v>
          </cell>
          <cell r="CX33">
            <v>1</v>
          </cell>
          <cell r="CY33">
            <v>0.75</v>
          </cell>
          <cell r="CZ33">
            <v>0.75</v>
          </cell>
        </row>
        <row r="34">
          <cell r="C34">
            <v>0.6</v>
          </cell>
          <cell r="F34">
            <v>0.75</v>
          </cell>
          <cell r="G34">
            <v>0.75</v>
          </cell>
          <cell r="H34">
            <v>0.75</v>
          </cell>
          <cell r="I34">
            <v>0.75</v>
          </cell>
          <cell r="J34">
            <v>0.75</v>
          </cell>
          <cell r="K34">
            <v>0.75</v>
          </cell>
          <cell r="L34">
            <v>0.75</v>
          </cell>
          <cell r="M34">
            <v>0.75</v>
          </cell>
          <cell r="N34">
            <v>0.75</v>
          </cell>
          <cell r="O34">
            <v>0.75</v>
          </cell>
          <cell r="P34">
            <v>0.5</v>
          </cell>
          <cell r="Q34">
            <v>0.5</v>
          </cell>
          <cell r="R34">
            <v>0.5</v>
          </cell>
          <cell r="S34">
            <v>0.75</v>
          </cell>
          <cell r="T34">
            <v>0.5</v>
          </cell>
          <cell r="U34">
            <v>0.75</v>
          </cell>
          <cell r="V34">
            <v>0.5</v>
          </cell>
          <cell r="W34">
            <v>0.75</v>
          </cell>
          <cell r="X34">
            <v>0.75</v>
          </cell>
          <cell r="Y34">
            <v>0.5</v>
          </cell>
          <cell r="Z34">
            <v>1</v>
          </cell>
          <cell r="AA34">
            <v>0.75</v>
          </cell>
          <cell r="AB34">
            <v>0.75</v>
          </cell>
          <cell r="AC34">
            <v>1</v>
          </cell>
          <cell r="AD34">
            <v>1</v>
          </cell>
          <cell r="AE34">
            <v>1</v>
          </cell>
          <cell r="AF34">
            <v>1</v>
          </cell>
          <cell r="AG34">
            <v>1</v>
          </cell>
          <cell r="AH34">
            <v>1</v>
          </cell>
          <cell r="AI34">
            <v>1</v>
          </cell>
          <cell r="AJ34">
            <v>0.75</v>
          </cell>
          <cell r="AK34">
            <v>0.75</v>
          </cell>
          <cell r="AL34">
            <v>0.75</v>
          </cell>
          <cell r="AM34">
            <v>0.75</v>
          </cell>
          <cell r="AN34">
            <v>0.75</v>
          </cell>
          <cell r="AO34">
            <v>0.75</v>
          </cell>
          <cell r="AP34">
            <v>0.75</v>
          </cell>
          <cell r="AQ34">
            <v>0.75</v>
          </cell>
          <cell r="AR34">
            <v>0.75</v>
          </cell>
          <cell r="AS34">
            <v>0.75</v>
          </cell>
          <cell r="AT34">
            <v>0.75</v>
          </cell>
          <cell r="AU34">
            <v>0.75</v>
          </cell>
          <cell r="AV34">
            <v>0.75</v>
          </cell>
          <cell r="AW34">
            <v>0.75</v>
          </cell>
          <cell r="AX34">
            <v>0.75</v>
          </cell>
          <cell r="AY34">
            <v>0.75</v>
          </cell>
          <cell r="AZ34">
            <v>0.75</v>
          </cell>
          <cell r="BA34">
            <v>0.75</v>
          </cell>
          <cell r="BB34">
            <v>0.75</v>
          </cell>
          <cell r="BC34">
            <v>0.75</v>
          </cell>
          <cell r="BD34">
            <v>0.75</v>
          </cell>
          <cell r="BE34">
            <v>0.75</v>
          </cell>
          <cell r="BF34">
            <v>0.75</v>
          </cell>
          <cell r="BG34">
            <v>0.75</v>
          </cell>
          <cell r="BH34">
            <v>0.75</v>
          </cell>
          <cell r="BI34">
            <v>0.75</v>
          </cell>
          <cell r="BJ34">
            <v>0.75</v>
          </cell>
          <cell r="BK34">
            <v>0.75</v>
          </cell>
          <cell r="BL34">
            <v>0.75</v>
          </cell>
          <cell r="BM34">
            <v>0.75</v>
          </cell>
          <cell r="BN34">
            <v>0.75</v>
          </cell>
          <cell r="BO34">
            <v>0.75</v>
          </cell>
          <cell r="BP34">
            <v>0.75</v>
          </cell>
          <cell r="BQ34">
            <v>0.75</v>
          </cell>
          <cell r="BR34">
            <v>0.75</v>
          </cell>
          <cell r="BS34">
            <v>0.75</v>
          </cell>
          <cell r="BT34">
            <v>0.5</v>
          </cell>
          <cell r="BU34">
            <v>0.75</v>
          </cell>
          <cell r="BV34">
            <v>0.75</v>
          </cell>
          <cell r="BW34">
            <v>0.5</v>
          </cell>
          <cell r="BX34">
            <v>0.5</v>
          </cell>
          <cell r="BY34">
            <v>0.5</v>
          </cell>
          <cell r="BZ34">
            <v>0.5</v>
          </cell>
          <cell r="CA34">
            <v>0.5</v>
          </cell>
          <cell r="CB34">
            <v>0.5</v>
          </cell>
          <cell r="CC34">
            <v>0.5</v>
          </cell>
          <cell r="CD34">
            <v>0.5</v>
          </cell>
          <cell r="CE34">
            <v>0.5</v>
          </cell>
          <cell r="CF34">
            <v>0.5</v>
          </cell>
          <cell r="CG34">
            <v>0.5</v>
          </cell>
          <cell r="CH34">
            <v>0.5</v>
          </cell>
          <cell r="CI34">
            <v>0.5</v>
          </cell>
          <cell r="CJ34">
            <v>0.5</v>
          </cell>
          <cell r="CK34">
            <v>0.5</v>
          </cell>
          <cell r="CL34">
            <v>0.75</v>
          </cell>
          <cell r="CM34">
            <v>0.5</v>
          </cell>
          <cell r="CN34">
            <v>0.75</v>
          </cell>
          <cell r="CO34">
            <v>0.75</v>
          </cell>
          <cell r="CP34">
            <v>0.5</v>
          </cell>
          <cell r="CQ34">
            <v>1</v>
          </cell>
          <cell r="CR34">
            <v>1</v>
          </cell>
          <cell r="CS34">
            <v>1</v>
          </cell>
          <cell r="CT34">
            <v>1</v>
          </cell>
          <cell r="CU34">
            <v>1</v>
          </cell>
          <cell r="CV34">
            <v>1</v>
          </cell>
          <cell r="CW34">
            <v>1</v>
          </cell>
          <cell r="CX34">
            <v>1</v>
          </cell>
          <cell r="CY34">
            <v>1</v>
          </cell>
          <cell r="CZ34">
            <v>0.75</v>
          </cell>
        </row>
        <row r="35">
          <cell r="C35">
            <v>0.5</v>
          </cell>
          <cell r="F35">
            <v>0.75</v>
          </cell>
          <cell r="G35">
            <v>0.75</v>
          </cell>
          <cell r="H35">
            <v>0.75</v>
          </cell>
          <cell r="I35">
            <v>0.75</v>
          </cell>
          <cell r="J35">
            <v>0.75</v>
          </cell>
          <cell r="K35">
            <v>0.75</v>
          </cell>
          <cell r="L35">
            <v>0.75</v>
          </cell>
          <cell r="M35">
            <v>0.75</v>
          </cell>
          <cell r="N35">
            <v>0.75</v>
          </cell>
          <cell r="O35">
            <v>0.75</v>
          </cell>
          <cell r="P35">
            <v>0.5</v>
          </cell>
          <cell r="Q35">
            <v>0.5</v>
          </cell>
          <cell r="R35">
            <v>0.5</v>
          </cell>
          <cell r="S35">
            <v>0.5</v>
          </cell>
          <cell r="T35">
            <v>0.5</v>
          </cell>
          <cell r="U35">
            <v>0.5</v>
          </cell>
          <cell r="V35">
            <v>0.5</v>
          </cell>
          <cell r="W35">
            <v>0.75</v>
          </cell>
          <cell r="X35">
            <v>0.75</v>
          </cell>
          <cell r="Y35">
            <v>0.5</v>
          </cell>
          <cell r="Z35">
            <v>1</v>
          </cell>
          <cell r="AA35">
            <v>0.75</v>
          </cell>
          <cell r="AB35">
            <v>1</v>
          </cell>
          <cell r="AC35">
            <v>1</v>
          </cell>
          <cell r="AD35">
            <v>1</v>
          </cell>
          <cell r="AE35">
            <v>1</v>
          </cell>
          <cell r="AF35">
            <v>1</v>
          </cell>
          <cell r="AG35">
            <v>1</v>
          </cell>
          <cell r="AH35">
            <v>1</v>
          </cell>
          <cell r="AI35">
            <v>1</v>
          </cell>
          <cell r="AJ35">
            <v>0.75</v>
          </cell>
          <cell r="AK35">
            <v>0.75</v>
          </cell>
          <cell r="AL35">
            <v>0.75</v>
          </cell>
          <cell r="AM35">
            <v>0.75</v>
          </cell>
          <cell r="AN35">
            <v>0.75</v>
          </cell>
          <cell r="AO35">
            <v>0.75</v>
          </cell>
          <cell r="AP35">
            <v>0.75</v>
          </cell>
          <cell r="AQ35">
            <v>0.75</v>
          </cell>
          <cell r="AR35">
            <v>0.75</v>
          </cell>
          <cell r="AS35">
            <v>1</v>
          </cell>
          <cell r="AT35">
            <v>0.75</v>
          </cell>
          <cell r="AU35">
            <v>0.75</v>
          </cell>
          <cell r="AV35">
            <v>0.75</v>
          </cell>
          <cell r="AW35">
            <v>0.75</v>
          </cell>
          <cell r="AX35">
            <v>0.75</v>
          </cell>
          <cell r="AY35">
            <v>0.75</v>
          </cell>
          <cell r="AZ35">
            <v>0.75</v>
          </cell>
          <cell r="BA35">
            <v>0.75</v>
          </cell>
          <cell r="BB35">
            <v>0.75</v>
          </cell>
          <cell r="BC35">
            <v>0.75</v>
          </cell>
          <cell r="BD35">
            <v>0.75</v>
          </cell>
          <cell r="BE35">
            <v>0.75</v>
          </cell>
          <cell r="BF35">
            <v>0.75</v>
          </cell>
          <cell r="BG35">
            <v>0.75</v>
          </cell>
          <cell r="BH35">
            <v>0.75</v>
          </cell>
          <cell r="BI35">
            <v>0.75</v>
          </cell>
          <cell r="BJ35">
            <v>0.75</v>
          </cell>
          <cell r="BK35">
            <v>0.75</v>
          </cell>
          <cell r="BL35">
            <v>0.75</v>
          </cell>
          <cell r="BM35">
            <v>0.75</v>
          </cell>
          <cell r="BN35">
            <v>0.75</v>
          </cell>
          <cell r="BO35">
            <v>0.75</v>
          </cell>
          <cell r="BP35">
            <v>0.75</v>
          </cell>
          <cell r="BQ35">
            <v>0.75</v>
          </cell>
          <cell r="BR35">
            <v>0.5</v>
          </cell>
          <cell r="BS35">
            <v>0.5</v>
          </cell>
          <cell r="BT35">
            <v>0.5</v>
          </cell>
          <cell r="BU35">
            <v>0.75</v>
          </cell>
          <cell r="BV35">
            <v>0.5</v>
          </cell>
          <cell r="BW35">
            <v>0.5</v>
          </cell>
          <cell r="BX35">
            <v>0.5</v>
          </cell>
          <cell r="BY35">
            <v>0.5</v>
          </cell>
          <cell r="BZ35">
            <v>0.25</v>
          </cell>
          <cell r="CA35">
            <v>0.5</v>
          </cell>
          <cell r="CB35">
            <v>0.5</v>
          </cell>
          <cell r="CC35">
            <v>0.25</v>
          </cell>
          <cell r="CD35">
            <v>0.25</v>
          </cell>
          <cell r="CE35">
            <v>0.5</v>
          </cell>
          <cell r="CF35">
            <v>0.5</v>
          </cell>
          <cell r="CG35">
            <v>0.25</v>
          </cell>
          <cell r="CH35">
            <v>0.25</v>
          </cell>
          <cell r="CI35">
            <v>0.5</v>
          </cell>
          <cell r="CJ35">
            <v>0.5</v>
          </cell>
          <cell r="CK35">
            <v>0.25</v>
          </cell>
          <cell r="CL35">
            <v>0.5</v>
          </cell>
          <cell r="CM35">
            <v>0.5</v>
          </cell>
          <cell r="CN35">
            <v>0.75</v>
          </cell>
          <cell r="CO35">
            <v>0.75</v>
          </cell>
          <cell r="CP35">
            <v>0.5</v>
          </cell>
          <cell r="CQ35">
            <v>0.75</v>
          </cell>
          <cell r="CR35">
            <v>0.75</v>
          </cell>
          <cell r="CS35">
            <v>0.75</v>
          </cell>
          <cell r="CT35">
            <v>0.75</v>
          </cell>
          <cell r="CU35">
            <v>0.75</v>
          </cell>
          <cell r="CV35">
            <v>0.75</v>
          </cell>
          <cell r="CW35">
            <v>0.75</v>
          </cell>
          <cell r="CX35">
            <v>1</v>
          </cell>
          <cell r="CY35">
            <v>0.75</v>
          </cell>
          <cell r="CZ35">
            <v>0.75</v>
          </cell>
        </row>
        <row r="36">
          <cell r="C36">
            <v>0.5</v>
          </cell>
          <cell r="F36">
            <v>0.75</v>
          </cell>
          <cell r="G36">
            <v>0.75</v>
          </cell>
          <cell r="H36">
            <v>0.75</v>
          </cell>
          <cell r="I36">
            <v>0.75</v>
          </cell>
          <cell r="J36">
            <v>0.75</v>
          </cell>
          <cell r="K36">
            <v>0.75</v>
          </cell>
          <cell r="L36">
            <v>0.5</v>
          </cell>
          <cell r="M36">
            <v>0.5</v>
          </cell>
          <cell r="N36">
            <v>0.75</v>
          </cell>
          <cell r="O36">
            <v>0.75</v>
          </cell>
          <cell r="P36">
            <v>0.5</v>
          </cell>
          <cell r="Q36">
            <v>0.5</v>
          </cell>
          <cell r="R36">
            <v>0.5</v>
          </cell>
          <cell r="S36">
            <v>0.5</v>
          </cell>
          <cell r="T36">
            <v>0.5</v>
          </cell>
          <cell r="U36">
            <v>0.5</v>
          </cell>
          <cell r="V36">
            <v>0.5</v>
          </cell>
          <cell r="W36">
            <v>0.5</v>
          </cell>
          <cell r="X36">
            <v>0.5</v>
          </cell>
          <cell r="Y36">
            <v>0.5</v>
          </cell>
          <cell r="Z36">
            <v>0.75</v>
          </cell>
          <cell r="AA36">
            <v>0.75</v>
          </cell>
          <cell r="AB36">
            <v>0.75</v>
          </cell>
          <cell r="AC36">
            <v>1</v>
          </cell>
          <cell r="AD36">
            <v>0.75</v>
          </cell>
          <cell r="AE36">
            <v>1</v>
          </cell>
          <cell r="AF36">
            <v>1</v>
          </cell>
          <cell r="AG36">
            <v>1</v>
          </cell>
          <cell r="AH36">
            <v>1</v>
          </cell>
          <cell r="AI36">
            <v>1</v>
          </cell>
          <cell r="AJ36">
            <v>1</v>
          </cell>
          <cell r="AK36">
            <v>1</v>
          </cell>
          <cell r="AL36">
            <v>1</v>
          </cell>
          <cell r="AM36">
            <v>1</v>
          </cell>
          <cell r="AN36">
            <v>0.75</v>
          </cell>
          <cell r="AO36">
            <v>1</v>
          </cell>
          <cell r="AP36">
            <v>1</v>
          </cell>
          <cell r="AQ36">
            <v>1</v>
          </cell>
          <cell r="AR36">
            <v>0.75</v>
          </cell>
          <cell r="AS36">
            <v>1</v>
          </cell>
          <cell r="AT36">
            <v>1</v>
          </cell>
          <cell r="AU36">
            <v>1</v>
          </cell>
          <cell r="AV36">
            <v>1</v>
          </cell>
          <cell r="AW36">
            <v>0.75</v>
          </cell>
          <cell r="AX36">
            <v>1</v>
          </cell>
          <cell r="AY36">
            <v>0.75</v>
          </cell>
          <cell r="AZ36">
            <v>0.75</v>
          </cell>
          <cell r="BA36">
            <v>0.75</v>
          </cell>
          <cell r="BB36">
            <v>0.75</v>
          </cell>
          <cell r="BC36">
            <v>0.75</v>
          </cell>
          <cell r="BD36">
            <v>0.75</v>
          </cell>
          <cell r="BE36">
            <v>0.75</v>
          </cell>
          <cell r="BF36">
            <v>0.75</v>
          </cell>
          <cell r="BG36">
            <v>0.75</v>
          </cell>
          <cell r="BH36">
            <v>0.75</v>
          </cell>
          <cell r="BI36">
            <v>0.75</v>
          </cell>
          <cell r="BJ36">
            <v>0.75</v>
          </cell>
          <cell r="BK36">
            <v>0.75</v>
          </cell>
          <cell r="BL36">
            <v>0.75</v>
          </cell>
          <cell r="BM36">
            <v>0.75</v>
          </cell>
          <cell r="BN36">
            <v>0.5</v>
          </cell>
          <cell r="BO36">
            <v>0.5</v>
          </cell>
          <cell r="BP36">
            <v>0.75</v>
          </cell>
          <cell r="BQ36">
            <v>0.75</v>
          </cell>
          <cell r="BR36">
            <v>0.5</v>
          </cell>
          <cell r="BS36">
            <v>0.5</v>
          </cell>
          <cell r="BT36">
            <v>0.5</v>
          </cell>
          <cell r="BU36">
            <v>0.75</v>
          </cell>
          <cell r="BV36">
            <v>0.5</v>
          </cell>
          <cell r="BW36">
            <v>0.5</v>
          </cell>
          <cell r="BX36">
            <v>0.25</v>
          </cell>
          <cell r="BY36">
            <v>0.25</v>
          </cell>
          <cell r="BZ36">
            <v>0.25</v>
          </cell>
          <cell r="CA36">
            <v>0.5</v>
          </cell>
          <cell r="CB36">
            <v>0.5</v>
          </cell>
          <cell r="CC36">
            <v>0.25</v>
          </cell>
          <cell r="CD36">
            <v>0.25</v>
          </cell>
          <cell r="CE36">
            <v>0.25</v>
          </cell>
          <cell r="CF36">
            <v>0.25</v>
          </cell>
          <cell r="CG36">
            <v>0.25</v>
          </cell>
          <cell r="CH36">
            <v>0.25</v>
          </cell>
          <cell r="CI36">
            <v>0.25</v>
          </cell>
          <cell r="CJ36">
            <v>0.25</v>
          </cell>
          <cell r="CK36">
            <v>0.25</v>
          </cell>
          <cell r="CL36">
            <v>0.5</v>
          </cell>
          <cell r="CM36">
            <v>0.5</v>
          </cell>
          <cell r="CN36">
            <v>0.5</v>
          </cell>
          <cell r="CO36">
            <v>0.5</v>
          </cell>
          <cell r="CP36">
            <v>0.5</v>
          </cell>
          <cell r="CQ36">
            <v>0.75</v>
          </cell>
          <cell r="CR36">
            <v>0.75</v>
          </cell>
          <cell r="CS36">
            <v>0.75</v>
          </cell>
          <cell r="CT36">
            <v>0.75</v>
          </cell>
          <cell r="CU36">
            <v>0.75</v>
          </cell>
          <cell r="CV36">
            <v>0.75</v>
          </cell>
          <cell r="CW36">
            <v>0.75</v>
          </cell>
          <cell r="CX36">
            <v>0.75</v>
          </cell>
          <cell r="CY36">
            <v>0.75</v>
          </cell>
          <cell r="CZ36">
            <v>0.75</v>
          </cell>
        </row>
        <row r="37">
          <cell r="C37">
            <v>0.7</v>
          </cell>
          <cell r="F37">
            <v>0.75</v>
          </cell>
          <cell r="G37">
            <v>0.75</v>
          </cell>
          <cell r="H37">
            <v>0.75</v>
          </cell>
          <cell r="I37">
            <v>0.75</v>
          </cell>
          <cell r="J37">
            <v>0.75</v>
          </cell>
          <cell r="K37">
            <v>0.75</v>
          </cell>
          <cell r="L37">
            <v>0.75</v>
          </cell>
          <cell r="M37">
            <v>0.75</v>
          </cell>
          <cell r="N37">
            <v>0.75</v>
          </cell>
          <cell r="O37">
            <v>0.75</v>
          </cell>
          <cell r="P37">
            <v>0.5</v>
          </cell>
          <cell r="Q37">
            <v>0.5</v>
          </cell>
          <cell r="R37">
            <v>0.5</v>
          </cell>
          <cell r="S37">
            <v>0.5</v>
          </cell>
          <cell r="T37">
            <v>0.5</v>
          </cell>
          <cell r="U37">
            <v>0.5</v>
          </cell>
          <cell r="V37">
            <v>0.5</v>
          </cell>
          <cell r="W37">
            <v>0.75</v>
          </cell>
          <cell r="X37">
            <v>0.5</v>
          </cell>
          <cell r="Y37">
            <v>0.5</v>
          </cell>
          <cell r="Z37">
            <v>0.75</v>
          </cell>
          <cell r="AA37">
            <v>0.75</v>
          </cell>
          <cell r="AB37">
            <v>0.75</v>
          </cell>
          <cell r="AC37">
            <v>0.75</v>
          </cell>
          <cell r="AD37">
            <v>0.75</v>
          </cell>
          <cell r="AE37">
            <v>1</v>
          </cell>
          <cell r="AF37">
            <v>1</v>
          </cell>
          <cell r="AG37">
            <v>1</v>
          </cell>
          <cell r="AH37">
            <v>1</v>
          </cell>
          <cell r="AI37">
            <v>1</v>
          </cell>
          <cell r="AJ37">
            <v>1</v>
          </cell>
          <cell r="AK37">
            <v>1</v>
          </cell>
          <cell r="AL37">
            <v>1</v>
          </cell>
          <cell r="AM37">
            <v>0.75</v>
          </cell>
          <cell r="AN37">
            <v>0.75</v>
          </cell>
          <cell r="AO37">
            <v>0.75</v>
          </cell>
          <cell r="AP37">
            <v>0.75</v>
          </cell>
          <cell r="AQ37">
            <v>0.75</v>
          </cell>
          <cell r="AR37">
            <v>0.75</v>
          </cell>
          <cell r="AS37">
            <v>0.75</v>
          </cell>
          <cell r="AT37">
            <v>1</v>
          </cell>
          <cell r="AU37">
            <v>1</v>
          </cell>
          <cell r="AV37">
            <v>1</v>
          </cell>
          <cell r="AW37">
            <v>0.75</v>
          </cell>
          <cell r="AX37">
            <v>1</v>
          </cell>
          <cell r="AY37">
            <v>1</v>
          </cell>
          <cell r="AZ37">
            <v>1</v>
          </cell>
          <cell r="BA37">
            <v>1</v>
          </cell>
          <cell r="BB37">
            <v>0.75</v>
          </cell>
          <cell r="BC37">
            <v>0.75</v>
          </cell>
          <cell r="BD37">
            <v>0.75</v>
          </cell>
          <cell r="BE37">
            <v>0.75</v>
          </cell>
          <cell r="BF37">
            <v>0.75</v>
          </cell>
          <cell r="BG37">
            <v>0.75</v>
          </cell>
          <cell r="BH37">
            <v>0.75</v>
          </cell>
          <cell r="BI37">
            <v>0.75</v>
          </cell>
          <cell r="BJ37">
            <v>0.75</v>
          </cell>
          <cell r="BK37">
            <v>0.75</v>
          </cell>
          <cell r="BL37">
            <v>0.75</v>
          </cell>
          <cell r="BM37">
            <v>0.75</v>
          </cell>
          <cell r="BN37">
            <v>0.75</v>
          </cell>
          <cell r="BO37">
            <v>0.75</v>
          </cell>
          <cell r="BP37">
            <v>0.75</v>
          </cell>
          <cell r="BQ37">
            <v>0.75</v>
          </cell>
          <cell r="BR37">
            <v>0.75</v>
          </cell>
          <cell r="BS37">
            <v>0.75</v>
          </cell>
          <cell r="BT37">
            <v>0.5</v>
          </cell>
          <cell r="BU37">
            <v>0.75</v>
          </cell>
          <cell r="BV37">
            <v>0.75</v>
          </cell>
          <cell r="BW37">
            <v>0.5</v>
          </cell>
          <cell r="BX37">
            <v>0.5</v>
          </cell>
          <cell r="BY37">
            <v>0.5</v>
          </cell>
          <cell r="BZ37">
            <v>0.5</v>
          </cell>
          <cell r="CA37">
            <v>0.5</v>
          </cell>
          <cell r="CB37">
            <v>0.5</v>
          </cell>
          <cell r="CC37">
            <v>0.25</v>
          </cell>
          <cell r="CD37">
            <v>0.25</v>
          </cell>
          <cell r="CE37">
            <v>0.5</v>
          </cell>
          <cell r="CF37">
            <v>0.5</v>
          </cell>
          <cell r="CG37">
            <v>0.25</v>
          </cell>
          <cell r="CH37">
            <v>0.25</v>
          </cell>
          <cell r="CI37">
            <v>0.5</v>
          </cell>
          <cell r="CJ37">
            <v>0.5</v>
          </cell>
          <cell r="CK37">
            <v>0.25</v>
          </cell>
          <cell r="CL37">
            <v>0.5</v>
          </cell>
          <cell r="CM37">
            <v>0.5</v>
          </cell>
          <cell r="CN37">
            <v>0.75</v>
          </cell>
          <cell r="CO37">
            <v>0.75</v>
          </cell>
          <cell r="CP37">
            <v>0.5</v>
          </cell>
          <cell r="CQ37">
            <v>0.75</v>
          </cell>
          <cell r="CR37">
            <v>0.75</v>
          </cell>
          <cell r="CS37">
            <v>0.75</v>
          </cell>
          <cell r="CT37">
            <v>0.75</v>
          </cell>
          <cell r="CU37">
            <v>0.75</v>
          </cell>
          <cell r="CV37">
            <v>0.75</v>
          </cell>
          <cell r="CW37">
            <v>0.75</v>
          </cell>
          <cell r="CX37">
            <v>1</v>
          </cell>
          <cell r="CY37">
            <v>1</v>
          </cell>
          <cell r="CZ37">
            <v>0.75</v>
          </cell>
        </row>
        <row r="38">
          <cell r="C38">
            <v>0.6</v>
          </cell>
          <cell r="F38">
            <v>0.5</v>
          </cell>
          <cell r="G38">
            <v>0.5</v>
          </cell>
          <cell r="H38">
            <v>0.75</v>
          </cell>
          <cell r="I38">
            <v>0.5</v>
          </cell>
          <cell r="J38">
            <v>0.5</v>
          </cell>
          <cell r="K38">
            <v>0.75</v>
          </cell>
          <cell r="L38">
            <v>0.5</v>
          </cell>
          <cell r="M38">
            <v>0.5</v>
          </cell>
          <cell r="N38">
            <v>0.5</v>
          </cell>
          <cell r="O38">
            <v>0.5</v>
          </cell>
          <cell r="P38">
            <v>0.25</v>
          </cell>
          <cell r="Q38">
            <v>0.25</v>
          </cell>
          <cell r="R38">
            <v>0.25</v>
          </cell>
          <cell r="S38">
            <v>0.5</v>
          </cell>
          <cell r="T38">
            <v>0.25</v>
          </cell>
          <cell r="U38">
            <v>0.5</v>
          </cell>
          <cell r="V38">
            <v>0.25</v>
          </cell>
          <cell r="W38">
            <v>0.5</v>
          </cell>
          <cell r="X38">
            <v>0.5</v>
          </cell>
          <cell r="Y38">
            <v>0.25</v>
          </cell>
          <cell r="Z38">
            <v>0.75</v>
          </cell>
          <cell r="AA38">
            <v>0.75</v>
          </cell>
          <cell r="AB38">
            <v>0.75</v>
          </cell>
          <cell r="AC38">
            <v>0.75</v>
          </cell>
          <cell r="AD38">
            <v>0.75</v>
          </cell>
          <cell r="AE38">
            <v>0.75</v>
          </cell>
          <cell r="AF38">
            <v>0.75</v>
          </cell>
          <cell r="AG38">
            <v>0.75</v>
          </cell>
          <cell r="AH38">
            <v>1</v>
          </cell>
          <cell r="AI38">
            <v>1</v>
          </cell>
          <cell r="AJ38">
            <v>1</v>
          </cell>
          <cell r="AK38">
            <v>1</v>
          </cell>
          <cell r="AL38">
            <v>1</v>
          </cell>
          <cell r="AM38">
            <v>1</v>
          </cell>
          <cell r="AN38">
            <v>1</v>
          </cell>
          <cell r="AO38">
            <v>1</v>
          </cell>
          <cell r="AP38">
            <v>1</v>
          </cell>
          <cell r="AQ38">
            <v>0.75</v>
          </cell>
          <cell r="AR38">
            <v>0.75</v>
          </cell>
          <cell r="AS38">
            <v>1</v>
          </cell>
          <cell r="AT38">
            <v>1</v>
          </cell>
          <cell r="AU38">
            <v>1</v>
          </cell>
          <cell r="AV38">
            <v>1</v>
          </cell>
          <cell r="AW38">
            <v>1</v>
          </cell>
          <cell r="AX38">
            <v>1</v>
          </cell>
          <cell r="AY38">
            <v>0.75</v>
          </cell>
          <cell r="AZ38">
            <v>0.75</v>
          </cell>
          <cell r="BA38">
            <v>1</v>
          </cell>
          <cell r="BB38">
            <v>0.75</v>
          </cell>
          <cell r="BC38">
            <v>0.75</v>
          </cell>
          <cell r="BD38">
            <v>0.75</v>
          </cell>
          <cell r="BE38">
            <v>0.75</v>
          </cell>
          <cell r="BF38">
            <v>0.75</v>
          </cell>
          <cell r="BG38">
            <v>0.75</v>
          </cell>
          <cell r="BH38">
            <v>0.75</v>
          </cell>
          <cell r="BI38">
            <v>0.75</v>
          </cell>
          <cell r="BJ38">
            <v>0.75</v>
          </cell>
          <cell r="BK38">
            <v>0.75</v>
          </cell>
          <cell r="BL38">
            <v>0.75</v>
          </cell>
          <cell r="BM38">
            <v>0.75</v>
          </cell>
          <cell r="BN38">
            <v>0.5</v>
          </cell>
          <cell r="BO38">
            <v>0.5</v>
          </cell>
          <cell r="BP38">
            <v>0.5</v>
          </cell>
          <cell r="BQ38">
            <v>0.75</v>
          </cell>
          <cell r="BR38">
            <v>0.5</v>
          </cell>
          <cell r="BS38">
            <v>0.5</v>
          </cell>
          <cell r="BT38">
            <v>0.5</v>
          </cell>
          <cell r="BU38">
            <v>0.5</v>
          </cell>
          <cell r="BV38">
            <v>0.5</v>
          </cell>
          <cell r="BW38">
            <v>0.5</v>
          </cell>
          <cell r="BX38">
            <v>0.25</v>
          </cell>
          <cell r="BY38">
            <v>0.25</v>
          </cell>
          <cell r="BZ38">
            <v>0.25</v>
          </cell>
          <cell r="CA38">
            <v>0.25</v>
          </cell>
          <cell r="CB38">
            <v>0.5</v>
          </cell>
          <cell r="CC38">
            <v>0.25</v>
          </cell>
          <cell r="CD38">
            <v>0.25</v>
          </cell>
          <cell r="CE38">
            <v>0.25</v>
          </cell>
          <cell r="CF38">
            <v>0.25</v>
          </cell>
          <cell r="CG38">
            <v>0.25</v>
          </cell>
          <cell r="CH38">
            <v>0.25</v>
          </cell>
          <cell r="CI38">
            <v>0.25</v>
          </cell>
          <cell r="CJ38">
            <v>0.25</v>
          </cell>
          <cell r="CK38">
            <v>0.25</v>
          </cell>
          <cell r="CL38">
            <v>0.5</v>
          </cell>
          <cell r="CM38">
            <v>0.5</v>
          </cell>
          <cell r="CN38">
            <v>0.5</v>
          </cell>
          <cell r="CO38">
            <v>0.5</v>
          </cell>
          <cell r="CP38">
            <v>0.5</v>
          </cell>
          <cell r="CQ38">
            <v>0.75</v>
          </cell>
          <cell r="CR38">
            <v>0.75</v>
          </cell>
          <cell r="CS38">
            <v>0.75</v>
          </cell>
          <cell r="CT38">
            <v>0.75</v>
          </cell>
          <cell r="CU38">
            <v>0.75</v>
          </cell>
          <cell r="CV38">
            <v>0.75</v>
          </cell>
          <cell r="CW38">
            <v>0.75</v>
          </cell>
          <cell r="CX38">
            <v>0.75</v>
          </cell>
          <cell r="CY38">
            <v>0.75</v>
          </cell>
          <cell r="CZ38">
            <v>0.75</v>
          </cell>
        </row>
        <row r="39">
          <cell r="C39">
            <v>0.5</v>
          </cell>
          <cell r="F39">
            <v>0.75</v>
          </cell>
          <cell r="G39">
            <v>0.75</v>
          </cell>
          <cell r="H39">
            <v>0.75</v>
          </cell>
          <cell r="I39">
            <v>0.5</v>
          </cell>
          <cell r="J39">
            <v>0.75</v>
          </cell>
          <cell r="K39">
            <v>0.75</v>
          </cell>
          <cell r="L39">
            <v>0.5</v>
          </cell>
          <cell r="M39">
            <v>0.5</v>
          </cell>
          <cell r="N39">
            <v>0.75</v>
          </cell>
          <cell r="O39">
            <v>0.5</v>
          </cell>
          <cell r="P39">
            <v>0.25</v>
          </cell>
          <cell r="Q39">
            <v>0.25</v>
          </cell>
          <cell r="R39">
            <v>0.25</v>
          </cell>
          <cell r="S39">
            <v>0.5</v>
          </cell>
          <cell r="T39">
            <v>0.25</v>
          </cell>
          <cell r="U39">
            <v>0.5</v>
          </cell>
          <cell r="V39">
            <v>0.25</v>
          </cell>
          <cell r="W39">
            <v>0.5</v>
          </cell>
          <cell r="X39">
            <v>0.5</v>
          </cell>
          <cell r="Y39">
            <v>0.25</v>
          </cell>
          <cell r="Z39">
            <v>0.75</v>
          </cell>
          <cell r="AA39">
            <v>0.75</v>
          </cell>
          <cell r="AB39">
            <v>0.75</v>
          </cell>
          <cell r="AC39">
            <v>0.75</v>
          </cell>
          <cell r="AD39">
            <v>0.75</v>
          </cell>
          <cell r="AE39">
            <v>1</v>
          </cell>
          <cell r="AF39">
            <v>0.75</v>
          </cell>
          <cell r="AG39">
            <v>0.75</v>
          </cell>
          <cell r="AH39">
            <v>1</v>
          </cell>
          <cell r="AI39">
            <v>1</v>
          </cell>
          <cell r="AJ39">
            <v>1</v>
          </cell>
          <cell r="AK39">
            <v>1</v>
          </cell>
          <cell r="AL39">
            <v>1</v>
          </cell>
          <cell r="AM39">
            <v>1</v>
          </cell>
          <cell r="AN39">
            <v>1</v>
          </cell>
          <cell r="AO39">
            <v>1</v>
          </cell>
          <cell r="AP39">
            <v>1</v>
          </cell>
          <cell r="AQ39">
            <v>0.75</v>
          </cell>
          <cell r="AR39">
            <v>0.75</v>
          </cell>
          <cell r="AS39">
            <v>1</v>
          </cell>
          <cell r="AT39">
            <v>1</v>
          </cell>
          <cell r="AU39">
            <v>1</v>
          </cell>
          <cell r="AV39">
            <v>1</v>
          </cell>
          <cell r="AW39">
            <v>1</v>
          </cell>
          <cell r="AX39">
            <v>1</v>
          </cell>
          <cell r="AY39">
            <v>0.75</v>
          </cell>
          <cell r="AZ39">
            <v>0.75</v>
          </cell>
          <cell r="BA39">
            <v>1</v>
          </cell>
          <cell r="BB39">
            <v>0.75</v>
          </cell>
          <cell r="BC39">
            <v>0.75</v>
          </cell>
          <cell r="BD39">
            <v>0.75</v>
          </cell>
          <cell r="BE39">
            <v>0.75</v>
          </cell>
          <cell r="BF39">
            <v>0.75</v>
          </cell>
          <cell r="BG39">
            <v>0.75</v>
          </cell>
          <cell r="BH39">
            <v>0.75</v>
          </cell>
          <cell r="BI39">
            <v>0.75</v>
          </cell>
          <cell r="BJ39">
            <v>0.75</v>
          </cell>
          <cell r="BK39">
            <v>0.75</v>
          </cell>
          <cell r="BL39">
            <v>0.75</v>
          </cell>
          <cell r="BM39">
            <v>0.75</v>
          </cell>
          <cell r="BN39">
            <v>0.5</v>
          </cell>
          <cell r="BO39">
            <v>0.5</v>
          </cell>
          <cell r="BP39">
            <v>0.5</v>
          </cell>
          <cell r="BQ39">
            <v>0.75</v>
          </cell>
          <cell r="BR39">
            <v>0.5</v>
          </cell>
          <cell r="BS39">
            <v>0.5</v>
          </cell>
          <cell r="BT39">
            <v>0.5</v>
          </cell>
          <cell r="BU39">
            <v>0.5</v>
          </cell>
          <cell r="BV39">
            <v>0.5</v>
          </cell>
          <cell r="BW39">
            <v>0.5</v>
          </cell>
          <cell r="BX39">
            <v>0.25</v>
          </cell>
          <cell r="BY39">
            <v>0.25</v>
          </cell>
          <cell r="BZ39">
            <v>0.25</v>
          </cell>
          <cell r="CA39">
            <v>0.25</v>
          </cell>
          <cell r="CB39">
            <v>0.5</v>
          </cell>
          <cell r="CC39">
            <v>0.25</v>
          </cell>
          <cell r="CD39">
            <v>0.25</v>
          </cell>
          <cell r="CE39">
            <v>0.25</v>
          </cell>
          <cell r="CF39">
            <v>0.25</v>
          </cell>
          <cell r="CG39">
            <v>0.25</v>
          </cell>
          <cell r="CH39">
            <v>0.25</v>
          </cell>
          <cell r="CI39">
            <v>0.25</v>
          </cell>
          <cell r="CJ39">
            <v>0.25</v>
          </cell>
          <cell r="CK39">
            <v>0.25</v>
          </cell>
          <cell r="CL39">
            <v>0.5</v>
          </cell>
          <cell r="CM39">
            <v>0.5</v>
          </cell>
          <cell r="CN39">
            <v>0.5</v>
          </cell>
          <cell r="CO39">
            <v>0.5</v>
          </cell>
          <cell r="CP39">
            <v>0.5</v>
          </cell>
          <cell r="CQ39">
            <v>0.75</v>
          </cell>
          <cell r="CR39">
            <v>0.75</v>
          </cell>
          <cell r="CS39">
            <v>0.75</v>
          </cell>
          <cell r="CT39">
            <v>0.75</v>
          </cell>
          <cell r="CU39">
            <v>0.75</v>
          </cell>
          <cell r="CV39">
            <v>0.75</v>
          </cell>
          <cell r="CW39">
            <v>0.75</v>
          </cell>
          <cell r="CX39">
            <v>0.75</v>
          </cell>
          <cell r="CY39">
            <v>0.75</v>
          </cell>
          <cell r="CZ39">
            <v>0.75</v>
          </cell>
        </row>
        <row r="40">
          <cell r="C40">
            <v>0.5</v>
          </cell>
          <cell r="F40">
            <v>0.75</v>
          </cell>
          <cell r="G40">
            <v>0.75</v>
          </cell>
          <cell r="H40">
            <v>0.75</v>
          </cell>
          <cell r="I40">
            <v>0.5</v>
          </cell>
          <cell r="J40">
            <v>0.75</v>
          </cell>
          <cell r="K40">
            <v>0.75</v>
          </cell>
          <cell r="L40">
            <v>0.5</v>
          </cell>
          <cell r="M40">
            <v>0.5</v>
          </cell>
          <cell r="N40">
            <v>0.75</v>
          </cell>
          <cell r="O40">
            <v>0.5</v>
          </cell>
          <cell r="P40">
            <v>0.25</v>
          </cell>
          <cell r="Q40">
            <v>0.25</v>
          </cell>
          <cell r="R40">
            <v>0.25</v>
          </cell>
          <cell r="S40">
            <v>0.5</v>
          </cell>
          <cell r="T40">
            <v>0.25</v>
          </cell>
          <cell r="U40">
            <v>0.5</v>
          </cell>
          <cell r="V40">
            <v>0.25</v>
          </cell>
          <cell r="W40">
            <v>0.5</v>
          </cell>
          <cell r="X40">
            <v>0.5</v>
          </cell>
          <cell r="Y40">
            <v>0.25</v>
          </cell>
          <cell r="Z40">
            <v>0.75</v>
          </cell>
          <cell r="AA40">
            <v>0.75</v>
          </cell>
          <cell r="AB40">
            <v>0.75</v>
          </cell>
          <cell r="AC40">
            <v>0.75</v>
          </cell>
          <cell r="AD40">
            <v>0.75</v>
          </cell>
          <cell r="AE40">
            <v>1</v>
          </cell>
          <cell r="AF40">
            <v>0.75</v>
          </cell>
          <cell r="AG40">
            <v>0.75</v>
          </cell>
          <cell r="AH40">
            <v>1</v>
          </cell>
          <cell r="AI40">
            <v>1</v>
          </cell>
          <cell r="AJ40">
            <v>1</v>
          </cell>
          <cell r="AK40">
            <v>1</v>
          </cell>
          <cell r="AL40">
            <v>1</v>
          </cell>
          <cell r="AM40">
            <v>1</v>
          </cell>
          <cell r="AN40">
            <v>1</v>
          </cell>
          <cell r="AO40">
            <v>1</v>
          </cell>
          <cell r="AP40">
            <v>1</v>
          </cell>
          <cell r="AQ40">
            <v>0.75</v>
          </cell>
          <cell r="AR40">
            <v>0.75</v>
          </cell>
          <cell r="AS40">
            <v>1</v>
          </cell>
          <cell r="AT40">
            <v>1</v>
          </cell>
          <cell r="AU40">
            <v>1</v>
          </cell>
          <cell r="AV40">
            <v>1</v>
          </cell>
          <cell r="AW40">
            <v>1</v>
          </cell>
          <cell r="AX40">
            <v>1</v>
          </cell>
          <cell r="AY40">
            <v>0.75</v>
          </cell>
          <cell r="AZ40">
            <v>0.75</v>
          </cell>
          <cell r="BA40">
            <v>1</v>
          </cell>
          <cell r="BB40">
            <v>0.75</v>
          </cell>
          <cell r="BC40">
            <v>0.75</v>
          </cell>
          <cell r="BD40">
            <v>0.75</v>
          </cell>
          <cell r="BE40">
            <v>0.75</v>
          </cell>
          <cell r="BF40">
            <v>0.75</v>
          </cell>
          <cell r="BG40">
            <v>0.75</v>
          </cell>
          <cell r="BH40">
            <v>0.75</v>
          </cell>
          <cell r="BI40">
            <v>0.75</v>
          </cell>
          <cell r="BJ40">
            <v>0.75</v>
          </cell>
          <cell r="BK40">
            <v>0.75</v>
          </cell>
          <cell r="BL40">
            <v>0.75</v>
          </cell>
          <cell r="BM40">
            <v>0.75</v>
          </cell>
          <cell r="BN40">
            <v>0.5</v>
          </cell>
          <cell r="BO40">
            <v>0.5</v>
          </cell>
          <cell r="BP40">
            <v>0.5</v>
          </cell>
          <cell r="BQ40">
            <v>0.75</v>
          </cell>
          <cell r="BR40">
            <v>0.5</v>
          </cell>
          <cell r="BS40">
            <v>0.5</v>
          </cell>
          <cell r="BT40">
            <v>0.5</v>
          </cell>
          <cell r="BU40">
            <v>0.5</v>
          </cell>
          <cell r="BV40">
            <v>0.5</v>
          </cell>
          <cell r="BW40">
            <v>0.5</v>
          </cell>
          <cell r="BX40">
            <v>0.25</v>
          </cell>
          <cell r="BY40">
            <v>0.25</v>
          </cell>
          <cell r="BZ40">
            <v>0.25</v>
          </cell>
          <cell r="CA40">
            <v>0.25</v>
          </cell>
          <cell r="CB40">
            <v>0.5</v>
          </cell>
          <cell r="CC40">
            <v>0.25</v>
          </cell>
          <cell r="CD40">
            <v>0.25</v>
          </cell>
          <cell r="CE40">
            <v>0.25</v>
          </cell>
          <cell r="CF40">
            <v>0.25</v>
          </cell>
          <cell r="CG40">
            <v>0.25</v>
          </cell>
          <cell r="CH40">
            <v>0.25</v>
          </cell>
          <cell r="CI40">
            <v>0.25</v>
          </cell>
          <cell r="CJ40">
            <v>0.25</v>
          </cell>
          <cell r="CK40">
            <v>0.25</v>
          </cell>
          <cell r="CL40">
            <v>0.5</v>
          </cell>
          <cell r="CM40">
            <v>0.5</v>
          </cell>
          <cell r="CN40">
            <v>0.5</v>
          </cell>
          <cell r="CO40">
            <v>0.5</v>
          </cell>
          <cell r="CP40">
            <v>0.5</v>
          </cell>
          <cell r="CQ40">
            <v>0.75</v>
          </cell>
          <cell r="CR40">
            <v>0.75</v>
          </cell>
          <cell r="CS40">
            <v>0.75</v>
          </cell>
          <cell r="CT40">
            <v>0.75</v>
          </cell>
          <cell r="CU40">
            <v>0.75</v>
          </cell>
          <cell r="CV40">
            <v>0.75</v>
          </cell>
          <cell r="CW40">
            <v>0.75</v>
          </cell>
          <cell r="CX40">
            <v>0.75</v>
          </cell>
          <cell r="CY40">
            <v>0.75</v>
          </cell>
          <cell r="CZ40">
            <v>0.75</v>
          </cell>
        </row>
        <row r="41">
          <cell r="C41">
            <v>0.4</v>
          </cell>
          <cell r="F41">
            <v>0.5</v>
          </cell>
          <cell r="G41">
            <v>0.5</v>
          </cell>
          <cell r="H41">
            <v>0.5</v>
          </cell>
          <cell r="I41">
            <v>0.5</v>
          </cell>
          <cell r="J41">
            <v>0.5</v>
          </cell>
          <cell r="K41">
            <v>0.5</v>
          </cell>
          <cell r="L41">
            <v>0.5</v>
          </cell>
          <cell r="M41">
            <v>0.5</v>
          </cell>
          <cell r="N41">
            <v>0.5</v>
          </cell>
          <cell r="O41">
            <v>0.5</v>
          </cell>
          <cell r="P41">
            <v>0.25</v>
          </cell>
          <cell r="Q41">
            <v>0.25</v>
          </cell>
          <cell r="R41">
            <v>0.25</v>
          </cell>
          <cell r="S41">
            <v>0.25</v>
          </cell>
          <cell r="T41">
            <v>0.25</v>
          </cell>
          <cell r="U41">
            <v>0.5</v>
          </cell>
          <cell r="V41">
            <v>0.25</v>
          </cell>
          <cell r="W41">
            <v>0.5</v>
          </cell>
          <cell r="X41">
            <v>0.5</v>
          </cell>
          <cell r="Y41">
            <v>0.25</v>
          </cell>
          <cell r="Z41">
            <v>0.75</v>
          </cell>
          <cell r="AA41">
            <v>0.75</v>
          </cell>
          <cell r="AB41">
            <v>0.75</v>
          </cell>
          <cell r="AC41">
            <v>0.75</v>
          </cell>
          <cell r="AD41">
            <v>0.75</v>
          </cell>
          <cell r="AE41">
            <v>0.75</v>
          </cell>
          <cell r="AF41">
            <v>0.75</v>
          </cell>
          <cell r="AG41">
            <v>0.75</v>
          </cell>
          <cell r="AH41">
            <v>1</v>
          </cell>
          <cell r="AI41">
            <v>0.75</v>
          </cell>
          <cell r="AJ41">
            <v>1</v>
          </cell>
          <cell r="AK41">
            <v>1</v>
          </cell>
          <cell r="AL41">
            <v>1</v>
          </cell>
          <cell r="AM41">
            <v>1</v>
          </cell>
          <cell r="AN41">
            <v>1</v>
          </cell>
          <cell r="AO41">
            <v>1</v>
          </cell>
          <cell r="AP41">
            <v>1</v>
          </cell>
          <cell r="AQ41">
            <v>1</v>
          </cell>
          <cell r="AR41">
            <v>1</v>
          </cell>
          <cell r="AS41">
            <v>1</v>
          </cell>
          <cell r="AT41">
            <v>1</v>
          </cell>
          <cell r="AU41">
            <v>1</v>
          </cell>
          <cell r="AV41">
            <v>0.75</v>
          </cell>
          <cell r="AW41">
            <v>1</v>
          </cell>
          <cell r="AX41">
            <v>0.75</v>
          </cell>
          <cell r="AY41">
            <v>0.75</v>
          </cell>
          <cell r="AZ41">
            <v>0.75</v>
          </cell>
          <cell r="BA41">
            <v>0.75</v>
          </cell>
          <cell r="BB41">
            <v>0.75</v>
          </cell>
          <cell r="BC41">
            <v>0.75</v>
          </cell>
          <cell r="BD41">
            <v>0.75</v>
          </cell>
          <cell r="BE41">
            <v>0.75</v>
          </cell>
          <cell r="BF41">
            <v>0.75</v>
          </cell>
          <cell r="BG41">
            <v>0.75</v>
          </cell>
          <cell r="BH41">
            <v>0.75</v>
          </cell>
          <cell r="BI41">
            <v>0.75</v>
          </cell>
          <cell r="BJ41">
            <v>0.75</v>
          </cell>
          <cell r="BK41">
            <v>0.75</v>
          </cell>
          <cell r="BL41">
            <v>0.75</v>
          </cell>
          <cell r="BM41">
            <v>0.5</v>
          </cell>
          <cell r="BN41">
            <v>0.5</v>
          </cell>
          <cell r="BO41">
            <v>0.5</v>
          </cell>
          <cell r="BP41">
            <v>0.5</v>
          </cell>
          <cell r="BQ41">
            <v>0.5</v>
          </cell>
          <cell r="BR41">
            <v>0.5</v>
          </cell>
          <cell r="BS41">
            <v>0.5</v>
          </cell>
          <cell r="BT41">
            <v>0.5</v>
          </cell>
          <cell r="BU41">
            <v>0.5</v>
          </cell>
          <cell r="BV41">
            <v>0.5</v>
          </cell>
          <cell r="BW41">
            <v>0.5</v>
          </cell>
          <cell r="BX41">
            <v>0.25</v>
          </cell>
          <cell r="BY41">
            <v>0.25</v>
          </cell>
          <cell r="BZ41">
            <v>0.25</v>
          </cell>
          <cell r="CA41">
            <v>0.25</v>
          </cell>
          <cell r="CB41">
            <v>0.25</v>
          </cell>
          <cell r="CC41">
            <v>0.25</v>
          </cell>
          <cell r="CD41">
            <v>0.25</v>
          </cell>
          <cell r="CE41">
            <v>0.25</v>
          </cell>
          <cell r="CF41">
            <v>0.25</v>
          </cell>
          <cell r="CG41">
            <v>0.25</v>
          </cell>
          <cell r="CH41">
            <v>0</v>
          </cell>
          <cell r="CI41">
            <v>0.25</v>
          </cell>
          <cell r="CJ41">
            <v>0.25</v>
          </cell>
          <cell r="CK41">
            <v>0</v>
          </cell>
          <cell r="CL41">
            <v>0.5</v>
          </cell>
          <cell r="CM41">
            <v>0.25</v>
          </cell>
          <cell r="CN41">
            <v>0.5</v>
          </cell>
          <cell r="CO41">
            <v>0.5</v>
          </cell>
          <cell r="CP41">
            <v>0.25</v>
          </cell>
          <cell r="CQ41">
            <v>0.75</v>
          </cell>
          <cell r="CR41">
            <v>0.75</v>
          </cell>
          <cell r="CS41">
            <v>0.75</v>
          </cell>
          <cell r="CT41">
            <v>0.75</v>
          </cell>
          <cell r="CU41">
            <v>0.75</v>
          </cell>
          <cell r="CV41">
            <v>0.75</v>
          </cell>
          <cell r="CW41">
            <v>0.75</v>
          </cell>
          <cell r="CX41">
            <v>0.75</v>
          </cell>
          <cell r="CY41">
            <v>0.75</v>
          </cell>
          <cell r="CZ41">
            <v>0.5</v>
          </cell>
        </row>
        <row r="42">
          <cell r="C42">
            <v>0.5</v>
          </cell>
          <cell r="F42">
            <v>0.5</v>
          </cell>
          <cell r="G42">
            <v>0.5</v>
          </cell>
          <cell r="H42">
            <v>0.5</v>
          </cell>
          <cell r="I42">
            <v>0.5</v>
          </cell>
          <cell r="J42">
            <v>0.5</v>
          </cell>
          <cell r="K42">
            <v>0.5</v>
          </cell>
          <cell r="L42">
            <v>0.5</v>
          </cell>
          <cell r="M42">
            <v>0.5</v>
          </cell>
          <cell r="N42">
            <v>0.5</v>
          </cell>
          <cell r="O42">
            <v>0.5</v>
          </cell>
          <cell r="P42">
            <v>0.25</v>
          </cell>
          <cell r="Q42">
            <v>0.25</v>
          </cell>
          <cell r="R42">
            <v>0.25</v>
          </cell>
          <cell r="S42">
            <v>0.25</v>
          </cell>
          <cell r="T42">
            <v>0.25</v>
          </cell>
          <cell r="U42">
            <v>0.25</v>
          </cell>
          <cell r="V42">
            <v>0.25</v>
          </cell>
          <cell r="W42">
            <v>0.5</v>
          </cell>
          <cell r="X42">
            <v>0.25</v>
          </cell>
          <cell r="Y42">
            <v>0.25</v>
          </cell>
          <cell r="Z42">
            <v>0.75</v>
          </cell>
          <cell r="AA42">
            <v>0.5</v>
          </cell>
          <cell r="AB42">
            <v>0.75</v>
          </cell>
          <cell r="AC42">
            <v>0.75</v>
          </cell>
          <cell r="AD42">
            <v>0.75</v>
          </cell>
          <cell r="AE42">
            <v>0.75</v>
          </cell>
          <cell r="AF42">
            <v>0.75</v>
          </cell>
          <cell r="AG42">
            <v>0.75</v>
          </cell>
          <cell r="AH42">
            <v>0.75</v>
          </cell>
          <cell r="AI42">
            <v>0.75</v>
          </cell>
          <cell r="AJ42">
            <v>1</v>
          </cell>
          <cell r="AK42">
            <v>1</v>
          </cell>
          <cell r="AL42">
            <v>1</v>
          </cell>
          <cell r="AM42">
            <v>1</v>
          </cell>
          <cell r="AN42">
            <v>1</v>
          </cell>
          <cell r="AO42">
            <v>0.75</v>
          </cell>
          <cell r="AP42">
            <v>0.75</v>
          </cell>
          <cell r="AQ42">
            <v>0.75</v>
          </cell>
          <cell r="AR42">
            <v>1</v>
          </cell>
          <cell r="AS42">
            <v>0.75</v>
          </cell>
          <cell r="AT42">
            <v>1</v>
          </cell>
          <cell r="AU42">
            <v>1</v>
          </cell>
          <cell r="AV42">
            <v>0.75</v>
          </cell>
          <cell r="AW42">
            <v>1</v>
          </cell>
          <cell r="AX42">
            <v>1</v>
          </cell>
          <cell r="AY42">
            <v>0.75</v>
          </cell>
          <cell r="AZ42">
            <v>0.75</v>
          </cell>
          <cell r="BA42">
            <v>0.75</v>
          </cell>
          <cell r="BB42">
            <v>0.75</v>
          </cell>
          <cell r="BC42">
            <v>0.75</v>
          </cell>
          <cell r="BD42">
            <v>0.75</v>
          </cell>
          <cell r="BE42">
            <v>0.75</v>
          </cell>
          <cell r="BF42">
            <v>0.75</v>
          </cell>
          <cell r="BG42">
            <v>0.75</v>
          </cell>
          <cell r="BH42">
            <v>0.75</v>
          </cell>
          <cell r="BI42">
            <v>0.75</v>
          </cell>
          <cell r="BJ42">
            <v>0.75</v>
          </cell>
          <cell r="BK42">
            <v>0.75</v>
          </cell>
          <cell r="BL42">
            <v>0.75</v>
          </cell>
          <cell r="BM42">
            <v>0.75</v>
          </cell>
          <cell r="BN42">
            <v>0.5</v>
          </cell>
          <cell r="BO42">
            <v>0.5</v>
          </cell>
          <cell r="BP42">
            <v>0.5</v>
          </cell>
          <cell r="BQ42">
            <v>0.5</v>
          </cell>
          <cell r="BR42">
            <v>0.5</v>
          </cell>
          <cell r="BS42">
            <v>0.5</v>
          </cell>
          <cell r="BT42">
            <v>0.5</v>
          </cell>
          <cell r="BU42">
            <v>0.5</v>
          </cell>
          <cell r="BV42">
            <v>0.5</v>
          </cell>
          <cell r="BW42">
            <v>0.5</v>
          </cell>
          <cell r="BX42">
            <v>0.25</v>
          </cell>
          <cell r="BY42">
            <v>0.25</v>
          </cell>
          <cell r="BZ42">
            <v>0.25</v>
          </cell>
          <cell r="CA42">
            <v>0.25</v>
          </cell>
          <cell r="CB42">
            <v>0.25</v>
          </cell>
          <cell r="CC42">
            <v>0</v>
          </cell>
          <cell r="CD42">
            <v>0</v>
          </cell>
          <cell r="CE42">
            <v>0.25</v>
          </cell>
          <cell r="CF42">
            <v>0.25</v>
          </cell>
          <cell r="CG42">
            <v>0</v>
          </cell>
          <cell r="CH42">
            <v>0</v>
          </cell>
          <cell r="CI42">
            <v>0.25</v>
          </cell>
          <cell r="CJ42">
            <v>0.25</v>
          </cell>
          <cell r="CK42">
            <v>0</v>
          </cell>
          <cell r="CL42">
            <v>0.25</v>
          </cell>
          <cell r="CM42">
            <v>0.25</v>
          </cell>
          <cell r="CN42">
            <v>0.5</v>
          </cell>
          <cell r="CO42">
            <v>0.5</v>
          </cell>
          <cell r="CP42">
            <v>0.25</v>
          </cell>
          <cell r="CQ42">
            <v>0.75</v>
          </cell>
          <cell r="CR42">
            <v>0.5</v>
          </cell>
          <cell r="CS42">
            <v>0.75</v>
          </cell>
          <cell r="CT42">
            <v>0.75</v>
          </cell>
          <cell r="CU42">
            <v>0.75</v>
          </cell>
          <cell r="CV42">
            <v>0.75</v>
          </cell>
          <cell r="CW42">
            <v>0.5</v>
          </cell>
          <cell r="CX42">
            <v>0.75</v>
          </cell>
          <cell r="CY42">
            <v>0.75</v>
          </cell>
          <cell r="CZ42">
            <v>0.5</v>
          </cell>
        </row>
        <row r="43">
          <cell r="C43">
            <v>0.4</v>
          </cell>
          <cell r="F43">
            <v>0.5</v>
          </cell>
          <cell r="G43">
            <v>0.5</v>
          </cell>
          <cell r="H43">
            <v>0.75</v>
          </cell>
          <cell r="I43">
            <v>0.5</v>
          </cell>
          <cell r="J43">
            <v>0.75</v>
          </cell>
          <cell r="K43">
            <v>0.75</v>
          </cell>
          <cell r="L43">
            <v>0.5</v>
          </cell>
          <cell r="M43">
            <v>0.5</v>
          </cell>
          <cell r="N43">
            <v>0.75</v>
          </cell>
          <cell r="O43">
            <v>0.5</v>
          </cell>
          <cell r="P43">
            <v>0.25</v>
          </cell>
          <cell r="Q43">
            <v>0.25</v>
          </cell>
          <cell r="R43">
            <v>0.25</v>
          </cell>
          <cell r="S43">
            <v>0.5</v>
          </cell>
          <cell r="T43">
            <v>0.25</v>
          </cell>
          <cell r="U43">
            <v>0.5</v>
          </cell>
          <cell r="V43">
            <v>0.25</v>
          </cell>
          <cell r="W43">
            <v>0.5</v>
          </cell>
          <cell r="X43">
            <v>0.5</v>
          </cell>
          <cell r="Y43">
            <v>0.25</v>
          </cell>
          <cell r="Z43">
            <v>0.75</v>
          </cell>
          <cell r="AA43">
            <v>0.75</v>
          </cell>
          <cell r="AB43">
            <v>0.75</v>
          </cell>
          <cell r="AC43">
            <v>1</v>
          </cell>
          <cell r="AD43">
            <v>0.75</v>
          </cell>
          <cell r="AE43">
            <v>0.75</v>
          </cell>
          <cell r="AF43">
            <v>0.75</v>
          </cell>
          <cell r="AG43">
            <v>0.75</v>
          </cell>
          <cell r="AH43">
            <v>1</v>
          </cell>
          <cell r="AI43">
            <v>0.75</v>
          </cell>
          <cell r="AJ43">
            <v>1</v>
          </cell>
          <cell r="AK43">
            <v>1</v>
          </cell>
          <cell r="AL43">
            <v>1</v>
          </cell>
          <cell r="AM43">
            <v>1</v>
          </cell>
          <cell r="AN43">
            <v>0.75</v>
          </cell>
          <cell r="AO43">
            <v>1</v>
          </cell>
          <cell r="AP43">
            <v>1</v>
          </cell>
          <cell r="AQ43">
            <v>1</v>
          </cell>
          <cell r="AR43">
            <v>1</v>
          </cell>
          <cell r="AS43">
            <v>1</v>
          </cell>
          <cell r="AT43">
            <v>0.75</v>
          </cell>
          <cell r="AU43">
            <v>0.75</v>
          </cell>
          <cell r="AV43">
            <v>0.75</v>
          </cell>
          <cell r="AW43">
            <v>0.75</v>
          </cell>
          <cell r="AX43">
            <v>0.75</v>
          </cell>
          <cell r="AY43">
            <v>0.75</v>
          </cell>
          <cell r="AZ43">
            <v>0.75</v>
          </cell>
          <cell r="BA43">
            <v>0.75</v>
          </cell>
          <cell r="BB43">
            <v>0.75</v>
          </cell>
          <cell r="BC43">
            <v>0.75</v>
          </cell>
          <cell r="BD43">
            <v>0.75</v>
          </cell>
          <cell r="BE43">
            <v>0.75</v>
          </cell>
          <cell r="BF43">
            <v>0.75</v>
          </cell>
          <cell r="BG43">
            <v>0.75</v>
          </cell>
          <cell r="BH43">
            <v>0.75</v>
          </cell>
          <cell r="BI43">
            <v>0.75</v>
          </cell>
          <cell r="BJ43">
            <v>0.5</v>
          </cell>
          <cell r="BK43">
            <v>0.75</v>
          </cell>
          <cell r="BL43">
            <v>0.75</v>
          </cell>
          <cell r="BM43">
            <v>0.5</v>
          </cell>
          <cell r="BN43">
            <v>0.5</v>
          </cell>
          <cell r="BO43">
            <v>0.5</v>
          </cell>
          <cell r="BP43">
            <v>0.5</v>
          </cell>
          <cell r="BQ43">
            <v>0.5</v>
          </cell>
          <cell r="BR43">
            <v>0.5</v>
          </cell>
          <cell r="BS43">
            <v>0.5</v>
          </cell>
          <cell r="BT43">
            <v>0.5</v>
          </cell>
          <cell r="BU43">
            <v>0.5</v>
          </cell>
          <cell r="BV43">
            <v>0.5</v>
          </cell>
          <cell r="BW43">
            <v>0.5</v>
          </cell>
          <cell r="BX43">
            <v>0.25</v>
          </cell>
          <cell r="BY43">
            <v>0.25</v>
          </cell>
          <cell r="BZ43">
            <v>0.25</v>
          </cell>
          <cell r="CA43">
            <v>0.25</v>
          </cell>
          <cell r="CB43">
            <v>0.25</v>
          </cell>
          <cell r="CC43">
            <v>0.25</v>
          </cell>
          <cell r="CD43">
            <v>0.25</v>
          </cell>
          <cell r="CE43">
            <v>0.25</v>
          </cell>
          <cell r="CF43">
            <v>0.25</v>
          </cell>
          <cell r="CG43">
            <v>0.25</v>
          </cell>
          <cell r="CH43">
            <v>0.25</v>
          </cell>
          <cell r="CI43">
            <v>0.25</v>
          </cell>
          <cell r="CJ43">
            <v>0.25</v>
          </cell>
          <cell r="CK43">
            <v>0</v>
          </cell>
          <cell r="CL43">
            <v>0.5</v>
          </cell>
          <cell r="CM43">
            <v>0.25</v>
          </cell>
          <cell r="CN43">
            <v>0.5</v>
          </cell>
          <cell r="CO43">
            <v>0.5</v>
          </cell>
          <cell r="CP43">
            <v>0.25</v>
          </cell>
          <cell r="CQ43">
            <v>0.75</v>
          </cell>
          <cell r="CR43">
            <v>0.75</v>
          </cell>
          <cell r="CS43">
            <v>0.75</v>
          </cell>
          <cell r="CT43">
            <v>0.75</v>
          </cell>
          <cell r="CU43">
            <v>0.75</v>
          </cell>
          <cell r="CV43">
            <v>0.75</v>
          </cell>
          <cell r="CW43">
            <v>0.75</v>
          </cell>
          <cell r="CX43">
            <v>0.75</v>
          </cell>
          <cell r="CY43">
            <v>0.75</v>
          </cell>
          <cell r="CZ43">
            <v>0.5</v>
          </cell>
        </row>
        <row r="44">
          <cell r="C44">
            <v>0.4</v>
          </cell>
          <cell r="F44">
            <v>0.75</v>
          </cell>
          <cell r="G44">
            <v>0.5</v>
          </cell>
          <cell r="H44">
            <v>0.75</v>
          </cell>
          <cell r="I44">
            <v>0.5</v>
          </cell>
          <cell r="J44">
            <v>0.75</v>
          </cell>
          <cell r="K44">
            <v>0.75</v>
          </cell>
          <cell r="L44">
            <v>0.5</v>
          </cell>
          <cell r="M44">
            <v>0.5</v>
          </cell>
          <cell r="N44">
            <v>0.75</v>
          </cell>
          <cell r="O44">
            <v>0.5</v>
          </cell>
          <cell r="P44">
            <v>0.25</v>
          </cell>
          <cell r="Q44">
            <v>0.25</v>
          </cell>
          <cell r="R44">
            <v>0.25</v>
          </cell>
          <cell r="S44">
            <v>0.5</v>
          </cell>
          <cell r="T44">
            <v>0.25</v>
          </cell>
          <cell r="U44">
            <v>0.5</v>
          </cell>
          <cell r="V44">
            <v>0.25</v>
          </cell>
          <cell r="W44">
            <v>0.5</v>
          </cell>
          <cell r="X44">
            <v>0.5</v>
          </cell>
          <cell r="Y44">
            <v>0.25</v>
          </cell>
          <cell r="Z44">
            <v>0.75</v>
          </cell>
          <cell r="AA44">
            <v>0.75</v>
          </cell>
          <cell r="AB44">
            <v>0.75</v>
          </cell>
          <cell r="AC44">
            <v>1</v>
          </cell>
          <cell r="AD44">
            <v>0.75</v>
          </cell>
          <cell r="AE44">
            <v>0.75</v>
          </cell>
          <cell r="AF44">
            <v>0.75</v>
          </cell>
          <cell r="AG44">
            <v>0.75</v>
          </cell>
          <cell r="AH44">
            <v>1</v>
          </cell>
          <cell r="AI44">
            <v>0.75</v>
          </cell>
          <cell r="AJ44">
            <v>1</v>
          </cell>
          <cell r="AK44">
            <v>1</v>
          </cell>
          <cell r="AL44">
            <v>1</v>
          </cell>
          <cell r="AM44">
            <v>1</v>
          </cell>
          <cell r="AN44">
            <v>0.75</v>
          </cell>
          <cell r="AO44">
            <v>1</v>
          </cell>
          <cell r="AP44">
            <v>1</v>
          </cell>
          <cell r="AQ44">
            <v>1</v>
          </cell>
          <cell r="AR44">
            <v>1</v>
          </cell>
          <cell r="AS44">
            <v>1</v>
          </cell>
          <cell r="AT44">
            <v>0.75</v>
          </cell>
          <cell r="AU44">
            <v>0.75</v>
          </cell>
          <cell r="AV44">
            <v>0.75</v>
          </cell>
          <cell r="AW44">
            <v>0.75</v>
          </cell>
          <cell r="AX44">
            <v>0.75</v>
          </cell>
          <cell r="AY44">
            <v>0.75</v>
          </cell>
          <cell r="AZ44">
            <v>0.75</v>
          </cell>
          <cell r="BA44">
            <v>0.75</v>
          </cell>
          <cell r="BB44">
            <v>0.75</v>
          </cell>
          <cell r="BC44">
            <v>0.75</v>
          </cell>
          <cell r="BD44">
            <v>0.75</v>
          </cell>
          <cell r="BE44">
            <v>0.75</v>
          </cell>
          <cell r="BF44">
            <v>0.75</v>
          </cell>
          <cell r="BG44">
            <v>0.75</v>
          </cell>
          <cell r="BH44">
            <v>0.75</v>
          </cell>
          <cell r="BI44">
            <v>0.75</v>
          </cell>
          <cell r="BJ44">
            <v>0.5</v>
          </cell>
          <cell r="BK44">
            <v>0.75</v>
          </cell>
          <cell r="BL44">
            <v>0.75</v>
          </cell>
          <cell r="BM44">
            <v>0.5</v>
          </cell>
          <cell r="BN44">
            <v>0.5</v>
          </cell>
          <cell r="BO44">
            <v>0.5</v>
          </cell>
          <cell r="BP44">
            <v>0.5</v>
          </cell>
          <cell r="BQ44">
            <v>0.5</v>
          </cell>
          <cell r="BR44">
            <v>0.5</v>
          </cell>
          <cell r="BS44">
            <v>0.5</v>
          </cell>
          <cell r="BT44">
            <v>0.5</v>
          </cell>
          <cell r="BU44">
            <v>0.5</v>
          </cell>
          <cell r="BV44">
            <v>0.5</v>
          </cell>
          <cell r="BW44">
            <v>0.5</v>
          </cell>
          <cell r="BX44">
            <v>0.25</v>
          </cell>
          <cell r="BY44">
            <v>0.25</v>
          </cell>
          <cell r="BZ44">
            <v>0.25</v>
          </cell>
          <cell r="CA44">
            <v>0.25</v>
          </cell>
          <cell r="CB44">
            <v>0.25</v>
          </cell>
          <cell r="CC44">
            <v>0.25</v>
          </cell>
          <cell r="CD44">
            <v>0.25</v>
          </cell>
          <cell r="CE44">
            <v>0.25</v>
          </cell>
          <cell r="CF44">
            <v>0.25</v>
          </cell>
          <cell r="CG44">
            <v>0.25</v>
          </cell>
          <cell r="CH44">
            <v>0.25</v>
          </cell>
          <cell r="CI44">
            <v>0.25</v>
          </cell>
          <cell r="CJ44">
            <v>0.25</v>
          </cell>
          <cell r="CK44">
            <v>0</v>
          </cell>
          <cell r="CL44">
            <v>0.5</v>
          </cell>
          <cell r="CM44">
            <v>0.25</v>
          </cell>
          <cell r="CN44">
            <v>0.5</v>
          </cell>
          <cell r="CO44">
            <v>0.5</v>
          </cell>
          <cell r="CP44">
            <v>0.25</v>
          </cell>
          <cell r="CQ44">
            <v>0.75</v>
          </cell>
          <cell r="CR44">
            <v>0.75</v>
          </cell>
          <cell r="CS44">
            <v>0.75</v>
          </cell>
          <cell r="CT44">
            <v>0.75</v>
          </cell>
          <cell r="CU44">
            <v>0.75</v>
          </cell>
          <cell r="CV44">
            <v>0.75</v>
          </cell>
          <cell r="CW44">
            <v>0.75</v>
          </cell>
          <cell r="CX44">
            <v>0.75</v>
          </cell>
          <cell r="CY44">
            <v>0.75</v>
          </cell>
          <cell r="CZ44">
            <v>0.5</v>
          </cell>
        </row>
        <row r="45">
          <cell r="C45">
            <v>0.4</v>
          </cell>
          <cell r="F45">
            <v>0.75</v>
          </cell>
          <cell r="G45">
            <v>0.75</v>
          </cell>
          <cell r="H45">
            <v>0.75</v>
          </cell>
          <cell r="I45">
            <v>0.75</v>
          </cell>
          <cell r="J45">
            <v>0.75</v>
          </cell>
          <cell r="K45">
            <v>0.75</v>
          </cell>
          <cell r="L45">
            <v>0.5</v>
          </cell>
          <cell r="M45">
            <v>0.5</v>
          </cell>
          <cell r="N45">
            <v>0.75</v>
          </cell>
          <cell r="O45">
            <v>0.5</v>
          </cell>
          <cell r="P45">
            <v>0.25</v>
          </cell>
          <cell r="Q45">
            <v>0.25</v>
          </cell>
          <cell r="R45">
            <v>0.5</v>
          </cell>
          <cell r="S45">
            <v>0.5</v>
          </cell>
          <cell r="T45">
            <v>0.25</v>
          </cell>
          <cell r="U45">
            <v>0.5</v>
          </cell>
          <cell r="V45">
            <v>0.5</v>
          </cell>
          <cell r="W45">
            <v>0.5</v>
          </cell>
          <cell r="X45">
            <v>0.5</v>
          </cell>
          <cell r="Y45">
            <v>0.25</v>
          </cell>
          <cell r="Z45">
            <v>0.75</v>
          </cell>
          <cell r="AA45">
            <v>0.75</v>
          </cell>
          <cell r="AB45">
            <v>1</v>
          </cell>
          <cell r="AC45">
            <v>1</v>
          </cell>
          <cell r="AD45">
            <v>0.75</v>
          </cell>
          <cell r="AE45">
            <v>0.75</v>
          </cell>
          <cell r="AF45">
            <v>0.75</v>
          </cell>
          <cell r="AG45">
            <v>0.75</v>
          </cell>
          <cell r="AH45">
            <v>1</v>
          </cell>
          <cell r="AI45">
            <v>0.75</v>
          </cell>
          <cell r="AJ45">
            <v>0.75</v>
          </cell>
          <cell r="AK45">
            <v>0.75</v>
          </cell>
          <cell r="AL45">
            <v>0.75</v>
          </cell>
          <cell r="AM45">
            <v>1</v>
          </cell>
          <cell r="AN45">
            <v>0.75</v>
          </cell>
          <cell r="AO45">
            <v>1</v>
          </cell>
          <cell r="AP45">
            <v>1</v>
          </cell>
          <cell r="AQ45">
            <v>1</v>
          </cell>
          <cell r="AR45">
            <v>1</v>
          </cell>
          <cell r="AS45">
            <v>1</v>
          </cell>
          <cell r="AT45">
            <v>0.75</v>
          </cell>
          <cell r="AU45">
            <v>0.75</v>
          </cell>
          <cell r="AV45">
            <v>0.75</v>
          </cell>
          <cell r="AW45">
            <v>0.75</v>
          </cell>
          <cell r="AX45">
            <v>0.75</v>
          </cell>
          <cell r="AY45">
            <v>0.75</v>
          </cell>
          <cell r="AZ45">
            <v>0.75</v>
          </cell>
          <cell r="BA45">
            <v>0.75</v>
          </cell>
          <cell r="BB45">
            <v>0.75</v>
          </cell>
          <cell r="BC45">
            <v>0.75</v>
          </cell>
          <cell r="BD45">
            <v>0.75</v>
          </cell>
          <cell r="BE45">
            <v>0.75</v>
          </cell>
          <cell r="BF45">
            <v>0.75</v>
          </cell>
          <cell r="BG45">
            <v>0.75</v>
          </cell>
          <cell r="BH45">
            <v>0.5</v>
          </cell>
          <cell r="BI45">
            <v>0.5</v>
          </cell>
          <cell r="BJ45">
            <v>0.5</v>
          </cell>
          <cell r="BK45">
            <v>0.75</v>
          </cell>
          <cell r="BL45">
            <v>0.5</v>
          </cell>
          <cell r="BM45">
            <v>0.5</v>
          </cell>
          <cell r="BN45">
            <v>0.5</v>
          </cell>
          <cell r="BO45">
            <v>0.5</v>
          </cell>
          <cell r="BP45">
            <v>0.5</v>
          </cell>
          <cell r="BQ45">
            <v>0.5</v>
          </cell>
          <cell r="BR45">
            <v>0.5</v>
          </cell>
          <cell r="BS45">
            <v>0.5</v>
          </cell>
          <cell r="BT45">
            <v>0.5</v>
          </cell>
          <cell r="BU45">
            <v>0.5</v>
          </cell>
          <cell r="BV45">
            <v>0.5</v>
          </cell>
          <cell r="BW45">
            <v>0.25</v>
          </cell>
          <cell r="BX45">
            <v>0.25</v>
          </cell>
          <cell r="BY45">
            <v>0.25</v>
          </cell>
          <cell r="BZ45">
            <v>0.25</v>
          </cell>
          <cell r="CA45">
            <v>0.25</v>
          </cell>
          <cell r="CB45">
            <v>0.25</v>
          </cell>
          <cell r="CC45">
            <v>0.25</v>
          </cell>
          <cell r="CD45">
            <v>0.25</v>
          </cell>
          <cell r="CE45">
            <v>0.25</v>
          </cell>
          <cell r="CF45">
            <v>0.25</v>
          </cell>
          <cell r="CG45">
            <v>0.25</v>
          </cell>
          <cell r="CH45">
            <v>0.25</v>
          </cell>
          <cell r="CI45">
            <v>0.25</v>
          </cell>
          <cell r="CJ45">
            <v>0.25</v>
          </cell>
          <cell r="CK45">
            <v>0.25</v>
          </cell>
          <cell r="CL45">
            <v>0.5</v>
          </cell>
          <cell r="CM45">
            <v>0.25</v>
          </cell>
          <cell r="CN45">
            <v>0.5</v>
          </cell>
          <cell r="CO45">
            <v>0.5</v>
          </cell>
          <cell r="CP45">
            <v>0.25</v>
          </cell>
          <cell r="CQ45">
            <v>0.75</v>
          </cell>
          <cell r="CR45">
            <v>0.75</v>
          </cell>
          <cell r="CS45">
            <v>0.75</v>
          </cell>
          <cell r="CT45">
            <v>0.75</v>
          </cell>
          <cell r="CU45">
            <v>0.75</v>
          </cell>
          <cell r="CV45">
            <v>0.75</v>
          </cell>
          <cell r="CW45">
            <v>0.75</v>
          </cell>
          <cell r="CX45">
            <v>0.75</v>
          </cell>
          <cell r="CY45">
            <v>0.75</v>
          </cell>
          <cell r="CZ45">
            <v>0.5</v>
          </cell>
        </row>
        <row r="46">
          <cell r="C46">
            <v>0.4</v>
          </cell>
          <cell r="F46">
            <v>0.5</v>
          </cell>
          <cell r="G46">
            <v>0.5</v>
          </cell>
          <cell r="H46">
            <v>0.5</v>
          </cell>
          <cell r="I46">
            <v>0.5</v>
          </cell>
          <cell r="J46">
            <v>0.5</v>
          </cell>
          <cell r="K46">
            <v>0.5</v>
          </cell>
          <cell r="L46">
            <v>0.5</v>
          </cell>
          <cell r="M46">
            <v>0.5</v>
          </cell>
          <cell r="N46">
            <v>0.5</v>
          </cell>
          <cell r="O46">
            <v>0.5</v>
          </cell>
          <cell r="P46">
            <v>0.25</v>
          </cell>
          <cell r="Q46">
            <v>0.25</v>
          </cell>
          <cell r="R46">
            <v>0.25</v>
          </cell>
          <cell r="S46">
            <v>0.25</v>
          </cell>
          <cell r="T46">
            <v>0.25</v>
          </cell>
          <cell r="U46">
            <v>0.25</v>
          </cell>
          <cell r="V46">
            <v>0.25</v>
          </cell>
          <cell r="W46">
            <v>0.5</v>
          </cell>
          <cell r="X46">
            <v>0.25</v>
          </cell>
          <cell r="Y46">
            <v>0.25</v>
          </cell>
          <cell r="Z46">
            <v>0.75</v>
          </cell>
          <cell r="AA46">
            <v>0.5</v>
          </cell>
          <cell r="AB46">
            <v>0.75</v>
          </cell>
          <cell r="AC46">
            <v>0.75</v>
          </cell>
          <cell r="AD46">
            <v>0.75</v>
          </cell>
          <cell r="AE46">
            <v>0.75</v>
          </cell>
          <cell r="AF46">
            <v>0.75</v>
          </cell>
          <cell r="AG46">
            <v>0.75</v>
          </cell>
          <cell r="AH46">
            <v>0.75</v>
          </cell>
          <cell r="AI46">
            <v>0.75</v>
          </cell>
          <cell r="AJ46">
            <v>0.75</v>
          </cell>
          <cell r="AK46">
            <v>0.75</v>
          </cell>
          <cell r="AL46">
            <v>0.75</v>
          </cell>
          <cell r="AM46">
            <v>1</v>
          </cell>
          <cell r="AN46">
            <v>1</v>
          </cell>
          <cell r="AO46">
            <v>1</v>
          </cell>
          <cell r="AP46">
            <v>1</v>
          </cell>
          <cell r="AQ46">
            <v>1</v>
          </cell>
          <cell r="AR46">
            <v>1</v>
          </cell>
          <cell r="AS46">
            <v>1</v>
          </cell>
          <cell r="AT46">
            <v>0.75</v>
          </cell>
          <cell r="AU46">
            <v>0.75</v>
          </cell>
          <cell r="AV46">
            <v>0.75</v>
          </cell>
          <cell r="AW46">
            <v>0.75</v>
          </cell>
          <cell r="AX46">
            <v>0.75</v>
          </cell>
          <cell r="AY46">
            <v>0.75</v>
          </cell>
          <cell r="AZ46">
            <v>0.75</v>
          </cell>
          <cell r="BA46">
            <v>0.75</v>
          </cell>
          <cell r="BB46">
            <v>0.75</v>
          </cell>
          <cell r="BC46">
            <v>0.75</v>
          </cell>
          <cell r="BD46">
            <v>0.5</v>
          </cell>
          <cell r="BE46">
            <v>0.5</v>
          </cell>
          <cell r="BF46">
            <v>0.5</v>
          </cell>
          <cell r="BG46">
            <v>0.5</v>
          </cell>
          <cell r="BH46">
            <v>0.5</v>
          </cell>
          <cell r="BI46">
            <v>0.5</v>
          </cell>
          <cell r="BJ46">
            <v>0.5</v>
          </cell>
          <cell r="BK46">
            <v>0.75</v>
          </cell>
          <cell r="BL46">
            <v>0.5</v>
          </cell>
          <cell r="BM46">
            <v>0.5</v>
          </cell>
          <cell r="BN46">
            <v>0.5</v>
          </cell>
          <cell r="BO46">
            <v>0.5</v>
          </cell>
          <cell r="BP46">
            <v>0.5</v>
          </cell>
          <cell r="BQ46">
            <v>0.5</v>
          </cell>
          <cell r="BR46">
            <v>0.25</v>
          </cell>
          <cell r="BS46">
            <v>0.5</v>
          </cell>
          <cell r="BT46">
            <v>0.25</v>
          </cell>
          <cell r="BU46">
            <v>0.5</v>
          </cell>
          <cell r="BV46">
            <v>0.5</v>
          </cell>
          <cell r="BW46">
            <v>0.25</v>
          </cell>
          <cell r="BX46">
            <v>0.25</v>
          </cell>
          <cell r="BY46">
            <v>0.25</v>
          </cell>
          <cell r="BZ46">
            <v>0</v>
          </cell>
          <cell r="CA46">
            <v>0.25</v>
          </cell>
          <cell r="CB46">
            <v>0.25</v>
          </cell>
          <cell r="CC46">
            <v>0</v>
          </cell>
          <cell r="CD46">
            <v>0</v>
          </cell>
          <cell r="CE46">
            <v>0.25</v>
          </cell>
          <cell r="CF46">
            <v>0.25</v>
          </cell>
          <cell r="CG46">
            <v>0</v>
          </cell>
          <cell r="CH46">
            <v>0</v>
          </cell>
          <cell r="CI46">
            <v>0.25</v>
          </cell>
          <cell r="CJ46">
            <v>0.25</v>
          </cell>
          <cell r="CK46">
            <v>0</v>
          </cell>
          <cell r="CL46">
            <v>0.25</v>
          </cell>
          <cell r="CM46">
            <v>0.25</v>
          </cell>
          <cell r="CN46">
            <v>0.25</v>
          </cell>
          <cell r="CO46">
            <v>0.5</v>
          </cell>
          <cell r="CP46">
            <v>0.25</v>
          </cell>
          <cell r="CQ46">
            <v>0.5</v>
          </cell>
          <cell r="CR46">
            <v>0.5</v>
          </cell>
          <cell r="CS46">
            <v>0.5</v>
          </cell>
          <cell r="CT46">
            <v>0.5</v>
          </cell>
          <cell r="CU46">
            <v>0.5</v>
          </cell>
          <cell r="CV46">
            <v>0.5</v>
          </cell>
          <cell r="CW46">
            <v>0.5</v>
          </cell>
          <cell r="CX46">
            <v>0.75</v>
          </cell>
          <cell r="CY46">
            <v>0.75</v>
          </cell>
          <cell r="CZ46">
            <v>0.5</v>
          </cell>
        </row>
        <row r="47">
          <cell r="C47">
            <v>0.4</v>
          </cell>
          <cell r="F47">
            <v>0.75</v>
          </cell>
          <cell r="G47">
            <v>0.75</v>
          </cell>
          <cell r="H47">
            <v>0.75</v>
          </cell>
          <cell r="I47">
            <v>0.75</v>
          </cell>
          <cell r="J47">
            <v>0.75</v>
          </cell>
          <cell r="K47">
            <v>0.75</v>
          </cell>
          <cell r="L47">
            <v>0.5</v>
          </cell>
          <cell r="M47">
            <v>0.5</v>
          </cell>
          <cell r="N47">
            <v>0.75</v>
          </cell>
          <cell r="O47">
            <v>0.5</v>
          </cell>
          <cell r="P47">
            <v>0.5</v>
          </cell>
          <cell r="Q47">
            <v>0.25</v>
          </cell>
          <cell r="R47">
            <v>0.5</v>
          </cell>
          <cell r="S47">
            <v>0.5</v>
          </cell>
          <cell r="T47">
            <v>0.25</v>
          </cell>
          <cell r="U47">
            <v>0.5</v>
          </cell>
          <cell r="V47">
            <v>0.5</v>
          </cell>
          <cell r="W47">
            <v>0.5</v>
          </cell>
          <cell r="X47">
            <v>0.5</v>
          </cell>
          <cell r="Y47">
            <v>0.25</v>
          </cell>
          <cell r="Z47">
            <v>0.75</v>
          </cell>
          <cell r="AA47">
            <v>0.75</v>
          </cell>
          <cell r="AB47">
            <v>0.75</v>
          </cell>
          <cell r="AC47">
            <v>1</v>
          </cell>
          <cell r="AD47">
            <v>0.75</v>
          </cell>
          <cell r="AE47">
            <v>1</v>
          </cell>
          <cell r="AF47">
            <v>0.75</v>
          </cell>
          <cell r="AG47">
            <v>1</v>
          </cell>
          <cell r="AH47">
            <v>1</v>
          </cell>
          <cell r="AI47">
            <v>0.75</v>
          </cell>
          <cell r="AJ47">
            <v>1</v>
          </cell>
          <cell r="AK47">
            <v>1</v>
          </cell>
          <cell r="AL47">
            <v>1</v>
          </cell>
          <cell r="AM47">
            <v>1</v>
          </cell>
          <cell r="AN47">
            <v>0.75</v>
          </cell>
          <cell r="AO47">
            <v>1</v>
          </cell>
          <cell r="AP47">
            <v>1</v>
          </cell>
          <cell r="AQ47">
            <v>1</v>
          </cell>
          <cell r="AR47">
            <v>1</v>
          </cell>
          <cell r="AS47">
            <v>1</v>
          </cell>
          <cell r="AT47">
            <v>0.75</v>
          </cell>
          <cell r="AU47">
            <v>0.75</v>
          </cell>
          <cell r="AV47">
            <v>0.75</v>
          </cell>
          <cell r="AW47">
            <v>0.75</v>
          </cell>
          <cell r="AX47">
            <v>0.75</v>
          </cell>
          <cell r="AY47">
            <v>0.75</v>
          </cell>
          <cell r="AZ47">
            <v>0.75</v>
          </cell>
          <cell r="BA47">
            <v>0.75</v>
          </cell>
          <cell r="BB47">
            <v>0.75</v>
          </cell>
          <cell r="BC47">
            <v>0.75</v>
          </cell>
          <cell r="BD47">
            <v>0.75</v>
          </cell>
          <cell r="BE47">
            <v>0.75</v>
          </cell>
          <cell r="BF47">
            <v>0.75</v>
          </cell>
          <cell r="BG47">
            <v>0.75</v>
          </cell>
          <cell r="BH47">
            <v>0.75</v>
          </cell>
          <cell r="BI47">
            <v>0.75</v>
          </cell>
          <cell r="BJ47">
            <v>0.75</v>
          </cell>
          <cell r="BK47">
            <v>0.75</v>
          </cell>
          <cell r="BL47">
            <v>0.75</v>
          </cell>
          <cell r="BM47">
            <v>0.5</v>
          </cell>
          <cell r="BN47">
            <v>0.5</v>
          </cell>
          <cell r="BO47">
            <v>0.5</v>
          </cell>
          <cell r="BP47">
            <v>0.5</v>
          </cell>
          <cell r="BQ47">
            <v>0.75</v>
          </cell>
          <cell r="BR47">
            <v>0.5</v>
          </cell>
          <cell r="BS47">
            <v>0.5</v>
          </cell>
          <cell r="BT47">
            <v>0.5</v>
          </cell>
          <cell r="BU47">
            <v>0.5</v>
          </cell>
          <cell r="BV47">
            <v>0.5</v>
          </cell>
          <cell r="BW47">
            <v>0.5</v>
          </cell>
          <cell r="BX47">
            <v>0.25</v>
          </cell>
          <cell r="BY47">
            <v>0.25</v>
          </cell>
          <cell r="BZ47">
            <v>0.25</v>
          </cell>
          <cell r="CA47">
            <v>0.25</v>
          </cell>
          <cell r="CB47">
            <v>0.25</v>
          </cell>
          <cell r="CC47">
            <v>0.25</v>
          </cell>
          <cell r="CD47">
            <v>0.25</v>
          </cell>
          <cell r="CE47">
            <v>0.25</v>
          </cell>
          <cell r="CF47">
            <v>0.25</v>
          </cell>
          <cell r="CG47">
            <v>0.25</v>
          </cell>
          <cell r="CH47">
            <v>0.25</v>
          </cell>
          <cell r="CI47">
            <v>0.25</v>
          </cell>
          <cell r="CJ47">
            <v>0.25</v>
          </cell>
          <cell r="CK47">
            <v>0.25</v>
          </cell>
          <cell r="CL47">
            <v>0.5</v>
          </cell>
          <cell r="CM47">
            <v>0.5</v>
          </cell>
          <cell r="CN47">
            <v>0.5</v>
          </cell>
          <cell r="CO47">
            <v>0.5</v>
          </cell>
          <cell r="CP47">
            <v>0.5</v>
          </cell>
          <cell r="CQ47">
            <v>0.75</v>
          </cell>
          <cell r="CR47">
            <v>0.75</v>
          </cell>
          <cell r="CS47">
            <v>0.75</v>
          </cell>
          <cell r="CT47">
            <v>0.75</v>
          </cell>
          <cell r="CU47">
            <v>0.75</v>
          </cell>
          <cell r="CV47">
            <v>0.75</v>
          </cell>
          <cell r="CW47">
            <v>0.75</v>
          </cell>
          <cell r="CX47">
            <v>0.75</v>
          </cell>
          <cell r="CY47">
            <v>0.75</v>
          </cell>
          <cell r="CZ47">
            <v>0.75</v>
          </cell>
        </row>
        <row r="48">
          <cell r="C48">
            <v>0.6</v>
          </cell>
          <cell r="F48">
            <v>0.75</v>
          </cell>
          <cell r="G48">
            <v>0.75</v>
          </cell>
          <cell r="H48">
            <v>0.75</v>
          </cell>
          <cell r="I48">
            <v>0.75</v>
          </cell>
          <cell r="J48">
            <v>0.75</v>
          </cell>
          <cell r="K48">
            <v>0.75</v>
          </cell>
          <cell r="L48">
            <v>0.5</v>
          </cell>
          <cell r="M48">
            <v>0.5</v>
          </cell>
          <cell r="N48">
            <v>0.75</v>
          </cell>
          <cell r="O48">
            <v>0.5</v>
          </cell>
          <cell r="P48">
            <v>0.5</v>
          </cell>
          <cell r="Q48">
            <v>0.25</v>
          </cell>
          <cell r="R48">
            <v>0.5</v>
          </cell>
          <cell r="S48">
            <v>0.5</v>
          </cell>
          <cell r="T48">
            <v>0.25</v>
          </cell>
          <cell r="U48">
            <v>0.5</v>
          </cell>
          <cell r="V48">
            <v>0.25</v>
          </cell>
          <cell r="W48">
            <v>0.5</v>
          </cell>
          <cell r="X48">
            <v>0.5</v>
          </cell>
          <cell r="Y48">
            <v>0.25</v>
          </cell>
          <cell r="Z48">
            <v>0.75</v>
          </cell>
          <cell r="AA48">
            <v>0.75</v>
          </cell>
          <cell r="AB48">
            <v>0.75</v>
          </cell>
          <cell r="AC48">
            <v>0.75</v>
          </cell>
          <cell r="AD48">
            <v>0.75</v>
          </cell>
          <cell r="AE48">
            <v>0.75</v>
          </cell>
          <cell r="AF48">
            <v>0.75</v>
          </cell>
          <cell r="AG48">
            <v>0.75</v>
          </cell>
          <cell r="AH48">
            <v>1</v>
          </cell>
          <cell r="AI48">
            <v>1</v>
          </cell>
          <cell r="AJ48">
            <v>1</v>
          </cell>
          <cell r="AK48">
            <v>1</v>
          </cell>
          <cell r="AL48">
            <v>1</v>
          </cell>
          <cell r="AM48">
            <v>1</v>
          </cell>
          <cell r="AN48">
            <v>1</v>
          </cell>
          <cell r="AO48">
            <v>0.75</v>
          </cell>
          <cell r="AP48">
            <v>0.75</v>
          </cell>
          <cell r="AQ48">
            <v>0.75</v>
          </cell>
          <cell r="AR48">
            <v>0.75</v>
          </cell>
          <cell r="AS48">
            <v>0.75</v>
          </cell>
          <cell r="AT48">
            <v>1</v>
          </cell>
          <cell r="AU48">
            <v>1</v>
          </cell>
          <cell r="AV48">
            <v>1</v>
          </cell>
          <cell r="AW48">
            <v>1</v>
          </cell>
          <cell r="AX48">
            <v>1</v>
          </cell>
          <cell r="AY48">
            <v>1</v>
          </cell>
          <cell r="AZ48">
            <v>1</v>
          </cell>
          <cell r="BA48">
            <v>1</v>
          </cell>
          <cell r="BB48">
            <v>1</v>
          </cell>
          <cell r="BC48">
            <v>1</v>
          </cell>
          <cell r="BD48">
            <v>0.75</v>
          </cell>
          <cell r="BE48">
            <v>0.75</v>
          </cell>
          <cell r="BF48">
            <v>0.75</v>
          </cell>
          <cell r="BG48">
            <v>0.75</v>
          </cell>
          <cell r="BH48">
            <v>0.75</v>
          </cell>
          <cell r="BI48">
            <v>0.75</v>
          </cell>
          <cell r="BJ48">
            <v>0.75</v>
          </cell>
          <cell r="BK48">
            <v>0.75</v>
          </cell>
          <cell r="BL48">
            <v>0.75</v>
          </cell>
          <cell r="BM48">
            <v>0.75</v>
          </cell>
          <cell r="BN48">
            <v>0.5</v>
          </cell>
          <cell r="BO48">
            <v>0.5</v>
          </cell>
          <cell r="BP48">
            <v>0.75</v>
          </cell>
          <cell r="BQ48">
            <v>0.75</v>
          </cell>
          <cell r="BR48">
            <v>0.5</v>
          </cell>
          <cell r="BS48">
            <v>0.75</v>
          </cell>
          <cell r="BT48">
            <v>0.5</v>
          </cell>
          <cell r="BU48">
            <v>0.75</v>
          </cell>
          <cell r="BV48">
            <v>0.75</v>
          </cell>
          <cell r="BW48">
            <v>0.5</v>
          </cell>
          <cell r="BX48">
            <v>0.25</v>
          </cell>
          <cell r="BY48">
            <v>0.25</v>
          </cell>
          <cell r="BZ48">
            <v>0.25</v>
          </cell>
          <cell r="CA48">
            <v>0.5</v>
          </cell>
          <cell r="CB48">
            <v>0.5</v>
          </cell>
          <cell r="CC48">
            <v>0.25</v>
          </cell>
          <cell r="CD48">
            <v>0.25</v>
          </cell>
          <cell r="CE48">
            <v>0.25</v>
          </cell>
          <cell r="CF48">
            <v>0.25</v>
          </cell>
          <cell r="CG48">
            <v>0.25</v>
          </cell>
          <cell r="CH48">
            <v>0.25</v>
          </cell>
          <cell r="CI48">
            <v>0.25</v>
          </cell>
          <cell r="CJ48">
            <v>0.25</v>
          </cell>
          <cell r="CK48">
            <v>0.25</v>
          </cell>
          <cell r="CL48">
            <v>0.5</v>
          </cell>
          <cell r="CM48">
            <v>0.5</v>
          </cell>
          <cell r="CN48">
            <v>0.5</v>
          </cell>
          <cell r="CO48">
            <v>0.5</v>
          </cell>
          <cell r="CP48">
            <v>0.5</v>
          </cell>
          <cell r="CQ48">
            <v>0.75</v>
          </cell>
          <cell r="CR48">
            <v>0.75</v>
          </cell>
          <cell r="CS48">
            <v>0.75</v>
          </cell>
          <cell r="CT48">
            <v>0.75</v>
          </cell>
          <cell r="CU48">
            <v>0.75</v>
          </cell>
          <cell r="CV48">
            <v>0.75</v>
          </cell>
          <cell r="CW48">
            <v>0.75</v>
          </cell>
          <cell r="CX48">
            <v>0.75</v>
          </cell>
          <cell r="CY48">
            <v>0.75</v>
          </cell>
          <cell r="CZ48">
            <v>0.75</v>
          </cell>
        </row>
        <row r="49">
          <cell r="C49">
            <v>0.7</v>
          </cell>
          <cell r="F49">
            <v>0.75</v>
          </cell>
          <cell r="G49">
            <v>0.75</v>
          </cell>
          <cell r="H49">
            <v>0.75</v>
          </cell>
          <cell r="I49">
            <v>0.75</v>
          </cell>
          <cell r="J49">
            <v>0.75</v>
          </cell>
          <cell r="K49">
            <v>0.75</v>
          </cell>
          <cell r="L49">
            <v>0.5</v>
          </cell>
          <cell r="M49">
            <v>0.5</v>
          </cell>
          <cell r="N49">
            <v>0.75</v>
          </cell>
          <cell r="O49">
            <v>0.5</v>
          </cell>
          <cell r="P49">
            <v>0.5</v>
          </cell>
          <cell r="Q49">
            <v>0.25</v>
          </cell>
          <cell r="R49">
            <v>0.5</v>
          </cell>
          <cell r="S49">
            <v>0.5</v>
          </cell>
          <cell r="T49">
            <v>0.25</v>
          </cell>
          <cell r="U49">
            <v>0.5</v>
          </cell>
          <cell r="V49">
            <v>0.25</v>
          </cell>
          <cell r="W49">
            <v>0.5</v>
          </cell>
          <cell r="X49">
            <v>0.5</v>
          </cell>
          <cell r="Y49">
            <v>0.25</v>
          </cell>
          <cell r="Z49">
            <v>0.75</v>
          </cell>
          <cell r="AA49">
            <v>0.75</v>
          </cell>
          <cell r="AB49">
            <v>0.75</v>
          </cell>
          <cell r="AC49">
            <v>0.75</v>
          </cell>
          <cell r="AD49">
            <v>0.75</v>
          </cell>
          <cell r="AE49">
            <v>1</v>
          </cell>
          <cell r="AF49">
            <v>0.75</v>
          </cell>
          <cell r="AG49">
            <v>0.75</v>
          </cell>
          <cell r="AH49">
            <v>1</v>
          </cell>
          <cell r="AI49">
            <v>1</v>
          </cell>
          <cell r="AJ49">
            <v>1</v>
          </cell>
          <cell r="AK49">
            <v>1</v>
          </cell>
          <cell r="AL49">
            <v>1</v>
          </cell>
          <cell r="AM49">
            <v>1</v>
          </cell>
          <cell r="AN49">
            <v>1</v>
          </cell>
          <cell r="AO49">
            <v>0.75</v>
          </cell>
          <cell r="AP49">
            <v>0.75</v>
          </cell>
          <cell r="AQ49">
            <v>0.75</v>
          </cell>
          <cell r="AR49">
            <v>0.75</v>
          </cell>
          <cell r="AS49">
            <v>0.75</v>
          </cell>
          <cell r="AT49">
            <v>1</v>
          </cell>
          <cell r="AU49">
            <v>1</v>
          </cell>
          <cell r="AV49">
            <v>1</v>
          </cell>
          <cell r="AW49">
            <v>1</v>
          </cell>
          <cell r="AX49">
            <v>1</v>
          </cell>
          <cell r="AY49">
            <v>1</v>
          </cell>
          <cell r="AZ49">
            <v>1</v>
          </cell>
          <cell r="BA49">
            <v>1</v>
          </cell>
          <cell r="BB49">
            <v>1</v>
          </cell>
          <cell r="BC49">
            <v>1</v>
          </cell>
          <cell r="BD49">
            <v>0.75</v>
          </cell>
          <cell r="BE49">
            <v>0.75</v>
          </cell>
          <cell r="BF49">
            <v>0.75</v>
          </cell>
          <cell r="BG49">
            <v>0.75</v>
          </cell>
          <cell r="BH49">
            <v>0.75</v>
          </cell>
          <cell r="BI49">
            <v>0.75</v>
          </cell>
          <cell r="BJ49">
            <v>0.75</v>
          </cell>
          <cell r="BK49">
            <v>0.75</v>
          </cell>
          <cell r="BL49">
            <v>0.75</v>
          </cell>
          <cell r="BM49">
            <v>0.75</v>
          </cell>
          <cell r="BN49">
            <v>0.5</v>
          </cell>
          <cell r="BO49">
            <v>0.5</v>
          </cell>
          <cell r="BP49">
            <v>0.75</v>
          </cell>
          <cell r="BQ49">
            <v>0.75</v>
          </cell>
          <cell r="BR49">
            <v>0.5</v>
          </cell>
          <cell r="BS49">
            <v>0.75</v>
          </cell>
          <cell r="BT49">
            <v>0.5</v>
          </cell>
          <cell r="BU49">
            <v>0.75</v>
          </cell>
          <cell r="BV49">
            <v>0.75</v>
          </cell>
          <cell r="BW49">
            <v>0.5</v>
          </cell>
          <cell r="BX49">
            <v>0.5</v>
          </cell>
          <cell r="BY49">
            <v>0.25</v>
          </cell>
          <cell r="BZ49">
            <v>0.25</v>
          </cell>
          <cell r="CA49">
            <v>0.5</v>
          </cell>
          <cell r="CB49">
            <v>0.5</v>
          </cell>
          <cell r="CC49">
            <v>0.25</v>
          </cell>
          <cell r="CD49">
            <v>0.25</v>
          </cell>
          <cell r="CE49">
            <v>0.25</v>
          </cell>
          <cell r="CF49">
            <v>0.25</v>
          </cell>
          <cell r="CG49">
            <v>0.25</v>
          </cell>
          <cell r="CH49">
            <v>0.25</v>
          </cell>
          <cell r="CI49">
            <v>0.25</v>
          </cell>
          <cell r="CJ49">
            <v>0.25</v>
          </cell>
          <cell r="CK49">
            <v>0.25</v>
          </cell>
          <cell r="CL49">
            <v>0.5</v>
          </cell>
          <cell r="CM49">
            <v>0.5</v>
          </cell>
          <cell r="CN49">
            <v>0.5</v>
          </cell>
          <cell r="CO49">
            <v>0.5</v>
          </cell>
          <cell r="CP49">
            <v>0.5</v>
          </cell>
          <cell r="CQ49">
            <v>0.75</v>
          </cell>
          <cell r="CR49">
            <v>0.75</v>
          </cell>
          <cell r="CS49">
            <v>0.75</v>
          </cell>
          <cell r="CT49">
            <v>0.75</v>
          </cell>
          <cell r="CU49">
            <v>0.75</v>
          </cell>
          <cell r="CV49">
            <v>0.75</v>
          </cell>
          <cell r="CW49">
            <v>0.75</v>
          </cell>
          <cell r="CX49">
            <v>0.75</v>
          </cell>
          <cell r="CY49">
            <v>0.75</v>
          </cell>
          <cell r="CZ49">
            <v>0.75</v>
          </cell>
        </row>
        <row r="50">
          <cell r="C50">
            <v>0.7</v>
          </cell>
          <cell r="F50">
            <v>0.75</v>
          </cell>
          <cell r="G50">
            <v>0.75</v>
          </cell>
          <cell r="H50">
            <v>0.75</v>
          </cell>
          <cell r="I50">
            <v>0.75</v>
          </cell>
          <cell r="J50">
            <v>0.75</v>
          </cell>
          <cell r="K50">
            <v>0.75</v>
          </cell>
          <cell r="L50">
            <v>0.5</v>
          </cell>
          <cell r="M50">
            <v>0.5</v>
          </cell>
          <cell r="N50">
            <v>0.75</v>
          </cell>
          <cell r="O50">
            <v>0.75</v>
          </cell>
          <cell r="P50">
            <v>0.5</v>
          </cell>
          <cell r="Q50">
            <v>0.5</v>
          </cell>
          <cell r="R50">
            <v>0.5</v>
          </cell>
          <cell r="S50">
            <v>0.5</v>
          </cell>
          <cell r="T50">
            <v>0.5</v>
          </cell>
          <cell r="U50">
            <v>0.5</v>
          </cell>
          <cell r="V50">
            <v>0.5</v>
          </cell>
          <cell r="W50">
            <v>0.5</v>
          </cell>
          <cell r="X50">
            <v>0.5</v>
          </cell>
          <cell r="Y50">
            <v>0.5</v>
          </cell>
          <cell r="Z50">
            <v>0.75</v>
          </cell>
          <cell r="AA50">
            <v>0.75</v>
          </cell>
          <cell r="AB50">
            <v>0.75</v>
          </cell>
          <cell r="AC50">
            <v>0.75</v>
          </cell>
          <cell r="AD50">
            <v>0.75</v>
          </cell>
          <cell r="AE50">
            <v>1</v>
          </cell>
          <cell r="AF50">
            <v>0.75</v>
          </cell>
          <cell r="AG50">
            <v>0.75</v>
          </cell>
          <cell r="AH50">
            <v>1</v>
          </cell>
          <cell r="AI50">
            <v>1</v>
          </cell>
          <cell r="AJ50">
            <v>1</v>
          </cell>
          <cell r="AK50">
            <v>1</v>
          </cell>
          <cell r="AL50">
            <v>1</v>
          </cell>
          <cell r="AM50">
            <v>0.75</v>
          </cell>
          <cell r="AN50">
            <v>0.75</v>
          </cell>
          <cell r="AO50">
            <v>0.75</v>
          </cell>
          <cell r="AP50">
            <v>0.75</v>
          </cell>
          <cell r="AQ50">
            <v>0.75</v>
          </cell>
          <cell r="AR50">
            <v>0.75</v>
          </cell>
          <cell r="AS50">
            <v>0.75</v>
          </cell>
          <cell r="AT50">
            <v>1</v>
          </cell>
          <cell r="AU50">
            <v>1</v>
          </cell>
          <cell r="AV50">
            <v>1</v>
          </cell>
          <cell r="AW50">
            <v>1</v>
          </cell>
          <cell r="AX50">
            <v>1</v>
          </cell>
          <cell r="AY50">
            <v>1</v>
          </cell>
          <cell r="AZ50">
            <v>1</v>
          </cell>
          <cell r="BA50">
            <v>1</v>
          </cell>
          <cell r="BB50">
            <v>1</v>
          </cell>
          <cell r="BC50">
            <v>1</v>
          </cell>
          <cell r="BD50">
            <v>0.75</v>
          </cell>
          <cell r="BE50">
            <v>0.75</v>
          </cell>
          <cell r="BF50">
            <v>0.75</v>
          </cell>
          <cell r="BG50">
            <v>0.75</v>
          </cell>
          <cell r="BH50">
            <v>0.75</v>
          </cell>
          <cell r="BI50">
            <v>0.75</v>
          </cell>
          <cell r="BJ50">
            <v>0.75</v>
          </cell>
          <cell r="BK50">
            <v>0.75</v>
          </cell>
          <cell r="BL50">
            <v>0.75</v>
          </cell>
          <cell r="BM50">
            <v>0.75</v>
          </cell>
          <cell r="BN50">
            <v>0.75</v>
          </cell>
          <cell r="BO50">
            <v>0.75</v>
          </cell>
          <cell r="BP50">
            <v>0.75</v>
          </cell>
          <cell r="BQ50">
            <v>0.75</v>
          </cell>
          <cell r="BR50">
            <v>0.75</v>
          </cell>
          <cell r="BS50">
            <v>0.75</v>
          </cell>
          <cell r="BT50">
            <v>0.75</v>
          </cell>
          <cell r="BU50">
            <v>0.75</v>
          </cell>
          <cell r="BV50">
            <v>0.75</v>
          </cell>
          <cell r="BW50">
            <v>0.5</v>
          </cell>
          <cell r="BX50">
            <v>0.5</v>
          </cell>
          <cell r="BY50">
            <v>0.5</v>
          </cell>
          <cell r="BZ50">
            <v>0.5</v>
          </cell>
          <cell r="CA50">
            <v>0.5</v>
          </cell>
          <cell r="CB50">
            <v>0.5</v>
          </cell>
          <cell r="CC50">
            <v>0.25</v>
          </cell>
          <cell r="CD50">
            <v>0.25</v>
          </cell>
          <cell r="CE50">
            <v>0.5</v>
          </cell>
          <cell r="CF50">
            <v>0.5</v>
          </cell>
          <cell r="CG50">
            <v>0.25</v>
          </cell>
          <cell r="CH50">
            <v>0.25</v>
          </cell>
          <cell r="CI50">
            <v>0.5</v>
          </cell>
          <cell r="CJ50">
            <v>0.5</v>
          </cell>
          <cell r="CK50">
            <v>0.25</v>
          </cell>
          <cell r="CL50">
            <v>0.5</v>
          </cell>
          <cell r="CM50">
            <v>0.5</v>
          </cell>
          <cell r="CN50">
            <v>0.5</v>
          </cell>
          <cell r="CO50">
            <v>0.75</v>
          </cell>
          <cell r="CP50">
            <v>0.5</v>
          </cell>
          <cell r="CQ50">
            <v>0.75</v>
          </cell>
          <cell r="CR50">
            <v>0.75</v>
          </cell>
          <cell r="CS50">
            <v>0.75</v>
          </cell>
          <cell r="CT50">
            <v>0.75</v>
          </cell>
          <cell r="CU50">
            <v>0.75</v>
          </cell>
          <cell r="CV50">
            <v>0.75</v>
          </cell>
          <cell r="CW50">
            <v>0.75</v>
          </cell>
          <cell r="CX50">
            <v>1</v>
          </cell>
          <cell r="CY50">
            <v>1</v>
          </cell>
          <cell r="CZ50">
            <v>0.75</v>
          </cell>
        </row>
        <row r="51">
          <cell r="C51">
            <v>0.7</v>
          </cell>
          <cell r="F51">
            <v>0.5</v>
          </cell>
          <cell r="G51">
            <v>0.5</v>
          </cell>
          <cell r="H51">
            <v>0.5</v>
          </cell>
          <cell r="I51">
            <v>0.5</v>
          </cell>
          <cell r="J51">
            <v>0.5</v>
          </cell>
          <cell r="K51">
            <v>0.5</v>
          </cell>
          <cell r="L51">
            <v>0.5</v>
          </cell>
          <cell r="M51">
            <v>0.5</v>
          </cell>
          <cell r="N51">
            <v>0.5</v>
          </cell>
          <cell r="O51">
            <v>0.5</v>
          </cell>
          <cell r="P51">
            <v>0.25</v>
          </cell>
          <cell r="Q51">
            <v>0.25</v>
          </cell>
          <cell r="R51">
            <v>0.25</v>
          </cell>
          <cell r="S51">
            <v>0.5</v>
          </cell>
          <cell r="T51">
            <v>0.25</v>
          </cell>
          <cell r="U51">
            <v>0.25</v>
          </cell>
          <cell r="V51">
            <v>0.25</v>
          </cell>
          <cell r="W51">
            <v>0.5</v>
          </cell>
          <cell r="X51">
            <v>0.5</v>
          </cell>
          <cell r="Y51">
            <v>0.25</v>
          </cell>
          <cell r="Z51">
            <v>0.75</v>
          </cell>
          <cell r="AA51">
            <v>0.5</v>
          </cell>
          <cell r="AB51">
            <v>0.75</v>
          </cell>
          <cell r="AC51">
            <v>0.75</v>
          </cell>
          <cell r="AD51">
            <v>0.75</v>
          </cell>
          <cell r="AE51">
            <v>0.75</v>
          </cell>
          <cell r="AF51">
            <v>0.75</v>
          </cell>
          <cell r="AG51">
            <v>0.75</v>
          </cell>
          <cell r="AH51">
            <v>0.75</v>
          </cell>
          <cell r="AI51">
            <v>0.75</v>
          </cell>
          <cell r="AJ51">
            <v>1</v>
          </cell>
          <cell r="AK51">
            <v>1</v>
          </cell>
          <cell r="AL51">
            <v>1</v>
          </cell>
          <cell r="AM51">
            <v>1</v>
          </cell>
          <cell r="AN51">
            <v>1</v>
          </cell>
          <cell r="AO51">
            <v>0.75</v>
          </cell>
          <cell r="AP51">
            <v>0.75</v>
          </cell>
          <cell r="AQ51">
            <v>0.75</v>
          </cell>
          <cell r="AR51">
            <v>0.75</v>
          </cell>
          <cell r="AS51">
            <v>0.75</v>
          </cell>
          <cell r="AT51">
            <v>1</v>
          </cell>
          <cell r="AU51">
            <v>1</v>
          </cell>
          <cell r="AV51">
            <v>1</v>
          </cell>
          <cell r="AW51">
            <v>1</v>
          </cell>
          <cell r="AX51">
            <v>1</v>
          </cell>
          <cell r="AY51">
            <v>0.75</v>
          </cell>
          <cell r="AZ51">
            <v>0.75</v>
          </cell>
          <cell r="BA51">
            <v>1</v>
          </cell>
          <cell r="BB51">
            <v>1</v>
          </cell>
          <cell r="BC51">
            <v>0.75</v>
          </cell>
          <cell r="BD51">
            <v>0.75</v>
          </cell>
          <cell r="BE51">
            <v>0.75</v>
          </cell>
          <cell r="BF51">
            <v>0.75</v>
          </cell>
          <cell r="BG51">
            <v>0.75</v>
          </cell>
          <cell r="BH51">
            <v>0.75</v>
          </cell>
          <cell r="BI51">
            <v>0.75</v>
          </cell>
          <cell r="BJ51">
            <v>0.75</v>
          </cell>
          <cell r="BK51">
            <v>0.75</v>
          </cell>
          <cell r="BL51">
            <v>0.75</v>
          </cell>
          <cell r="BM51">
            <v>0.75</v>
          </cell>
          <cell r="BN51">
            <v>0.5</v>
          </cell>
          <cell r="BO51">
            <v>0.5</v>
          </cell>
          <cell r="BP51">
            <v>0.5</v>
          </cell>
          <cell r="BQ51">
            <v>0.75</v>
          </cell>
          <cell r="BR51">
            <v>0.5</v>
          </cell>
          <cell r="BS51">
            <v>0.5</v>
          </cell>
          <cell r="BT51">
            <v>0.5</v>
          </cell>
          <cell r="BU51">
            <v>0.75</v>
          </cell>
          <cell r="BV51">
            <v>0.5</v>
          </cell>
          <cell r="BW51">
            <v>0.5</v>
          </cell>
          <cell r="BX51">
            <v>0.25</v>
          </cell>
          <cell r="BY51">
            <v>0.25</v>
          </cell>
          <cell r="BZ51">
            <v>0.25</v>
          </cell>
          <cell r="CA51">
            <v>0.25</v>
          </cell>
          <cell r="CB51">
            <v>0.5</v>
          </cell>
          <cell r="CC51">
            <v>0.25</v>
          </cell>
          <cell r="CD51">
            <v>0.25</v>
          </cell>
          <cell r="CE51">
            <v>0.25</v>
          </cell>
          <cell r="CF51">
            <v>0.25</v>
          </cell>
          <cell r="CG51">
            <v>0.25</v>
          </cell>
          <cell r="CH51">
            <v>0.25</v>
          </cell>
          <cell r="CI51">
            <v>0.25</v>
          </cell>
          <cell r="CJ51">
            <v>0.25</v>
          </cell>
          <cell r="CK51">
            <v>0.25</v>
          </cell>
          <cell r="CL51">
            <v>0.5</v>
          </cell>
          <cell r="CM51">
            <v>0.5</v>
          </cell>
          <cell r="CN51">
            <v>0.5</v>
          </cell>
          <cell r="CO51">
            <v>0.5</v>
          </cell>
          <cell r="CP51">
            <v>0.25</v>
          </cell>
          <cell r="CQ51">
            <v>0.75</v>
          </cell>
          <cell r="CR51">
            <v>0.75</v>
          </cell>
          <cell r="CS51">
            <v>0.75</v>
          </cell>
          <cell r="CT51">
            <v>0.75</v>
          </cell>
          <cell r="CU51">
            <v>0.75</v>
          </cell>
          <cell r="CV51">
            <v>0.75</v>
          </cell>
          <cell r="CW51">
            <v>0.75</v>
          </cell>
          <cell r="CX51">
            <v>0.75</v>
          </cell>
          <cell r="CY51">
            <v>0.75</v>
          </cell>
          <cell r="CZ51">
            <v>0.75</v>
          </cell>
        </row>
        <row r="52">
          <cell r="C52">
            <v>0.7</v>
          </cell>
          <cell r="F52">
            <v>0.5</v>
          </cell>
          <cell r="G52">
            <v>0.5</v>
          </cell>
          <cell r="H52">
            <v>0.75</v>
          </cell>
          <cell r="I52">
            <v>0.5</v>
          </cell>
          <cell r="J52">
            <v>0.5</v>
          </cell>
          <cell r="K52">
            <v>0.75</v>
          </cell>
          <cell r="L52">
            <v>0.5</v>
          </cell>
          <cell r="M52">
            <v>0.5</v>
          </cell>
          <cell r="N52">
            <v>0.5</v>
          </cell>
          <cell r="O52">
            <v>0.5</v>
          </cell>
          <cell r="P52">
            <v>0.25</v>
          </cell>
          <cell r="Q52">
            <v>0.25</v>
          </cell>
          <cell r="R52">
            <v>0.25</v>
          </cell>
          <cell r="S52">
            <v>0.5</v>
          </cell>
          <cell r="T52">
            <v>0.25</v>
          </cell>
          <cell r="U52">
            <v>0.5</v>
          </cell>
          <cell r="V52">
            <v>0.25</v>
          </cell>
          <cell r="W52">
            <v>0.5</v>
          </cell>
          <cell r="X52">
            <v>0.5</v>
          </cell>
          <cell r="Y52">
            <v>0.25</v>
          </cell>
          <cell r="Z52">
            <v>0.75</v>
          </cell>
          <cell r="AA52">
            <v>0.75</v>
          </cell>
          <cell r="AB52">
            <v>0.75</v>
          </cell>
          <cell r="AC52">
            <v>0.75</v>
          </cell>
          <cell r="AD52">
            <v>0.75</v>
          </cell>
          <cell r="AE52">
            <v>0.75</v>
          </cell>
          <cell r="AF52">
            <v>0.75</v>
          </cell>
          <cell r="AG52">
            <v>0.75</v>
          </cell>
          <cell r="AH52">
            <v>1</v>
          </cell>
          <cell r="AI52">
            <v>1</v>
          </cell>
          <cell r="AJ52">
            <v>1</v>
          </cell>
          <cell r="AK52">
            <v>1</v>
          </cell>
          <cell r="AL52">
            <v>1</v>
          </cell>
          <cell r="AM52">
            <v>0.75</v>
          </cell>
          <cell r="AN52">
            <v>1</v>
          </cell>
          <cell r="AO52">
            <v>0.75</v>
          </cell>
          <cell r="AP52">
            <v>0.75</v>
          </cell>
          <cell r="AQ52">
            <v>0.75</v>
          </cell>
          <cell r="AR52">
            <v>0.75</v>
          </cell>
          <cell r="AS52">
            <v>0.75</v>
          </cell>
          <cell r="AT52">
            <v>1</v>
          </cell>
          <cell r="AU52">
            <v>1</v>
          </cell>
          <cell r="AV52">
            <v>1</v>
          </cell>
          <cell r="AW52">
            <v>1</v>
          </cell>
          <cell r="AX52">
            <v>1</v>
          </cell>
          <cell r="AY52">
            <v>1</v>
          </cell>
          <cell r="AZ52">
            <v>1</v>
          </cell>
          <cell r="BA52">
            <v>1</v>
          </cell>
          <cell r="BB52">
            <v>1</v>
          </cell>
          <cell r="BC52">
            <v>1</v>
          </cell>
          <cell r="BD52">
            <v>0.75</v>
          </cell>
          <cell r="BE52">
            <v>0.75</v>
          </cell>
          <cell r="BF52">
            <v>0.75</v>
          </cell>
          <cell r="BG52">
            <v>0.75</v>
          </cell>
          <cell r="BH52">
            <v>0.75</v>
          </cell>
          <cell r="BI52">
            <v>0.75</v>
          </cell>
          <cell r="BJ52">
            <v>0.75</v>
          </cell>
          <cell r="BK52">
            <v>1</v>
          </cell>
          <cell r="BL52">
            <v>0.75</v>
          </cell>
          <cell r="BM52">
            <v>0.75</v>
          </cell>
          <cell r="BN52">
            <v>0.5</v>
          </cell>
          <cell r="BO52">
            <v>0.5</v>
          </cell>
          <cell r="BP52">
            <v>0.75</v>
          </cell>
          <cell r="BQ52">
            <v>0.75</v>
          </cell>
          <cell r="BR52">
            <v>0.5</v>
          </cell>
          <cell r="BS52">
            <v>0.75</v>
          </cell>
          <cell r="BT52">
            <v>0.5</v>
          </cell>
          <cell r="BU52">
            <v>0.75</v>
          </cell>
          <cell r="BV52">
            <v>0.75</v>
          </cell>
          <cell r="BW52">
            <v>0.5</v>
          </cell>
          <cell r="BX52">
            <v>0.5</v>
          </cell>
          <cell r="BY52">
            <v>0.25</v>
          </cell>
          <cell r="BZ52">
            <v>0.25</v>
          </cell>
          <cell r="CA52">
            <v>0.5</v>
          </cell>
          <cell r="CB52">
            <v>0.5</v>
          </cell>
          <cell r="CC52">
            <v>0.25</v>
          </cell>
          <cell r="CD52">
            <v>0.25</v>
          </cell>
          <cell r="CE52">
            <v>0.25</v>
          </cell>
          <cell r="CF52">
            <v>0.25</v>
          </cell>
          <cell r="CG52">
            <v>0.25</v>
          </cell>
          <cell r="CH52">
            <v>0.25</v>
          </cell>
          <cell r="CI52">
            <v>0.25</v>
          </cell>
          <cell r="CJ52">
            <v>0.25</v>
          </cell>
          <cell r="CK52">
            <v>0.25</v>
          </cell>
          <cell r="CL52">
            <v>0.5</v>
          </cell>
          <cell r="CM52">
            <v>0.5</v>
          </cell>
          <cell r="CN52">
            <v>0.5</v>
          </cell>
          <cell r="CO52">
            <v>0.5</v>
          </cell>
          <cell r="CP52">
            <v>0.5</v>
          </cell>
          <cell r="CQ52">
            <v>0.75</v>
          </cell>
          <cell r="CR52">
            <v>0.75</v>
          </cell>
          <cell r="CS52">
            <v>0.75</v>
          </cell>
          <cell r="CT52">
            <v>0.75</v>
          </cell>
          <cell r="CU52">
            <v>0.75</v>
          </cell>
          <cell r="CV52">
            <v>0.75</v>
          </cell>
          <cell r="CW52">
            <v>0.75</v>
          </cell>
          <cell r="CX52">
            <v>0.75</v>
          </cell>
          <cell r="CY52">
            <v>0.75</v>
          </cell>
          <cell r="CZ52">
            <v>0.75</v>
          </cell>
        </row>
        <row r="53">
          <cell r="C53">
            <v>0.9</v>
          </cell>
          <cell r="F53">
            <v>0.75</v>
          </cell>
          <cell r="G53">
            <v>0.75</v>
          </cell>
          <cell r="H53">
            <v>0.75</v>
          </cell>
          <cell r="I53">
            <v>0.75</v>
          </cell>
          <cell r="J53">
            <v>0.75</v>
          </cell>
          <cell r="K53">
            <v>0.75</v>
          </cell>
          <cell r="L53">
            <v>0.5</v>
          </cell>
          <cell r="M53">
            <v>0.5</v>
          </cell>
          <cell r="N53">
            <v>0.75</v>
          </cell>
          <cell r="O53">
            <v>0.75</v>
          </cell>
          <cell r="P53">
            <v>0.5</v>
          </cell>
          <cell r="Q53">
            <v>0.25</v>
          </cell>
          <cell r="R53">
            <v>0.5</v>
          </cell>
          <cell r="S53">
            <v>0.5</v>
          </cell>
          <cell r="T53">
            <v>0.5</v>
          </cell>
          <cell r="U53">
            <v>0.5</v>
          </cell>
          <cell r="V53">
            <v>0.5</v>
          </cell>
          <cell r="W53">
            <v>0.5</v>
          </cell>
          <cell r="X53">
            <v>0.5</v>
          </cell>
          <cell r="Y53">
            <v>0.5</v>
          </cell>
          <cell r="Z53">
            <v>0.75</v>
          </cell>
          <cell r="AA53">
            <v>0.75</v>
          </cell>
          <cell r="AB53">
            <v>0.75</v>
          </cell>
          <cell r="AC53">
            <v>0.75</v>
          </cell>
          <cell r="AD53">
            <v>0.75</v>
          </cell>
          <cell r="AE53">
            <v>0.75</v>
          </cell>
          <cell r="AF53">
            <v>0.75</v>
          </cell>
          <cell r="AG53">
            <v>0.75</v>
          </cell>
          <cell r="AH53">
            <v>0.75</v>
          </cell>
          <cell r="AI53">
            <v>1</v>
          </cell>
          <cell r="AJ53">
            <v>0.75</v>
          </cell>
          <cell r="AK53">
            <v>0.75</v>
          </cell>
          <cell r="AL53">
            <v>0.75</v>
          </cell>
          <cell r="AM53">
            <v>0.75</v>
          </cell>
          <cell r="AN53">
            <v>0.75</v>
          </cell>
          <cell r="AO53">
            <v>0.75</v>
          </cell>
          <cell r="AP53">
            <v>0.75</v>
          </cell>
          <cell r="AQ53">
            <v>0.75</v>
          </cell>
          <cell r="AR53">
            <v>0.75</v>
          </cell>
          <cell r="AS53">
            <v>0.75</v>
          </cell>
          <cell r="AT53">
            <v>1</v>
          </cell>
          <cell r="AU53">
            <v>1</v>
          </cell>
          <cell r="AV53">
            <v>1</v>
          </cell>
          <cell r="AW53">
            <v>0.75</v>
          </cell>
          <cell r="AX53">
            <v>1</v>
          </cell>
          <cell r="AY53">
            <v>1</v>
          </cell>
          <cell r="AZ53">
            <v>1</v>
          </cell>
          <cell r="BA53">
            <v>1</v>
          </cell>
          <cell r="BB53">
            <v>1</v>
          </cell>
          <cell r="BC53">
            <v>1</v>
          </cell>
          <cell r="BD53">
            <v>1</v>
          </cell>
          <cell r="BE53">
            <v>1</v>
          </cell>
          <cell r="BF53">
            <v>1</v>
          </cell>
          <cell r="BG53">
            <v>1</v>
          </cell>
          <cell r="BH53">
            <v>1</v>
          </cell>
          <cell r="BI53">
            <v>1</v>
          </cell>
          <cell r="BJ53">
            <v>0.75</v>
          </cell>
          <cell r="BK53">
            <v>1</v>
          </cell>
          <cell r="BL53">
            <v>1</v>
          </cell>
          <cell r="BM53">
            <v>0.75</v>
          </cell>
          <cell r="BN53">
            <v>0.75</v>
          </cell>
          <cell r="BO53">
            <v>0.75</v>
          </cell>
          <cell r="BP53">
            <v>0.75</v>
          </cell>
          <cell r="BQ53">
            <v>0.75</v>
          </cell>
          <cell r="BR53">
            <v>0.75</v>
          </cell>
          <cell r="BS53">
            <v>0.75</v>
          </cell>
          <cell r="BT53">
            <v>0.75</v>
          </cell>
          <cell r="BU53">
            <v>0.75</v>
          </cell>
          <cell r="BV53">
            <v>0.75</v>
          </cell>
          <cell r="BW53">
            <v>0.75</v>
          </cell>
          <cell r="BX53">
            <v>0.5</v>
          </cell>
          <cell r="BY53">
            <v>0.5</v>
          </cell>
          <cell r="BZ53">
            <v>0.5</v>
          </cell>
          <cell r="CA53">
            <v>0.5</v>
          </cell>
          <cell r="CB53">
            <v>0.5</v>
          </cell>
          <cell r="CC53">
            <v>0.25</v>
          </cell>
          <cell r="CD53">
            <v>0.25</v>
          </cell>
          <cell r="CE53">
            <v>0.5</v>
          </cell>
          <cell r="CF53">
            <v>0.5</v>
          </cell>
          <cell r="CG53">
            <v>0.25</v>
          </cell>
          <cell r="CH53">
            <v>0.25</v>
          </cell>
          <cell r="CI53">
            <v>0.5</v>
          </cell>
          <cell r="CJ53">
            <v>0.5</v>
          </cell>
          <cell r="CK53">
            <v>0.25</v>
          </cell>
          <cell r="CL53">
            <v>0.5</v>
          </cell>
          <cell r="CM53">
            <v>0.5</v>
          </cell>
          <cell r="CN53">
            <v>0.5</v>
          </cell>
          <cell r="CO53">
            <v>0.75</v>
          </cell>
          <cell r="CP53">
            <v>0.5</v>
          </cell>
          <cell r="CQ53">
            <v>0.75</v>
          </cell>
          <cell r="CR53">
            <v>0.75</v>
          </cell>
          <cell r="CS53">
            <v>0.75</v>
          </cell>
          <cell r="CT53">
            <v>0.75</v>
          </cell>
          <cell r="CU53">
            <v>0.75</v>
          </cell>
          <cell r="CV53">
            <v>0.75</v>
          </cell>
          <cell r="CW53">
            <v>0.75</v>
          </cell>
          <cell r="CX53">
            <v>0.75</v>
          </cell>
          <cell r="CY53">
            <v>1</v>
          </cell>
          <cell r="CZ53">
            <v>0.75</v>
          </cell>
        </row>
        <row r="54">
          <cell r="C54">
            <v>1</v>
          </cell>
          <cell r="F54">
            <v>0.75</v>
          </cell>
          <cell r="G54">
            <v>0.75</v>
          </cell>
          <cell r="H54">
            <v>0.75</v>
          </cell>
          <cell r="I54">
            <v>0.75</v>
          </cell>
          <cell r="J54">
            <v>0.75</v>
          </cell>
          <cell r="K54">
            <v>0.75</v>
          </cell>
          <cell r="L54">
            <v>0.5</v>
          </cell>
          <cell r="M54">
            <v>0.5</v>
          </cell>
          <cell r="N54">
            <v>0.75</v>
          </cell>
          <cell r="O54">
            <v>0.75</v>
          </cell>
          <cell r="P54">
            <v>0.5</v>
          </cell>
          <cell r="Q54">
            <v>0.5</v>
          </cell>
          <cell r="R54">
            <v>0.5</v>
          </cell>
          <cell r="S54">
            <v>0.5</v>
          </cell>
          <cell r="T54">
            <v>0.5</v>
          </cell>
          <cell r="U54">
            <v>0.5</v>
          </cell>
          <cell r="V54">
            <v>0.5</v>
          </cell>
          <cell r="W54">
            <v>0.5</v>
          </cell>
          <cell r="X54">
            <v>0.5</v>
          </cell>
          <cell r="Y54">
            <v>0.5</v>
          </cell>
          <cell r="Z54">
            <v>0.75</v>
          </cell>
          <cell r="AA54">
            <v>0.75</v>
          </cell>
          <cell r="AB54">
            <v>0.75</v>
          </cell>
          <cell r="AC54">
            <v>0.75</v>
          </cell>
          <cell r="AD54">
            <v>0.75</v>
          </cell>
          <cell r="AE54">
            <v>0.75</v>
          </cell>
          <cell r="AF54">
            <v>0.75</v>
          </cell>
          <cell r="AG54">
            <v>0.75</v>
          </cell>
          <cell r="AH54">
            <v>0.75</v>
          </cell>
          <cell r="AI54">
            <v>1</v>
          </cell>
          <cell r="AJ54">
            <v>0.75</v>
          </cell>
          <cell r="AK54">
            <v>0.75</v>
          </cell>
          <cell r="AL54">
            <v>0.75</v>
          </cell>
          <cell r="AM54">
            <v>0.75</v>
          </cell>
          <cell r="AN54">
            <v>0.75</v>
          </cell>
          <cell r="AO54">
            <v>0.75</v>
          </cell>
          <cell r="AP54">
            <v>0.75</v>
          </cell>
          <cell r="AQ54">
            <v>0.75</v>
          </cell>
          <cell r="AR54">
            <v>0.75</v>
          </cell>
          <cell r="AS54">
            <v>0.75</v>
          </cell>
          <cell r="AT54">
            <v>1</v>
          </cell>
          <cell r="AU54">
            <v>1</v>
          </cell>
          <cell r="AV54">
            <v>1</v>
          </cell>
          <cell r="AW54">
            <v>0.75</v>
          </cell>
          <cell r="AX54">
            <v>1</v>
          </cell>
          <cell r="AY54">
            <v>1</v>
          </cell>
          <cell r="AZ54">
            <v>1</v>
          </cell>
          <cell r="BA54">
            <v>1</v>
          </cell>
          <cell r="BB54">
            <v>1</v>
          </cell>
          <cell r="BC54">
            <v>1</v>
          </cell>
          <cell r="BD54">
            <v>1</v>
          </cell>
          <cell r="BE54">
            <v>1</v>
          </cell>
          <cell r="BF54">
            <v>1</v>
          </cell>
          <cell r="BG54">
            <v>1</v>
          </cell>
          <cell r="BH54">
            <v>1</v>
          </cell>
          <cell r="BI54">
            <v>1</v>
          </cell>
          <cell r="BJ54">
            <v>1</v>
          </cell>
          <cell r="BK54">
            <v>1</v>
          </cell>
          <cell r="BL54">
            <v>1</v>
          </cell>
          <cell r="BM54">
            <v>0.75</v>
          </cell>
          <cell r="BN54">
            <v>0.75</v>
          </cell>
          <cell r="BO54">
            <v>0.75</v>
          </cell>
          <cell r="BP54">
            <v>0.75</v>
          </cell>
          <cell r="BQ54">
            <v>0.75</v>
          </cell>
          <cell r="BR54">
            <v>0.75</v>
          </cell>
          <cell r="BS54">
            <v>0.75</v>
          </cell>
          <cell r="BT54">
            <v>0.75</v>
          </cell>
          <cell r="BU54">
            <v>0.75</v>
          </cell>
          <cell r="BV54">
            <v>0.75</v>
          </cell>
          <cell r="BW54">
            <v>0.75</v>
          </cell>
          <cell r="BX54">
            <v>0.5</v>
          </cell>
          <cell r="BY54">
            <v>0.5</v>
          </cell>
          <cell r="BZ54">
            <v>0.5</v>
          </cell>
          <cell r="CA54">
            <v>0.5</v>
          </cell>
          <cell r="CB54">
            <v>0.5</v>
          </cell>
          <cell r="CC54">
            <v>0.5</v>
          </cell>
          <cell r="CD54">
            <v>0.5</v>
          </cell>
          <cell r="CE54">
            <v>0.5</v>
          </cell>
          <cell r="CF54">
            <v>0.5</v>
          </cell>
          <cell r="CG54">
            <v>0.5</v>
          </cell>
          <cell r="CH54">
            <v>0.25</v>
          </cell>
          <cell r="CI54">
            <v>0.5</v>
          </cell>
          <cell r="CJ54">
            <v>0.5</v>
          </cell>
          <cell r="CK54">
            <v>0.25</v>
          </cell>
          <cell r="CL54">
            <v>0.5</v>
          </cell>
          <cell r="CM54">
            <v>0.5</v>
          </cell>
          <cell r="CN54">
            <v>0.75</v>
          </cell>
          <cell r="CO54">
            <v>0.75</v>
          </cell>
          <cell r="CP54">
            <v>0.5</v>
          </cell>
          <cell r="CQ54">
            <v>0.75</v>
          </cell>
          <cell r="CR54">
            <v>0.75</v>
          </cell>
          <cell r="CS54">
            <v>0.75</v>
          </cell>
          <cell r="CT54">
            <v>0.75</v>
          </cell>
          <cell r="CU54">
            <v>0.75</v>
          </cell>
          <cell r="CV54">
            <v>0.75</v>
          </cell>
          <cell r="CW54">
            <v>0.75</v>
          </cell>
          <cell r="CX54">
            <v>1</v>
          </cell>
          <cell r="CY54">
            <v>1</v>
          </cell>
          <cell r="CZ54">
            <v>0.75</v>
          </cell>
        </row>
        <row r="55">
          <cell r="C55">
            <v>0.8</v>
          </cell>
          <cell r="F55">
            <v>0.75</v>
          </cell>
          <cell r="G55">
            <v>0.75</v>
          </cell>
          <cell r="H55">
            <v>0.75</v>
          </cell>
          <cell r="I55">
            <v>0.75</v>
          </cell>
          <cell r="J55">
            <v>0.75</v>
          </cell>
          <cell r="K55">
            <v>0.75</v>
          </cell>
          <cell r="L55">
            <v>0.5</v>
          </cell>
          <cell r="M55">
            <v>0.5</v>
          </cell>
          <cell r="N55">
            <v>0.5</v>
          </cell>
          <cell r="O55">
            <v>0.5</v>
          </cell>
          <cell r="P55">
            <v>0.5</v>
          </cell>
          <cell r="Q55">
            <v>0.25</v>
          </cell>
          <cell r="R55">
            <v>0.5</v>
          </cell>
          <cell r="S55">
            <v>0.5</v>
          </cell>
          <cell r="T55">
            <v>0.25</v>
          </cell>
          <cell r="U55">
            <v>0.5</v>
          </cell>
          <cell r="V55">
            <v>0.25</v>
          </cell>
          <cell r="W55">
            <v>0.5</v>
          </cell>
          <cell r="X55">
            <v>0.5</v>
          </cell>
          <cell r="Y55">
            <v>0.25</v>
          </cell>
          <cell r="Z55">
            <v>0.75</v>
          </cell>
          <cell r="AA55">
            <v>0.75</v>
          </cell>
          <cell r="AB55">
            <v>0.75</v>
          </cell>
          <cell r="AC55">
            <v>0.75</v>
          </cell>
          <cell r="AD55">
            <v>0.75</v>
          </cell>
          <cell r="AE55">
            <v>0.75</v>
          </cell>
          <cell r="AF55">
            <v>0.75</v>
          </cell>
          <cell r="AG55">
            <v>0.75</v>
          </cell>
          <cell r="AH55">
            <v>0.75</v>
          </cell>
          <cell r="AI55">
            <v>1</v>
          </cell>
          <cell r="AJ55">
            <v>1</v>
          </cell>
          <cell r="AK55">
            <v>1</v>
          </cell>
          <cell r="AL55">
            <v>1</v>
          </cell>
          <cell r="AM55">
            <v>0.75</v>
          </cell>
          <cell r="AN55">
            <v>0.75</v>
          </cell>
          <cell r="AO55">
            <v>0.75</v>
          </cell>
          <cell r="AP55">
            <v>0.75</v>
          </cell>
          <cell r="AQ55">
            <v>0.75</v>
          </cell>
          <cell r="AR55">
            <v>0.75</v>
          </cell>
          <cell r="AS55">
            <v>0.75</v>
          </cell>
          <cell r="AT55">
            <v>1</v>
          </cell>
          <cell r="AU55">
            <v>1</v>
          </cell>
          <cell r="AV55">
            <v>1</v>
          </cell>
          <cell r="AW55">
            <v>1</v>
          </cell>
          <cell r="AX55">
            <v>1</v>
          </cell>
          <cell r="AY55">
            <v>1</v>
          </cell>
          <cell r="AZ55">
            <v>1</v>
          </cell>
          <cell r="BA55">
            <v>1</v>
          </cell>
          <cell r="BB55">
            <v>1</v>
          </cell>
          <cell r="BC55">
            <v>1</v>
          </cell>
          <cell r="BD55">
            <v>0.75</v>
          </cell>
          <cell r="BE55">
            <v>0.75</v>
          </cell>
          <cell r="BF55">
            <v>1</v>
          </cell>
          <cell r="BG55">
            <v>0.75</v>
          </cell>
          <cell r="BH55">
            <v>0.75</v>
          </cell>
          <cell r="BI55">
            <v>0.75</v>
          </cell>
          <cell r="BJ55">
            <v>0.75</v>
          </cell>
          <cell r="BK55">
            <v>1</v>
          </cell>
          <cell r="BL55">
            <v>0.75</v>
          </cell>
          <cell r="BM55">
            <v>0.75</v>
          </cell>
          <cell r="BN55">
            <v>0.75</v>
          </cell>
          <cell r="BO55">
            <v>0.75</v>
          </cell>
          <cell r="BP55">
            <v>0.75</v>
          </cell>
          <cell r="BQ55">
            <v>0.75</v>
          </cell>
          <cell r="BR55">
            <v>0.5</v>
          </cell>
          <cell r="BS55">
            <v>0.75</v>
          </cell>
          <cell r="BT55">
            <v>0.5</v>
          </cell>
          <cell r="BU55">
            <v>0.75</v>
          </cell>
          <cell r="BV55">
            <v>0.75</v>
          </cell>
          <cell r="BW55">
            <v>0.5</v>
          </cell>
          <cell r="BX55">
            <v>0.5</v>
          </cell>
          <cell r="BY55">
            <v>0.5</v>
          </cell>
          <cell r="BZ55">
            <v>0.25</v>
          </cell>
          <cell r="CA55">
            <v>0.5</v>
          </cell>
          <cell r="CB55">
            <v>0.5</v>
          </cell>
          <cell r="CC55">
            <v>0.25</v>
          </cell>
          <cell r="CD55">
            <v>0.25</v>
          </cell>
          <cell r="CE55">
            <v>0.25</v>
          </cell>
          <cell r="CF55">
            <v>0.5</v>
          </cell>
          <cell r="CG55">
            <v>0.25</v>
          </cell>
          <cell r="CH55">
            <v>0.25</v>
          </cell>
          <cell r="CI55">
            <v>0.25</v>
          </cell>
          <cell r="CJ55">
            <v>0.25</v>
          </cell>
          <cell r="CK55">
            <v>0.25</v>
          </cell>
          <cell r="CL55">
            <v>0.5</v>
          </cell>
          <cell r="CM55">
            <v>0.5</v>
          </cell>
          <cell r="CN55">
            <v>0.5</v>
          </cell>
          <cell r="CO55">
            <v>0.5</v>
          </cell>
          <cell r="CP55">
            <v>0.5</v>
          </cell>
          <cell r="CQ55">
            <v>0.75</v>
          </cell>
          <cell r="CR55">
            <v>0.75</v>
          </cell>
          <cell r="CS55">
            <v>0.75</v>
          </cell>
          <cell r="CT55">
            <v>0.75</v>
          </cell>
          <cell r="CU55">
            <v>0.75</v>
          </cell>
          <cell r="CV55">
            <v>0.75</v>
          </cell>
          <cell r="CW55">
            <v>0.75</v>
          </cell>
          <cell r="CX55">
            <v>0.75</v>
          </cell>
          <cell r="CY55">
            <v>0.75</v>
          </cell>
          <cell r="CZ55">
            <v>0.75</v>
          </cell>
        </row>
        <row r="56">
          <cell r="C56">
            <v>0.9</v>
          </cell>
          <cell r="F56">
            <v>0.5</v>
          </cell>
          <cell r="G56">
            <v>0.5</v>
          </cell>
          <cell r="H56">
            <v>0.75</v>
          </cell>
          <cell r="I56">
            <v>0.5</v>
          </cell>
          <cell r="J56">
            <v>0.5</v>
          </cell>
          <cell r="K56">
            <v>0.75</v>
          </cell>
          <cell r="L56">
            <v>0.5</v>
          </cell>
          <cell r="M56">
            <v>0.5</v>
          </cell>
          <cell r="N56">
            <v>0.5</v>
          </cell>
          <cell r="O56">
            <v>0.5</v>
          </cell>
          <cell r="P56">
            <v>0.5</v>
          </cell>
          <cell r="Q56">
            <v>0.25</v>
          </cell>
          <cell r="R56">
            <v>0.5</v>
          </cell>
          <cell r="S56">
            <v>0.5</v>
          </cell>
          <cell r="T56">
            <v>0.25</v>
          </cell>
          <cell r="U56">
            <v>0.5</v>
          </cell>
          <cell r="V56">
            <v>0.25</v>
          </cell>
          <cell r="W56">
            <v>0.5</v>
          </cell>
          <cell r="X56">
            <v>0.5</v>
          </cell>
          <cell r="Y56">
            <v>0.25</v>
          </cell>
          <cell r="Z56">
            <v>0.75</v>
          </cell>
          <cell r="AA56">
            <v>0.5</v>
          </cell>
          <cell r="AB56">
            <v>0.75</v>
          </cell>
          <cell r="AC56">
            <v>0.75</v>
          </cell>
          <cell r="AD56">
            <v>0.75</v>
          </cell>
          <cell r="AE56">
            <v>0.75</v>
          </cell>
          <cell r="AF56">
            <v>0.75</v>
          </cell>
          <cell r="AG56">
            <v>0.75</v>
          </cell>
          <cell r="AH56">
            <v>0.75</v>
          </cell>
          <cell r="AI56">
            <v>0.75</v>
          </cell>
          <cell r="AJ56">
            <v>0.75</v>
          </cell>
          <cell r="AK56">
            <v>0.75</v>
          </cell>
          <cell r="AL56">
            <v>0.75</v>
          </cell>
          <cell r="AM56">
            <v>0.75</v>
          </cell>
          <cell r="AN56">
            <v>0.75</v>
          </cell>
          <cell r="AO56">
            <v>0.75</v>
          </cell>
          <cell r="AP56">
            <v>0.75</v>
          </cell>
          <cell r="AQ56">
            <v>0.75</v>
          </cell>
          <cell r="AR56">
            <v>0.75</v>
          </cell>
          <cell r="AS56">
            <v>0.75</v>
          </cell>
          <cell r="AT56">
            <v>1</v>
          </cell>
          <cell r="AU56">
            <v>1</v>
          </cell>
          <cell r="AV56">
            <v>1</v>
          </cell>
          <cell r="AW56">
            <v>1</v>
          </cell>
          <cell r="AX56">
            <v>1</v>
          </cell>
          <cell r="AY56">
            <v>1</v>
          </cell>
          <cell r="AZ56">
            <v>1</v>
          </cell>
          <cell r="BA56">
            <v>1</v>
          </cell>
          <cell r="BB56">
            <v>1</v>
          </cell>
          <cell r="BC56">
            <v>1</v>
          </cell>
          <cell r="BD56">
            <v>1</v>
          </cell>
          <cell r="BE56">
            <v>1</v>
          </cell>
          <cell r="BF56">
            <v>1</v>
          </cell>
          <cell r="BG56">
            <v>1</v>
          </cell>
          <cell r="BH56">
            <v>1</v>
          </cell>
          <cell r="BI56">
            <v>1</v>
          </cell>
          <cell r="BJ56">
            <v>0.75</v>
          </cell>
          <cell r="BK56">
            <v>1</v>
          </cell>
          <cell r="BL56">
            <v>1</v>
          </cell>
          <cell r="BM56">
            <v>0.75</v>
          </cell>
          <cell r="BN56">
            <v>0.75</v>
          </cell>
          <cell r="BO56">
            <v>0.75</v>
          </cell>
          <cell r="BP56">
            <v>0.75</v>
          </cell>
          <cell r="BQ56">
            <v>0.75</v>
          </cell>
          <cell r="BR56">
            <v>0.5</v>
          </cell>
          <cell r="BS56">
            <v>0.75</v>
          </cell>
          <cell r="BT56">
            <v>0.75</v>
          </cell>
          <cell r="BU56">
            <v>0.75</v>
          </cell>
          <cell r="BV56">
            <v>0.75</v>
          </cell>
          <cell r="BW56">
            <v>0.5</v>
          </cell>
          <cell r="BX56">
            <v>0.5</v>
          </cell>
          <cell r="BY56">
            <v>0.5</v>
          </cell>
          <cell r="BZ56">
            <v>0.25</v>
          </cell>
          <cell r="CA56">
            <v>0.5</v>
          </cell>
          <cell r="CB56">
            <v>0.5</v>
          </cell>
          <cell r="CC56">
            <v>0.25</v>
          </cell>
          <cell r="CD56">
            <v>0.25</v>
          </cell>
          <cell r="CE56">
            <v>0.5</v>
          </cell>
          <cell r="CF56">
            <v>0.5</v>
          </cell>
          <cell r="CG56">
            <v>0.25</v>
          </cell>
          <cell r="CH56">
            <v>0.25</v>
          </cell>
          <cell r="CI56">
            <v>0.25</v>
          </cell>
          <cell r="CJ56">
            <v>0.25</v>
          </cell>
          <cell r="CK56">
            <v>0.25</v>
          </cell>
          <cell r="CL56">
            <v>0.5</v>
          </cell>
          <cell r="CM56">
            <v>0.5</v>
          </cell>
          <cell r="CN56">
            <v>0.5</v>
          </cell>
          <cell r="CO56">
            <v>0.5</v>
          </cell>
          <cell r="CP56">
            <v>0.5</v>
          </cell>
          <cell r="CQ56">
            <v>0.75</v>
          </cell>
          <cell r="CR56">
            <v>0.75</v>
          </cell>
          <cell r="CS56">
            <v>0.75</v>
          </cell>
          <cell r="CT56">
            <v>0.75</v>
          </cell>
          <cell r="CU56">
            <v>0.75</v>
          </cell>
          <cell r="CV56">
            <v>0.75</v>
          </cell>
          <cell r="CW56">
            <v>0.75</v>
          </cell>
          <cell r="CX56">
            <v>0.75</v>
          </cell>
          <cell r="CY56">
            <v>0.75</v>
          </cell>
          <cell r="CZ56">
            <v>0.75</v>
          </cell>
        </row>
        <row r="57">
          <cell r="C57">
            <v>1</v>
          </cell>
          <cell r="F57">
            <v>0.75</v>
          </cell>
          <cell r="G57">
            <v>0.75</v>
          </cell>
          <cell r="H57">
            <v>0.75</v>
          </cell>
          <cell r="I57">
            <v>0.75</v>
          </cell>
          <cell r="J57">
            <v>0.75</v>
          </cell>
          <cell r="K57">
            <v>0.75</v>
          </cell>
          <cell r="L57">
            <v>0.5</v>
          </cell>
          <cell r="M57">
            <v>0.5</v>
          </cell>
          <cell r="N57">
            <v>0.75</v>
          </cell>
          <cell r="O57">
            <v>0.75</v>
          </cell>
          <cell r="P57">
            <v>0.5</v>
          </cell>
          <cell r="Q57">
            <v>0.5</v>
          </cell>
          <cell r="R57">
            <v>0.5</v>
          </cell>
          <cell r="S57">
            <v>0.5</v>
          </cell>
          <cell r="T57">
            <v>0.5</v>
          </cell>
          <cell r="U57">
            <v>0.5</v>
          </cell>
          <cell r="V57">
            <v>0.5</v>
          </cell>
          <cell r="W57">
            <v>0.5</v>
          </cell>
          <cell r="X57">
            <v>0.5</v>
          </cell>
          <cell r="Y57">
            <v>0.5</v>
          </cell>
          <cell r="Z57">
            <v>0.75</v>
          </cell>
          <cell r="AA57">
            <v>0.75</v>
          </cell>
          <cell r="AB57">
            <v>0.75</v>
          </cell>
          <cell r="AC57">
            <v>0.75</v>
          </cell>
          <cell r="AD57">
            <v>0.75</v>
          </cell>
          <cell r="AE57">
            <v>0.75</v>
          </cell>
          <cell r="AF57">
            <v>0.75</v>
          </cell>
          <cell r="AG57">
            <v>0.75</v>
          </cell>
          <cell r="AH57">
            <v>0.75</v>
          </cell>
          <cell r="AI57">
            <v>0.75</v>
          </cell>
          <cell r="AJ57">
            <v>0.75</v>
          </cell>
          <cell r="AK57">
            <v>0.75</v>
          </cell>
          <cell r="AL57">
            <v>0.75</v>
          </cell>
          <cell r="AM57">
            <v>0.75</v>
          </cell>
          <cell r="AN57">
            <v>0.75</v>
          </cell>
          <cell r="AO57">
            <v>0.75</v>
          </cell>
          <cell r="AP57">
            <v>0.75</v>
          </cell>
          <cell r="AQ57">
            <v>0.75</v>
          </cell>
          <cell r="AR57">
            <v>0.75</v>
          </cell>
          <cell r="AS57">
            <v>0.75</v>
          </cell>
          <cell r="AT57">
            <v>1</v>
          </cell>
          <cell r="AU57">
            <v>1</v>
          </cell>
          <cell r="AV57">
            <v>1</v>
          </cell>
          <cell r="AW57">
            <v>0.75</v>
          </cell>
          <cell r="AX57">
            <v>1</v>
          </cell>
          <cell r="AY57">
            <v>1</v>
          </cell>
          <cell r="AZ57">
            <v>1</v>
          </cell>
          <cell r="BA57">
            <v>1</v>
          </cell>
          <cell r="BB57">
            <v>1</v>
          </cell>
          <cell r="BC57">
            <v>1</v>
          </cell>
          <cell r="BD57">
            <v>1</v>
          </cell>
          <cell r="BE57">
            <v>1</v>
          </cell>
          <cell r="BF57">
            <v>1</v>
          </cell>
          <cell r="BG57">
            <v>1</v>
          </cell>
          <cell r="BH57">
            <v>1</v>
          </cell>
          <cell r="BI57">
            <v>1</v>
          </cell>
          <cell r="BJ57">
            <v>1</v>
          </cell>
          <cell r="BK57">
            <v>1</v>
          </cell>
          <cell r="BL57">
            <v>1</v>
          </cell>
          <cell r="BM57">
            <v>1</v>
          </cell>
          <cell r="BN57">
            <v>0.75</v>
          </cell>
          <cell r="BO57">
            <v>0.75</v>
          </cell>
          <cell r="BP57">
            <v>0.75</v>
          </cell>
          <cell r="BQ57">
            <v>0.75</v>
          </cell>
          <cell r="BR57">
            <v>0.75</v>
          </cell>
          <cell r="BS57">
            <v>0.75</v>
          </cell>
          <cell r="BT57">
            <v>0.75</v>
          </cell>
          <cell r="BU57">
            <v>0.75</v>
          </cell>
          <cell r="BV57">
            <v>0.75</v>
          </cell>
          <cell r="BW57">
            <v>0.75</v>
          </cell>
          <cell r="BX57">
            <v>0.5</v>
          </cell>
          <cell r="BY57">
            <v>0.5</v>
          </cell>
          <cell r="BZ57">
            <v>0.5</v>
          </cell>
          <cell r="CA57">
            <v>0.5</v>
          </cell>
          <cell r="CB57">
            <v>0.5</v>
          </cell>
          <cell r="CC57">
            <v>0.5</v>
          </cell>
          <cell r="CD57">
            <v>0.25</v>
          </cell>
          <cell r="CE57">
            <v>0.5</v>
          </cell>
          <cell r="CF57">
            <v>0.5</v>
          </cell>
          <cell r="CG57">
            <v>0.25</v>
          </cell>
          <cell r="CH57">
            <v>0.25</v>
          </cell>
          <cell r="CI57">
            <v>0.5</v>
          </cell>
          <cell r="CJ57">
            <v>0.5</v>
          </cell>
          <cell r="CK57">
            <v>0.25</v>
          </cell>
          <cell r="CL57">
            <v>0.5</v>
          </cell>
          <cell r="CM57">
            <v>0.5</v>
          </cell>
          <cell r="CN57">
            <v>0.5</v>
          </cell>
          <cell r="CO57">
            <v>0.75</v>
          </cell>
          <cell r="CP57">
            <v>0.5</v>
          </cell>
          <cell r="CQ57">
            <v>0.75</v>
          </cell>
          <cell r="CR57">
            <v>0.75</v>
          </cell>
          <cell r="CS57">
            <v>0.75</v>
          </cell>
          <cell r="CT57">
            <v>0.75</v>
          </cell>
          <cell r="CU57">
            <v>0.75</v>
          </cell>
          <cell r="CV57">
            <v>0.75</v>
          </cell>
          <cell r="CW57">
            <v>0.75</v>
          </cell>
          <cell r="CX57">
            <v>0.75</v>
          </cell>
          <cell r="CY57">
            <v>1</v>
          </cell>
          <cell r="CZ57">
            <v>0.75</v>
          </cell>
        </row>
        <row r="58">
          <cell r="C58">
            <v>1.2</v>
          </cell>
          <cell r="F58">
            <v>0.75</v>
          </cell>
          <cell r="G58">
            <v>0.75</v>
          </cell>
          <cell r="H58">
            <v>0.75</v>
          </cell>
          <cell r="I58">
            <v>0.75</v>
          </cell>
          <cell r="J58">
            <v>0.75</v>
          </cell>
          <cell r="K58">
            <v>0.75</v>
          </cell>
          <cell r="L58">
            <v>0.5</v>
          </cell>
          <cell r="M58">
            <v>0.5</v>
          </cell>
          <cell r="N58">
            <v>0.75</v>
          </cell>
          <cell r="O58">
            <v>0.75</v>
          </cell>
          <cell r="P58">
            <v>0.5</v>
          </cell>
          <cell r="Q58">
            <v>0.5</v>
          </cell>
          <cell r="R58">
            <v>0.5</v>
          </cell>
          <cell r="S58">
            <v>0.5</v>
          </cell>
          <cell r="T58">
            <v>0.5</v>
          </cell>
          <cell r="U58">
            <v>0.5</v>
          </cell>
          <cell r="V58">
            <v>0.5</v>
          </cell>
          <cell r="W58">
            <v>0.5</v>
          </cell>
          <cell r="X58">
            <v>0.5</v>
          </cell>
          <cell r="Y58">
            <v>0.5</v>
          </cell>
          <cell r="Z58">
            <v>0.75</v>
          </cell>
          <cell r="AA58">
            <v>0.75</v>
          </cell>
          <cell r="AB58">
            <v>0.5</v>
          </cell>
          <cell r="AC58">
            <v>0.75</v>
          </cell>
          <cell r="AD58">
            <v>0.75</v>
          </cell>
          <cell r="AE58">
            <v>0.75</v>
          </cell>
          <cell r="AF58">
            <v>0.75</v>
          </cell>
          <cell r="AG58">
            <v>0.75</v>
          </cell>
          <cell r="AH58">
            <v>0.75</v>
          </cell>
          <cell r="AI58">
            <v>0.75</v>
          </cell>
          <cell r="AJ58">
            <v>0.75</v>
          </cell>
          <cell r="AK58">
            <v>0.75</v>
          </cell>
          <cell r="AL58">
            <v>0.75</v>
          </cell>
          <cell r="AM58">
            <v>0.75</v>
          </cell>
          <cell r="AN58">
            <v>0.75</v>
          </cell>
          <cell r="AO58">
            <v>0.75</v>
          </cell>
          <cell r="AP58">
            <v>0.75</v>
          </cell>
          <cell r="AQ58">
            <v>0.75</v>
          </cell>
          <cell r="AR58">
            <v>0.5</v>
          </cell>
          <cell r="AS58">
            <v>0.75</v>
          </cell>
          <cell r="AT58">
            <v>0.75</v>
          </cell>
          <cell r="AU58">
            <v>0.75</v>
          </cell>
          <cell r="AV58">
            <v>0.75</v>
          </cell>
          <cell r="AW58">
            <v>0.75</v>
          </cell>
          <cell r="AX58">
            <v>0.75</v>
          </cell>
          <cell r="AY58">
            <v>1</v>
          </cell>
          <cell r="AZ58">
            <v>1</v>
          </cell>
          <cell r="BA58">
            <v>0.75</v>
          </cell>
          <cell r="BB58">
            <v>1</v>
          </cell>
          <cell r="BC58">
            <v>1</v>
          </cell>
          <cell r="BD58">
            <v>1</v>
          </cell>
          <cell r="BE58">
            <v>1</v>
          </cell>
          <cell r="BF58">
            <v>1</v>
          </cell>
          <cell r="BG58">
            <v>1</v>
          </cell>
          <cell r="BH58">
            <v>1</v>
          </cell>
          <cell r="BI58">
            <v>1</v>
          </cell>
          <cell r="BJ58">
            <v>1</v>
          </cell>
          <cell r="BK58">
            <v>1</v>
          </cell>
          <cell r="BL58">
            <v>1</v>
          </cell>
          <cell r="BM58">
            <v>1</v>
          </cell>
          <cell r="BN58">
            <v>0.75</v>
          </cell>
          <cell r="BO58">
            <v>0.75</v>
          </cell>
          <cell r="BP58">
            <v>0.75</v>
          </cell>
          <cell r="BQ58">
            <v>1</v>
          </cell>
          <cell r="BR58">
            <v>0.75</v>
          </cell>
          <cell r="BS58">
            <v>0.75</v>
          </cell>
          <cell r="BT58">
            <v>0.75</v>
          </cell>
          <cell r="BU58">
            <v>1</v>
          </cell>
          <cell r="BV58">
            <v>0.75</v>
          </cell>
          <cell r="BW58">
            <v>0.75</v>
          </cell>
          <cell r="BX58">
            <v>0.5</v>
          </cell>
          <cell r="BY58">
            <v>0.5</v>
          </cell>
          <cell r="BZ58">
            <v>0.5</v>
          </cell>
          <cell r="CA58">
            <v>0.5</v>
          </cell>
          <cell r="CB58">
            <v>0.75</v>
          </cell>
          <cell r="CC58">
            <v>0.5</v>
          </cell>
          <cell r="CD58">
            <v>0.5</v>
          </cell>
          <cell r="CE58">
            <v>0.5</v>
          </cell>
          <cell r="CF58">
            <v>0.5</v>
          </cell>
          <cell r="CG58">
            <v>0.5</v>
          </cell>
          <cell r="CH58">
            <v>0.5</v>
          </cell>
          <cell r="CI58">
            <v>0.5</v>
          </cell>
          <cell r="CJ58">
            <v>0.5</v>
          </cell>
          <cell r="CK58">
            <v>0.25</v>
          </cell>
          <cell r="CL58">
            <v>0.75</v>
          </cell>
          <cell r="CM58">
            <v>0.5</v>
          </cell>
          <cell r="CN58">
            <v>0.75</v>
          </cell>
          <cell r="CO58">
            <v>0.75</v>
          </cell>
          <cell r="CP58">
            <v>0.5</v>
          </cell>
          <cell r="CQ58">
            <v>0.75</v>
          </cell>
          <cell r="CR58">
            <v>0.75</v>
          </cell>
          <cell r="CS58">
            <v>0.75</v>
          </cell>
          <cell r="CT58">
            <v>0.75</v>
          </cell>
          <cell r="CU58">
            <v>0.75</v>
          </cell>
          <cell r="CV58">
            <v>0.75</v>
          </cell>
          <cell r="CW58">
            <v>0.75</v>
          </cell>
          <cell r="CX58">
            <v>0.75</v>
          </cell>
          <cell r="CY58">
            <v>1</v>
          </cell>
          <cell r="CZ58">
            <v>0.75</v>
          </cell>
        </row>
        <row r="59">
          <cell r="C59">
            <v>1.2</v>
          </cell>
          <cell r="F59">
            <v>0.75</v>
          </cell>
          <cell r="G59">
            <v>0.75</v>
          </cell>
          <cell r="H59">
            <v>0.75</v>
          </cell>
          <cell r="I59">
            <v>0.75</v>
          </cell>
          <cell r="J59">
            <v>0.75</v>
          </cell>
          <cell r="K59">
            <v>0.75</v>
          </cell>
          <cell r="L59">
            <v>0.5</v>
          </cell>
          <cell r="M59">
            <v>0.5</v>
          </cell>
          <cell r="N59">
            <v>0.75</v>
          </cell>
          <cell r="O59">
            <v>0.75</v>
          </cell>
          <cell r="P59">
            <v>0.5</v>
          </cell>
          <cell r="Q59">
            <v>0.5</v>
          </cell>
          <cell r="R59">
            <v>0.5</v>
          </cell>
          <cell r="S59">
            <v>0.5</v>
          </cell>
          <cell r="T59">
            <v>0.5</v>
          </cell>
          <cell r="U59">
            <v>0.5</v>
          </cell>
          <cell r="V59">
            <v>0.5</v>
          </cell>
          <cell r="W59">
            <v>0.5</v>
          </cell>
          <cell r="X59">
            <v>0.5</v>
          </cell>
          <cell r="Y59">
            <v>0.5</v>
          </cell>
          <cell r="Z59">
            <v>0.75</v>
          </cell>
          <cell r="AA59">
            <v>0.75</v>
          </cell>
          <cell r="AB59">
            <v>0.5</v>
          </cell>
          <cell r="AC59">
            <v>0.75</v>
          </cell>
          <cell r="AD59">
            <v>0.75</v>
          </cell>
          <cell r="AE59">
            <v>0.75</v>
          </cell>
          <cell r="AF59">
            <v>0.75</v>
          </cell>
          <cell r="AG59">
            <v>0.75</v>
          </cell>
          <cell r="AH59">
            <v>0.75</v>
          </cell>
          <cell r="AI59">
            <v>0.75</v>
          </cell>
          <cell r="AJ59">
            <v>0.75</v>
          </cell>
          <cell r="AK59">
            <v>0.75</v>
          </cell>
          <cell r="AL59">
            <v>0.75</v>
          </cell>
          <cell r="AM59">
            <v>0.75</v>
          </cell>
          <cell r="AN59">
            <v>0.75</v>
          </cell>
          <cell r="AO59">
            <v>0.75</v>
          </cell>
          <cell r="AP59">
            <v>0.75</v>
          </cell>
          <cell r="AQ59">
            <v>0.75</v>
          </cell>
          <cell r="AR59">
            <v>0.5</v>
          </cell>
          <cell r="AS59">
            <v>0.75</v>
          </cell>
          <cell r="AT59">
            <v>0.75</v>
          </cell>
          <cell r="AU59">
            <v>0.75</v>
          </cell>
          <cell r="AV59">
            <v>0.75</v>
          </cell>
          <cell r="AW59">
            <v>0.75</v>
          </cell>
          <cell r="AX59">
            <v>0.75</v>
          </cell>
          <cell r="AY59">
            <v>1</v>
          </cell>
          <cell r="AZ59">
            <v>1</v>
          </cell>
          <cell r="BA59">
            <v>0.75</v>
          </cell>
          <cell r="BB59">
            <v>1</v>
          </cell>
          <cell r="BC59">
            <v>1</v>
          </cell>
          <cell r="BD59">
            <v>1</v>
          </cell>
          <cell r="BE59">
            <v>1</v>
          </cell>
          <cell r="BF59">
            <v>1</v>
          </cell>
          <cell r="BG59">
            <v>1</v>
          </cell>
          <cell r="BH59">
            <v>1</v>
          </cell>
          <cell r="BI59">
            <v>1</v>
          </cell>
          <cell r="BJ59">
            <v>1</v>
          </cell>
          <cell r="BK59">
            <v>1</v>
          </cell>
          <cell r="BL59">
            <v>1</v>
          </cell>
          <cell r="BM59">
            <v>1</v>
          </cell>
          <cell r="BN59">
            <v>0.75</v>
          </cell>
          <cell r="BO59">
            <v>0.75</v>
          </cell>
          <cell r="BP59">
            <v>0.75</v>
          </cell>
          <cell r="BQ59">
            <v>1</v>
          </cell>
          <cell r="BR59">
            <v>0.75</v>
          </cell>
          <cell r="BS59">
            <v>0.75</v>
          </cell>
          <cell r="BT59">
            <v>0.75</v>
          </cell>
          <cell r="BU59">
            <v>1</v>
          </cell>
          <cell r="BV59">
            <v>0.75</v>
          </cell>
          <cell r="BW59">
            <v>0.75</v>
          </cell>
          <cell r="BX59">
            <v>0.5</v>
          </cell>
          <cell r="BY59">
            <v>0.5</v>
          </cell>
          <cell r="BZ59">
            <v>0.5</v>
          </cell>
          <cell r="CA59">
            <v>0.5</v>
          </cell>
          <cell r="CB59">
            <v>0.75</v>
          </cell>
          <cell r="CC59">
            <v>0.5</v>
          </cell>
          <cell r="CD59">
            <v>0.5</v>
          </cell>
          <cell r="CE59">
            <v>0.5</v>
          </cell>
          <cell r="CF59">
            <v>0.5</v>
          </cell>
          <cell r="CG59">
            <v>0.5</v>
          </cell>
          <cell r="CH59">
            <v>0.5</v>
          </cell>
          <cell r="CI59">
            <v>0.5</v>
          </cell>
          <cell r="CJ59">
            <v>0.5</v>
          </cell>
          <cell r="CK59">
            <v>0.5</v>
          </cell>
          <cell r="CL59">
            <v>0.75</v>
          </cell>
          <cell r="CM59">
            <v>0.5</v>
          </cell>
          <cell r="CN59">
            <v>0.75</v>
          </cell>
          <cell r="CO59">
            <v>0.75</v>
          </cell>
          <cell r="CP59">
            <v>0.5</v>
          </cell>
          <cell r="CQ59">
            <v>0.75</v>
          </cell>
          <cell r="CR59">
            <v>0.75</v>
          </cell>
          <cell r="CS59">
            <v>0.75</v>
          </cell>
          <cell r="CT59">
            <v>0.75</v>
          </cell>
          <cell r="CU59">
            <v>0.75</v>
          </cell>
          <cell r="CV59">
            <v>0.75</v>
          </cell>
          <cell r="CW59">
            <v>0.75</v>
          </cell>
          <cell r="CX59">
            <v>0.75</v>
          </cell>
          <cell r="CY59">
            <v>1</v>
          </cell>
          <cell r="CZ59">
            <v>0.75</v>
          </cell>
        </row>
        <row r="60">
          <cell r="C60">
            <v>1.2</v>
          </cell>
          <cell r="F60">
            <v>0.75</v>
          </cell>
          <cell r="G60">
            <v>0.75</v>
          </cell>
          <cell r="H60">
            <v>0.75</v>
          </cell>
          <cell r="I60">
            <v>0.75</v>
          </cell>
          <cell r="J60">
            <v>0.75</v>
          </cell>
          <cell r="K60">
            <v>0.75</v>
          </cell>
          <cell r="L60">
            <v>0.5</v>
          </cell>
          <cell r="M60">
            <v>0.5</v>
          </cell>
          <cell r="N60">
            <v>0.75</v>
          </cell>
          <cell r="O60">
            <v>0.75</v>
          </cell>
          <cell r="P60">
            <v>0.5</v>
          </cell>
          <cell r="Q60">
            <v>0.5</v>
          </cell>
          <cell r="R60">
            <v>0.5</v>
          </cell>
          <cell r="S60">
            <v>0.5</v>
          </cell>
          <cell r="T60">
            <v>0.5</v>
          </cell>
          <cell r="U60">
            <v>0.5</v>
          </cell>
          <cell r="V60">
            <v>0.5</v>
          </cell>
          <cell r="W60">
            <v>0.5</v>
          </cell>
          <cell r="X60">
            <v>0.5</v>
          </cell>
          <cell r="Y60">
            <v>0.5</v>
          </cell>
          <cell r="Z60">
            <v>0.75</v>
          </cell>
          <cell r="AA60">
            <v>0.75</v>
          </cell>
          <cell r="AB60">
            <v>0.5</v>
          </cell>
          <cell r="AC60">
            <v>0.75</v>
          </cell>
          <cell r="AD60">
            <v>0.75</v>
          </cell>
          <cell r="AE60">
            <v>0.75</v>
          </cell>
          <cell r="AF60">
            <v>0.75</v>
          </cell>
          <cell r="AG60">
            <v>0.75</v>
          </cell>
          <cell r="AH60">
            <v>0.75</v>
          </cell>
          <cell r="AI60">
            <v>0.75</v>
          </cell>
          <cell r="AJ60">
            <v>0.75</v>
          </cell>
          <cell r="AK60">
            <v>0.75</v>
          </cell>
          <cell r="AL60">
            <v>0.75</v>
          </cell>
          <cell r="AM60">
            <v>0.75</v>
          </cell>
          <cell r="AN60">
            <v>0.75</v>
          </cell>
          <cell r="AO60">
            <v>0.75</v>
          </cell>
          <cell r="AP60">
            <v>0.75</v>
          </cell>
          <cell r="AQ60">
            <v>0.75</v>
          </cell>
          <cell r="AR60">
            <v>0.5</v>
          </cell>
          <cell r="AS60">
            <v>0.75</v>
          </cell>
          <cell r="AT60">
            <v>0.75</v>
          </cell>
          <cell r="AU60">
            <v>0.75</v>
          </cell>
          <cell r="AV60">
            <v>0.75</v>
          </cell>
          <cell r="AW60">
            <v>0.75</v>
          </cell>
          <cell r="AX60">
            <v>0.75</v>
          </cell>
          <cell r="AY60">
            <v>1</v>
          </cell>
          <cell r="AZ60">
            <v>1</v>
          </cell>
          <cell r="BA60">
            <v>1</v>
          </cell>
          <cell r="BB60">
            <v>1</v>
          </cell>
          <cell r="BC60">
            <v>1</v>
          </cell>
          <cell r="BD60">
            <v>1</v>
          </cell>
          <cell r="BE60">
            <v>1</v>
          </cell>
          <cell r="BF60">
            <v>1</v>
          </cell>
          <cell r="BG60">
            <v>1</v>
          </cell>
          <cell r="BH60">
            <v>1</v>
          </cell>
          <cell r="BI60">
            <v>1</v>
          </cell>
          <cell r="BJ60">
            <v>1</v>
          </cell>
          <cell r="BK60">
            <v>1</v>
          </cell>
          <cell r="BL60">
            <v>1</v>
          </cell>
          <cell r="BM60">
            <v>1</v>
          </cell>
          <cell r="BN60">
            <v>0.75</v>
          </cell>
          <cell r="BO60">
            <v>0.75</v>
          </cell>
          <cell r="BP60">
            <v>0.75</v>
          </cell>
          <cell r="BQ60">
            <v>1</v>
          </cell>
          <cell r="BR60">
            <v>0.75</v>
          </cell>
          <cell r="BS60">
            <v>0.75</v>
          </cell>
          <cell r="BT60">
            <v>0.75</v>
          </cell>
          <cell r="BU60">
            <v>1</v>
          </cell>
          <cell r="BV60">
            <v>0.75</v>
          </cell>
          <cell r="BW60">
            <v>0.75</v>
          </cell>
          <cell r="BX60">
            <v>0.5</v>
          </cell>
          <cell r="BY60">
            <v>0.5</v>
          </cell>
          <cell r="BZ60">
            <v>0.5</v>
          </cell>
          <cell r="CA60">
            <v>0.5</v>
          </cell>
          <cell r="CB60">
            <v>0.75</v>
          </cell>
          <cell r="CC60">
            <v>0.5</v>
          </cell>
          <cell r="CD60">
            <v>0.5</v>
          </cell>
          <cell r="CE60">
            <v>0.5</v>
          </cell>
          <cell r="CF60">
            <v>0.5</v>
          </cell>
          <cell r="CG60">
            <v>0.5</v>
          </cell>
          <cell r="CH60">
            <v>0.5</v>
          </cell>
          <cell r="CI60">
            <v>0.5</v>
          </cell>
          <cell r="CJ60">
            <v>0.5</v>
          </cell>
          <cell r="CK60">
            <v>0.25</v>
          </cell>
          <cell r="CL60">
            <v>0.75</v>
          </cell>
          <cell r="CM60">
            <v>0.5</v>
          </cell>
          <cell r="CN60">
            <v>0.75</v>
          </cell>
          <cell r="CO60">
            <v>0.75</v>
          </cell>
          <cell r="CP60">
            <v>0.5</v>
          </cell>
          <cell r="CQ60">
            <v>0.75</v>
          </cell>
          <cell r="CR60">
            <v>0.75</v>
          </cell>
          <cell r="CS60">
            <v>0.75</v>
          </cell>
          <cell r="CT60">
            <v>0.75</v>
          </cell>
          <cell r="CU60">
            <v>0.75</v>
          </cell>
          <cell r="CV60">
            <v>0.75</v>
          </cell>
          <cell r="CW60">
            <v>0.75</v>
          </cell>
          <cell r="CX60">
            <v>0.75</v>
          </cell>
          <cell r="CY60">
            <v>1</v>
          </cell>
          <cell r="CZ60">
            <v>0.75</v>
          </cell>
        </row>
        <row r="61">
          <cell r="C61">
            <v>1.2</v>
          </cell>
          <cell r="F61">
            <v>0.75</v>
          </cell>
          <cell r="G61">
            <v>0.75</v>
          </cell>
          <cell r="H61">
            <v>0.75</v>
          </cell>
          <cell r="I61">
            <v>0.75</v>
          </cell>
          <cell r="J61">
            <v>0.75</v>
          </cell>
          <cell r="K61">
            <v>0.75</v>
          </cell>
          <cell r="L61">
            <v>0.5</v>
          </cell>
          <cell r="M61">
            <v>0.5</v>
          </cell>
          <cell r="N61">
            <v>0.75</v>
          </cell>
          <cell r="O61">
            <v>0.75</v>
          </cell>
          <cell r="P61">
            <v>0.5</v>
          </cell>
          <cell r="Q61">
            <v>0.5</v>
          </cell>
          <cell r="R61">
            <v>0.5</v>
          </cell>
          <cell r="S61">
            <v>0.5</v>
          </cell>
          <cell r="T61">
            <v>0.5</v>
          </cell>
          <cell r="U61">
            <v>0.5</v>
          </cell>
          <cell r="V61">
            <v>0.5</v>
          </cell>
          <cell r="W61">
            <v>0.5</v>
          </cell>
          <cell r="X61">
            <v>0.5</v>
          </cell>
          <cell r="Y61">
            <v>0.5</v>
          </cell>
          <cell r="Z61">
            <v>0.75</v>
          </cell>
          <cell r="AA61">
            <v>0.75</v>
          </cell>
          <cell r="AB61">
            <v>0.5</v>
          </cell>
          <cell r="AC61">
            <v>0.75</v>
          </cell>
          <cell r="AD61">
            <v>0.75</v>
          </cell>
          <cell r="AE61">
            <v>0.75</v>
          </cell>
          <cell r="AF61">
            <v>0.75</v>
          </cell>
          <cell r="AG61">
            <v>0.75</v>
          </cell>
          <cell r="AH61">
            <v>0.75</v>
          </cell>
          <cell r="AI61">
            <v>0.75</v>
          </cell>
          <cell r="AJ61">
            <v>0.75</v>
          </cell>
          <cell r="AK61">
            <v>0.75</v>
          </cell>
          <cell r="AL61">
            <v>0.75</v>
          </cell>
          <cell r="AM61">
            <v>0.75</v>
          </cell>
          <cell r="AN61">
            <v>0.75</v>
          </cell>
          <cell r="AO61">
            <v>0.75</v>
          </cell>
          <cell r="AP61">
            <v>0.75</v>
          </cell>
          <cell r="AQ61">
            <v>0.75</v>
          </cell>
          <cell r="AR61">
            <v>0.5</v>
          </cell>
          <cell r="AS61">
            <v>0.75</v>
          </cell>
          <cell r="AT61">
            <v>0.75</v>
          </cell>
          <cell r="AU61">
            <v>0.75</v>
          </cell>
          <cell r="AV61">
            <v>0.75</v>
          </cell>
          <cell r="AW61">
            <v>0.75</v>
          </cell>
          <cell r="AX61">
            <v>0.75</v>
          </cell>
          <cell r="AY61">
            <v>1</v>
          </cell>
          <cell r="AZ61">
            <v>1</v>
          </cell>
          <cell r="BA61">
            <v>0.75</v>
          </cell>
          <cell r="BB61">
            <v>1</v>
          </cell>
          <cell r="BC61">
            <v>1</v>
          </cell>
          <cell r="BD61">
            <v>1</v>
          </cell>
          <cell r="BE61">
            <v>1</v>
          </cell>
          <cell r="BF61">
            <v>1</v>
          </cell>
          <cell r="BG61">
            <v>1</v>
          </cell>
          <cell r="BH61">
            <v>1</v>
          </cell>
          <cell r="BI61">
            <v>1</v>
          </cell>
          <cell r="BJ61">
            <v>1</v>
          </cell>
          <cell r="BK61">
            <v>1</v>
          </cell>
          <cell r="BL61">
            <v>1</v>
          </cell>
          <cell r="BM61">
            <v>1</v>
          </cell>
          <cell r="BN61">
            <v>0.75</v>
          </cell>
          <cell r="BO61">
            <v>0.75</v>
          </cell>
          <cell r="BP61">
            <v>0.75</v>
          </cell>
          <cell r="BQ61">
            <v>1</v>
          </cell>
          <cell r="BR61">
            <v>0.75</v>
          </cell>
          <cell r="BS61">
            <v>0.75</v>
          </cell>
          <cell r="BT61">
            <v>0.75</v>
          </cell>
          <cell r="BU61">
            <v>1</v>
          </cell>
          <cell r="BV61">
            <v>0.75</v>
          </cell>
          <cell r="BW61">
            <v>0.75</v>
          </cell>
          <cell r="BX61">
            <v>0.5</v>
          </cell>
          <cell r="BY61">
            <v>0.5</v>
          </cell>
          <cell r="BZ61">
            <v>0.5</v>
          </cell>
          <cell r="CA61">
            <v>0.5</v>
          </cell>
          <cell r="CB61">
            <v>0.75</v>
          </cell>
          <cell r="CC61">
            <v>0.5</v>
          </cell>
          <cell r="CD61">
            <v>0.5</v>
          </cell>
          <cell r="CE61">
            <v>0.5</v>
          </cell>
          <cell r="CF61">
            <v>0.5</v>
          </cell>
          <cell r="CG61">
            <v>0.5</v>
          </cell>
          <cell r="CH61">
            <v>0.5</v>
          </cell>
          <cell r="CI61">
            <v>0.5</v>
          </cell>
          <cell r="CJ61">
            <v>0.5</v>
          </cell>
          <cell r="CK61">
            <v>0.25</v>
          </cell>
          <cell r="CL61">
            <v>0.75</v>
          </cell>
          <cell r="CM61">
            <v>0.5</v>
          </cell>
          <cell r="CN61">
            <v>0.75</v>
          </cell>
          <cell r="CO61">
            <v>0.75</v>
          </cell>
          <cell r="CP61">
            <v>0.5</v>
          </cell>
          <cell r="CQ61">
            <v>0.75</v>
          </cell>
          <cell r="CR61">
            <v>0.75</v>
          </cell>
          <cell r="CS61">
            <v>0.75</v>
          </cell>
          <cell r="CT61">
            <v>0.75</v>
          </cell>
          <cell r="CU61">
            <v>0.75</v>
          </cell>
          <cell r="CV61">
            <v>0.75</v>
          </cell>
          <cell r="CW61">
            <v>0.75</v>
          </cell>
          <cell r="CX61">
            <v>0.75</v>
          </cell>
          <cell r="CY61">
            <v>1</v>
          </cell>
          <cell r="CZ61">
            <v>0.75</v>
          </cell>
        </row>
        <row r="62">
          <cell r="C62">
            <v>1.2</v>
          </cell>
          <cell r="F62">
            <v>0.75</v>
          </cell>
          <cell r="G62">
            <v>0.75</v>
          </cell>
          <cell r="H62">
            <v>0.75</v>
          </cell>
          <cell r="I62">
            <v>0.75</v>
          </cell>
          <cell r="J62">
            <v>0.75</v>
          </cell>
          <cell r="K62">
            <v>0.75</v>
          </cell>
          <cell r="L62">
            <v>0.5</v>
          </cell>
          <cell r="M62">
            <v>0.5</v>
          </cell>
          <cell r="N62">
            <v>0.75</v>
          </cell>
          <cell r="O62">
            <v>0.75</v>
          </cell>
          <cell r="P62">
            <v>0.5</v>
          </cell>
          <cell r="Q62">
            <v>0.5</v>
          </cell>
          <cell r="R62">
            <v>0.5</v>
          </cell>
          <cell r="S62">
            <v>0.5</v>
          </cell>
          <cell r="T62">
            <v>0.5</v>
          </cell>
          <cell r="U62">
            <v>0.5</v>
          </cell>
          <cell r="V62">
            <v>0.5</v>
          </cell>
          <cell r="W62">
            <v>0.5</v>
          </cell>
          <cell r="X62">
            <v>0.5</v>
          </cell>
          <cell r="Y62">
            <v>0.5</v>
          </cell>
          <cell r="Z62">
            <v>0.75</v>
          </cell>
          <cell r="AA62">
            <v>0.75</v>
          </cell>
          <cell r="AB62">
            <v>0.5</v>
          </cell>
          <cell r="AC62">
            <v>0.75</v>
          </cell>
          <cell r="AD62">
            <v>0.75</v>
          </cell>
          <cell r="AE62">
            <v>0.75</v>
          </cell>
          <cell r="AF62">
            <v>0.75</v>
          </cell>
          <cell r="AG62">
            <v>0.75</v>
          </cell>
          <cell r="AH62">
            <v>0.75</v>
          </cell>
          <cell r="AI62">
            <v>0.75</v>
          </cell>
          <cell r="AJ62">
            <v>0.75</v>
          </cell>
          <cell r="AK62">
            <v>0.75</v>
          </cell>
          <cell r="AL62">
            <v>0.75</v>
          </cell>
          <cell r="AM62">
            <v>0.75</v>
          </cell>
          <cell r="AN62">
            <v>0.75</v>
          </cell>
          <cell r="AO62">
            <v>0.75</v>
          </cell>
          <cell r="AP62">
            <v>0.75</v>
          </cell>
          <cell r="AQ62">
            <v>0.5</v>
          </cell>
          <cell r="AR62">
            <v>0.5</v>
          </cell>
          <cell r="AS62">
            <v>0.75</v>
          </cell>
          <cell r="AT62">
            <v>0.75</v>
          </cell>
          <cell r="AU62">
            <v>0.75</v>
          </cell>
          <cell r="AV62">
            <v>0.75</v>
          </cell>
          <cell r="AW62">
            <v>0.75</v>
          </cell>
          <cell r="AX62">
            <v>0.75</v>
          </cell>
          <cell r="AY62">
            <v>1</v>
          </cell>
          <cell r="AZ62">
            <v>1</v>
          </cell>
          <cell r="BA62">
            <v>0.75</v>
          </cell>
          <cell r="BB62">
            <v>1</v>
          </cell>
          <cell r="BC62">
            <v>1</v>
          </cell>
          <cell r="BD62">
            <v>1</v>
          </cell>
          <cell r="BE62">
            <v>1</v>
          </cell>
          <cell r="BF62">
            <v>1</v>
          </cell>
          <cell r="BG62">
            <v>1</v>
          </cell>
          <cell r="BH62">
            <v>1</v>
          </cell>
          <cell r="BI62">
            <v>1</v>
          </cell>
          <cell r="BJ62">
            <v>1</v>
          </cell>
          <cell r="BK62">
            <v>1</v>
          </cell>
          <cell r="BL62">
            <v>1</v>
          </cell>
          <cell r="BM62">
            <v>1</v>
          </cell>
          <cell r="BN62">
            <v>0.75</v>
          </cell>
          <cell r="BO62">
            <v>0.75</v>
          </cell>
          <cell r="BP62">
            <v>0.75</v>
          </cell>
          <cell r="BQ62">
            <v>1</v>
          </cell>
          <cell r="BR62">
            <v>0.75</v>
          </cell>
          <cell r="BS62">
            <v>0.75</v>
          </cell>
          <cell r="BT62">
            <v>0.75</v>
          </cell>
          <cell r="BU62">
            <v>1</v>
          </cell>
          <cell r="BV62">
            <v>0.75</v>
          </cell>
          <cell r="BW62">
            <v>0.75</v>
          </cell>
          <cell r="BX62">
            <v>0.5</v>
          </cell>
          <cell r="BY62">
            <v>0.5</v>
          </cell>
          <cell r="BZ62">
            <v>0.5</v>
          </cell>
          <cell r="CA62">
            <v>0.5</v>
          </cell>
          <cell r="CB62">
            <v>0.75</v>
          </cell>
          <cell r="CC62">
            <v>0.5</v>
          </cell>
          <cell r="CD62">
            <v>0.5</v>
          </cell>
          <cell r="CE62">
            <v>0.5</v>
          </cell>
          <cell r="CF62">
            <v>0.5</v>
          </cell>
          <cell r="CG62">
            <v>0.5</v>
          </cell>
          <cell r="CH62">
            <v>0.5</v>
          </cell>
          <cell r="CI62">
            <v>0.5</v>
          </cell>
          <cell r="CJ62">
            <v>0.5</v>
          </cell>
          <cell r="CK62">
            <v>0.5</v>
          </cell>
          <cell r="CL62">
            <v>0.75</v>
          </cell>
          <cell r="CM62">
            <v>0.5</v>
          </cell>
          <cell r="CN62">
            <v>0.75</v>
          </cell>
          <cell r="CO62">
            <v>0.75</v>
          </cell>
          <cell r="CP62">
            <v>0.5</v>
          </cell>
          <cell r="CQ62">
            <v>0.75</v>
          </cell>
          <cell r="CR62">
            <v>0.75</v>
          </cell>
          <cell r="CS62">
            <v>0.75</v>
          </cell>
          <cell r="CT62">
            <v>0.75</v>
          </cell>
          <cell r="CU62">
            <v>0.75</v>
          </cell>
          <cell r="CV62">
            <v>0.75</v>
          </cell>
          <cell r="CW62">
            <v>0.75</v>
          </cell>
          <cell r="CX62">
            <v>0.75</v>
          </cell>
          <cell r="CY62">
            <v>1</v>
          </cell>
          <cell r="CZ62">
            <v>0.75</v>
          </cell>
        </row>
        <row r="63">
          <cell r="C63">
            <v>1.2</v>
          </cell>
          <cell r="F63">
            <v>0.75</v>
          </cell>
          <cell r="G63">
            <v>0.75</v>
          </cell>
          <cell r="H63">
            <v>0.75</v>
          </cell>
          <cell r="I63">
            <v>0.75</v>
          </cell>
          <cell r="J63">
            <v>0.75</v>
          </cell>
          <cell r="K63">
            <v>0.75</v>
          </cell>
          <cell r="L63">
            <v>0.5</v>
          </cell>
          <cell r="M63">
            <v>0.5</v>
          </cell>
          <cell r="N63">
            <v>0.75</v>
          </cell>
          <cell r="O63">
            <v>0.75</v>
          </cell>
          <cell r="P63">
            <v>0.5</v>
          </cell>
          <cell r="Q63">
            <v>0.5</v>
          </cell>
          <cell r="R63">
            <v>0.5</v>
          </cell>
          <cell r="S63">
            <v>0.5</v>
          </cell>
          <cell r="T63">
            <v>0.5</v>
          </cell>
          <cell r="U63">
            <v>0.5</v>
          </cell>
          <cell r="V63">
            <v>0.5</v>
          </cell>
          <cell r="W63">
            <v>0.5</v>
          </cell>
          <cell r="X63">
            <v>0.5</v>
          </cell>
          <cell r="Y63">
            <v>0.5</v>
          </cell>
          <cell r="Z63">
            <v>0.75</v>
          </cell>
          <cell r="AA63">
            <v>0.75</v>
          </cell>
          <cell r="AB63">
            <v>0.5</v>
          </cell>
          <cell r="AC63">
            <v>0.75</v>
          </cell>
          <cell r="AD63">
            <v>0.75</v>
          </cell>
          <cell r="AE63">
            <v>0.75</v>
          </cell>
          <cell r="AF63">
            <v>0.75</v>
          </cell>
          <cell r="AG63">
            <v>0.75</v>
          </cell>
          <cell r="AH63">
            <v>0.75</v>
          </cell>
          <cell r="AI63">
            <v>0.75</v>
          </cell>
          <cell r="AJ63">
            <v>0.75</v>
          </cell>
          <cell r="AK63">
            <v>0.75</v>
          </cell>
          <cell r="AL63">
            <v>0.75</v>
          </cell>
          <cell r="AM63">
            <v>0.75</v>
          </cell>
          <cell r="AN63">
            <v>0.75</v>
          </cell>
          <cell r="AO63">
            <v>0.75</v>
          </cell>
          <cell r="AP63">
            <v>0.75</v>
          </cell>
          <cell r="AQ63">
            <v>0.5</v>
          </cell>
          <cell r="AR63">
            <v>0.5</v>
          </cell>
          <cell r="AS63">
            <v>0.75</v>
          </cell>
          <cell r="AT63">
            <v>0.75</v>
          </cell>
          <cell r="AU63">
            <v>0.75</v>
          </cell>
          <cell r="AV63">
            <v>0.75</v>
          </cell>
          <cell r="AW63">
            <v>0.75</v>
          </cell>
          <cell r="AX63">
            <v>0.75</v>
          </cell>
          <cell r="AY63">
            <v>1</v>
          </cell>
          <cell r="AZ63">
            <v>1</v>
          </cell>
          <cell r="BA63">
            <v>0.75</v>
          </cell>
          <cell r="BB63">
            <v>1</v>
          </cell>
          <cell r="BC63">
            <v>1</v>
          </cell>
          <cell r="BD63">
            <v>1</v>
          </cell>
          <cell r="BE63">
            <v>1</v>
          </cell>
          <cell r="BF63">
            <v>1</v>
          </cell>
          <cell r="BG63">
            <v>1</v>
          </cell>
          <cell r="BH63">
            <v>1</v>
          </cell>
          <cell r="BI63">
            <v>1</v>
          </cell>
          <cell r="BJ63">
            <v>1</v>
          </cell>
          <cell r="BK63">
            <v>1</v>
          </cell>
          <cell r="BL63">
            <v>1</v>
          </cell>
          <cell r="BM63">
            <v>1</v>
          </cell>
          <cell r="BN63">
            <v>0.75</v>
          </cell>
          <cell r="BO63">
            <v>0.75</v>
          </cell>
          <cell r="BP63">
            <v>0.75</v>
          </cell>
          <cell r="BQ63">
            <v>1</v>
          </cell>
          <cell r="BR63">
            <v>0.75</v>
          </cell>
          <cell r="BS63">
            <v>0.75</v>
          </cell>
          <cell r="BT63">
            <v>0.75</v>
          </cell>
          <cell r="BU63">
            <v>1</v>
          </cell>
          <cell r="BV63">
            <v>0.75</v>
          </cell>
          <cell r="BW63">
            <v>0.75</v>
          </cell>
          <cell r="BX63">
            <v>0.5</v>
          </cell>
          <cell r="BY63">
            <v>0.5</v>
          </cell>
          <cell r="BZ63">
            <v>0.5</v>
          </cell>
          <cell r="CA63">
            <v>0.5</v>
          </cell>
          <cell r="CB63">
            <v>0.75</v>
          </cell>
          <cell r="CC63">
            <v>0.5</v>
          </cell>
          <cell r="CD63">
            <v>0.5</v>
          </cell>
          <cell r="CE63">
            <v>0.5</v>
          </cell>
          <cell r="CF63">
            <v>0.5</v>
          </cell>
          <cell r="CG63">
            <v>0.5</v>
          </cell>
          <cell r="CH63">
            <v>0.5</v>
          </cell>
          <cell r="CI63">
            <v>0.5</v>
          </cell>
          <cell r="CJ63">
            <v>0.5</v>
          </cell>
          <cell r="CK63">
            <v>0.5</v>
          </cell>
          <cell r="CL63">
            <v>0.75</v>
          </cell>
          <cell r="CM63">
            <v>0.5</v>
          </cell>
          <cell r="CN63">
            <v>0.75</v>
          </cell>
          <cell r="CO63">
            <v>0.75</v>
          </cell>
          <cell r="CP63">
            <v>0.5</v>
          </cell>
          <cell r="CQ63">
            <v>0.75</v>
          </cell>
          <cell r="CR63">
            <v>0.75</v>
          </cell>
          <cell r="CS63">
            <v>0.75</v>
          </cell>
          <cell r="CT63">
            <v>0.75</v>
          </cell>
          <cell r="CU63">
            <v>0.75</v>
          </cell>
          <cell r="CV63">
            <v>0.75</v>
          </cell>
          <cell r="CW63">
            <v>0.75</v>
          </cell>
          <cell r="CX63">
            <v>0.75</v>
          </cell>
          <cell r="CY63">
            <v>1</v>
          </cell>
          <cell r="CZ63">
            <v>0.75</v>
          </cell>
        </row>
        <row r="64">
          <cell r="C64">
            <v>1.3</v>
          </cell>
          <cell r="F64">
            <v>0.75</v>
          </cell>
          <cell r="G64">
            <v>0.75</v>
          </cell>
          <cell r="H64">
            <v>0.75</v>
          </cell>
          <cell r="I64">
            <v>0.75</v>
          </cell>
          <cell r="J64">
            <v>0.75</v>
          </cell>
          <cell r="K64">
            <v>0.75</v>
          </cell>
          <cell r="L64">
            <v>0.75</v>
          </cell>
          <cell r="M64">
            <v>0.75</v>
          </cell>
          <cell r="N64">
            <v>0.75</v>
          </cell>
          <cell r="O64">
            <v>0.75</v>
          </cell>
          <cell r="P64">
            <v>0.5</v>
          </cell>
          <cell r="Q64">
            <v>0.5</v>
          </cell>
          <cell r="R64">
            <v>0.5</v>
          </cell>
          <cell r="S64">
            <v>0.75</v>
          </cell>
          <cell r="T64">
            <v>0.5</v>
          </cell>
          <cell r="U64">
            <v>0.5</v>
          </cell>
          <cell r="V64">
            <v>0.5</v>
          </cell>
          <cell r="W64">
            <v>0.5</v>
          </cell>
          <cell r="X64">
            <v>0.5</v>
          </cell>
          <cell r="Y64">
            <v>0.5</v>
          </cell>
          <cell r="Z64">
            <v>0.75</v>
          </cell>
          <cell r="AA64">
            <v>0.75</v>
          </cell>
          <cell r="AB64">
            <v>0.5</v>
          </cell>
          <cell r="AC64">
            <v>0.75</v>
          </cell>
          <cell r="AD64">
            <v>0.75</v>
          </cell>
          <cell r="AE64">
            <v>0.75</v>
          </cell>
          <cell r="AF64">
            <v>0.75</v>
          </cell>
          <cell r="AG64">
            <v>0.75</v>
          </cell>
          <cell r="AH64">
            <v>0.75</v>
          </cell>
          <cell r="AI64">
            <v>0.75</v>
          </cell>
          <cell r="AJ64">
            <v>0.75</v>
          </cell>
          <cell r="AK64">
            <v>0.75</v>
          </cell>
          <cell r="AL64">
            <v>0.75</v>
          </cell>
          <cell r="AM64">
            <v>0.75</v>
          </cell>
          <cell r="AN64">
            <v>0.75</v>
          </cell>
          <cell r="AO64">
            <v>0.5</v>
          </cell>
          <cell r="AP64">
            <v>0.5</v>
          </cell>
          <cell r="AQ64">
            <v>0.5</v>
          </cell>
          <cell r="AR64">
            <v>0.5</v>
          </cell>
          <cell r="AS64">
            <v>0.75</v>
          </cell>
          <cell r="AT64">
            <v>0.75</v>
          </cell>
          <cell r="AU64">
            <v>0.75</v>
          </cell>
          <cell r="AV64">
            <v>0.75</v>
          </cell>
          <cell r="AW64">
            <v>0.75</v>
          </cell>
          <cell r="AX64">
            <v>0.75</v>
          </cell>
          <cell r="AY64">
            <v>0.75</v>
          </cell>
          <cell r="AZ64">
            <v>1</v>
          </cell>
          <cell r="BA64">
            <v>0.75</v>
          </cell>
          <cell r="BB64">
            <v>0.75</v>
          </cell>
          <cell r="BC64">
            <v>1</v>
          </cell>
          <cell r="BD64">
            <v>1</v>
          </cell>
          <cell r="BE64">
            <v>1</v>
          </cell>
          <cell r="BF64">
            <v>1</v>
          </cell>
          <cell r="BG64">
            <v>1</v>
          </cell>
          <cell r="BH64">
            <v>1</v>
          </cell>
          <cell r="BI64">
            <v>1</v>
          </cell>
          <cell r="BJ64">
            <v>1</v>
          </cell>
          <cell r="BK64">
            <v>0.75</v>
          </cell>
          <cell r="BL64">
            <v>1</v>
          </cell>
          <cell r="BM64">
            <v>1</v>
          </cell>
          <cell r="BN64">
            <v>0.75</v>
          </cell>
          <cell r="BO64">
            <v>0.75</v>
          </cell>
          <cell r="BP64">
            <v>0.75</v>
          </cell>
          <cell r="BQ64">
            <v>1</v>
          </cell>
          <cell r="BR64">
            <v>0.75</v>
          </cell>
          <cell r="BS64">
            <v>1</v>
          </cell>
          <cell r="BT64">
            <v>0.75</v>
          </cell>
          <cell r="BU64">
            <v>1</v>
          </cell>
          <cell r="BV64">
            <v>1</v>
          </cell>
          <cell r="BW64">
            <v>0.75</v>
          </cell>
          <cell r="BX64">
            <v>0.75</v>
          </cell>
          <cell r="BY64">
            <v>0.5</v>
          </cell>
          <cell r="BZ64">
            <v>0.5</v>
          </cell>
          <cell r="CA64">
            <v>0.75</v>
          </cell>
          <cell r="CB64">
            <v>0.75</v>
          </cell>
          <cell r="CC64">
            <v>0.5</v>
          </cell>
          <cell r="CD64">
            <v>0.5</v>
          </cell>
          <cell r="CE64">
            <v>0.5</v>
          </cell>
          <cell r="CF64">
            <v>0.5</v>
          </cell>
          <cell r="CG64">
            <v>0.5</v>
          </cell>
          <cell r="CH64">
            <v>0.5</v>
          </cell>
          <cell r="CI64">
            <v>0.5</v>
          </cell>
          <cell r="CJ64">
            <v>0.5</v>
          </cell>
          <cell r="CK64">
            <v>0.5</v>
          </cell>
          <cell r="CL64">
            <v>0.75</v>
          </cell>
          <cell r="CM64">
            <v>0.75</v>
          </cell>
          <cell r="CN64">
            <v>0.75</v>
          </cell>
          <cell r="CO64">
            <v>0.75</v>
          </cell>
          <cell r="CP64">
            <v>0.75</v>
          </cell>
          <cell r="CQ64">
            <v>0.75</v>
          </cell>
          <cell r="CR64">
            <v>0.75</v>
          </cell>
          <cell r="CS64">
            <v>0.75</v>
          </cell>
          <cell r="CT64">
            <v>0.75</v>
          </cell>
          <cell r="CU64">
            <v>0.75</v>
          </cell>
          <cell r="CV64">
            <v>0.75</v>
          </cell>
          <cell r="CW64">
            <v>0.75</v>
          </cell>
          <cell r="CX64">
            <v>0.75</v>
          </cell>
          <cell r="CY64">
            <v>1</v>
          </cell>
          <cell r="CZ64">
            <v>0.75</v>
          </cell>
        </row>
        <row r="65">
          <cell r="C65">
            <v>1.1000000000000001</v>
          </cell>
          <cell r="F65">
            <v>0.5</v>
          </cell>
          <cell r="G65">
            <v>0.5</v>
          </cell>
          <cell r="H65">
            <v>0.5</v>
          </cell>
          <cell r="I65">
            <v>0.5</v>
          </cell>
          <cell r="J65">
            <v>0.5</v>
          </cell>
          <cell r="K65">
            <v>0.5</v>
          </cell>
          <cell r="L65">
            <v>0.5</v>
          </cell>
          <cell r="M65">
            <v>0.5</v>
          </cell>
          <cell r="N65">
            <v>0.5</v>
          </cell>
          <cell r="O65">
            <v>0.5</v>
          </cell>
          <cell r="P65">
            <v>0.5</v>
          </cell>
          <cell r="Q65">
            <v>0.25</v>
          </cell>
          <cell r="R65">
            <v>0.5</v>
          </cell>
          <cell r="S65">
            <v>0.5</v>
          </cell>
          <cell r="T65">
            <v>0.25</v>
          </cell>
          <cell r="U65">
            <v>0.5</v>
          </cell>
          <cell r="V65">
            <v>0.25</v>
          </cell>
          <cell r="W65">
            <v>0.5</v>
          </cell>
          <cell r="X65">
            <v>0.5</v>
          </cell>
          <cell r="Y65">
            <v>0.25</v>
          </cell>
          <cell r="Z65">
            <v>0.75</v>
          </cell>
          <cell r="AA65">
            <v>0.5</v>
          </cell>
          <cell r="AB65">
            <v>0.5</v>
          </cell>
          <cell r="AC65">
            <v>0.75</v>
          </cell>
          <cell r="AD65">
            <v>0.75</v>
          </cell>
          <cell r="AE65">
            <v>0.75</v>
          </cell>
          <cell r="AF65">
            <v>0.75</v>
          </cell>
          <cell r="AG65">
            <v>0.75</v>
          </cell>
          <cell r="AH65">
            <v>0.75</v>
          </cell>
          <cell r="AI65">
            <v>0.75</v>
          </cell>
          <cell r="AJ65">
            <v>0.75</v>
          </cell>
          <cell r="AK65">
            <v>0.75</v>
          </cell>
          <cell r="AL65">
            <v>0.75</v>
          </cell>
          <cell r="AM65">
            <v>0.75</v>
          </cell>
          <cell r="AN65">
            <v>0.75</v>
          </cell>
          <cell r="AO65">
            <v>0.75</v>
          </cell>
          <cell r="AP65">
            <v>0.75</v>
          </cell>
          <cell r="AQ65">
            <v>0.75</v>
          </cell>
          <cell r="AR65">
            <v>0.75</v>
          </cell>
          <cell r="AS65">
            <v>0.75</v>
          </cell>
          <cell r="AT65">
            <v>0.75</v>
          </cell>
          <cell r="AU65">
            <v>0.75</v>
          </cell>
          <cell r="AV65">
            <v>0.75</v>
          </cell>
          <cell r="AW65">
            <v>0.75</v>
          </cell>
          <cell r="AX65">
            <v>1</v>
          </cell>
          <cell r="AY65">
            <v>1</v>
          </cell>
          <cell r="AZ65">
            <v>1</v>
          </cell>
          <cell r="BA65">
            <v>1</v>
          </cell>
          <cell r="BB65">
            <v>1</v>
          </cell>
          <cell r="BC65">
            <v>1</v>
          </cell>
          <cell r="BD65">
            <v>1</v>
          </cell>
          <cell r="BE65">
            <v>1</v>
          </cell>
          <cell r="BF65">
            <v>1</v>
          </cell>
          <cell r="BG65">
            <v>1</v>
          </cell>
          <cell r="BH65">
            <v>1</v>
          </cell>
          <cell r="BI65">
            <v>1</v>
          </cell>
          <cell r="BJ65">
            <v>0.75</v>
          </cell>
          <cell r="BK65">
            <v>1</v>
          </cell>
          <cell r="BL65">
            <v>1</v>
          </cell>
          <cell r="BM65">
            <v>0.75</v>
          </cell>
          <cell r="BN65">
            <v>0.75</v>
          </cell>
          <cell r="BO65">
            <v>0.75</v>
          </cell>
          <cell r="BP65">
            <v>0.75</v>
          </cell>
          <cell r="BQ65">
            <v>0.75</v>
          </cell>
          <cell r="BR65">
            <v>0.75</v>
          </cell>
          <cell r="BS65">
            <v>0.75</v>
          </cell>
          <cell r="BT65">
            <v>0.75</v>
          </cell>
          <cell r="BU65">
            <v>0.75</v>
          </cell>
          <cell r="BV65">
            <v>0.75</v>
          </cell>
          <cell r="BW65">
            <v>0.75</v>
          </cell>
          <cell r="BX65">
            <v>0.5</v>
          </cell>
          <cell r="BY65">
            <v>0.5</v>
          </cell>
          <cell r="BZ65">
            <v>0.5</v>
          </cell>
          <cell r="CA65">
            <v>0.5</v>
          </cell>
          <cell r="CB65">
            <v>0.5</v>
          </cell>
          <cell r="CC65">
            <v>0.25</v>
          </cell>
          <cell r="CD65">
            <v>0.25</v>
          </cell>
          <cell r="CE65">
            <v>0.5</v>
          </cell>
          <cell r="CF65">
            <v>0.5</v>
          </cell>
          <cell r="CG65">
            <v>0.25</v>
          </cell>
          <cell r="CH65">
            <v>0.25</v>
          </cell>
          <cell r="CI65">
            <v>0.25</v>
          </cell>
          <cell r="CJ65">
            <v>0.25</v>
          </cell>
          <cell r="CK65">
            <v>0.25</v>
          </cell>
          <cell r="CL65">
            <v>0.5</v>
          </cell>
          <cell r="CM65">
            <v>0.5</v>
          </cell>
          <cell r="CN65">
            <v>0.5</v>
          </cell>
          <cell r="CO65">
            <v>0.5</v>
          </cell>
          <cell r="CP65">
            <v>0.5</v>
          </cell>
          <cell r="CQ65">
            <v>0.75</v>
          </cell>
          <cell r="CR65">
            <v>0.75</v>
          </cell>
          <cell r="CS65">
            <v>0.75</v>
          </cell>
          <cell r="CT65">
            <v>0.75</v>
          </cell>
          <cell r="CU65">
            <v>0.75</v>
          </cell>
          <cell r="CV65">
            <v>0.75</v>
          </cell>
          <cell r="CW65">
            <v>0.75</v>
          </cell>
          <cell r="CX65">
            <v>0.75</v>
          </cell>
          <cell r="CY65">
            <v>0.75</v>
          </cell>
          <cell r="CZ65">
            <v>0.75</v>
          </cell>
        </row>
        <row r="66">
          <cell r="C66">
            <v>1.3</v>
          </cell>
          <cell r="F66">
            <v>0.5</v>
          </cell>
          <cell r="G66">
            <v>0.5</v>
          </cell>
          <cell r="H66">
            <v>0.75</v>
          </cell>
          <cell r="I66">
            <v>0.5</v>
          </cell>
          <cell r="J66">
            <v>0.5</v>
          </cell>
          <cell r="K66">
            <v>0.75</v>
          </cell>
          <cell r="L66">
            <v>0.5</v>
          </cell>
          <cell r="M66">
            <v>0.5</v>
          </cell>
          <cell r="N66">
            <v>0.5</v>
          </cell>
          <cell r="O66">
            <v>0.5</v>
          </cell>
          <cell r="P66">
            <v>0.5</v>
          </cell>
          <cell r="Q66">
            <v>0.25</v>
          </cell>
          <cell r="R66">
            <v>0.5</v>
          </cell>
          <cell r="S66">
            <v>0.5</v>
          </cell>
          <cell r="T66">
            <v>0.5</v>
          </cell>
          <cell r="U66">
            <v>0.5</v>
          </cell>
          <cell r="V66">
            <v>0.25</v>
          </cell>
          <cell r="W66">
            <v>0.5</v>
          </cell>
          <cell r="X66">
            <v>0.5</v>
          </cell>
          <cell r="Y66">
            <v>0.25</v>
          </cell>
          <cell r="Z66">
            <v>0.5</v>
          </cell>
          <cell r="AA66">
            <v>0.5</v>
          </cell>
          <cell r="AB66">
            <v>0.5</v>
          </cell>
          <cell r="AC66">
            <v>0.5</v>
          </cell>
          <cell r="AD66">
            <v>0.75</v>
          </cell>
          <cell r="AE66">
            <v>0.75</v>
          </cell>
          <cell r="AF66">
            <v>0.75</v>
          </cell>
          <cell r="AG66">
            <v>0.75</v>
          </cell>
          <cell r="AH66">
            <v>0.75</v>
          </cell>
          <cell r="AI66">
            <v>0.75</v>
          </cell>
          <cell r="AJ66">
            <v>0.75</v>
          </cell>
          <cell r="AK66">
            <v>0.75</v>
          </cell>
          <cell r="AL66">
            <v>0.75</v>
          </cell>
          <cell r="AM66">
            <v>0.75</v>
          </cell>
          <cell r="AN66">
            <v>0.75</v>
          </cell>
          <cell r="AO66">
            <v>0.75</v>
          </cell>
          <cell r="AP66">
            <v>0.75</v>
          </cell>
          <cell r="AQ66">
            <v>0.5</v>
          </cell>
          <cell r="AR66">
            <v>0.5</v>
          </cell>
          <cell r="AS66">
            <v>0.75</v>
          </cell>
          <cell r="AT66">
            <v>0.75</v>
          </cell>
          <cell r="AU66">
            <v>0.75</v>
          </cell>
          <cell r="AV66">
            <v>0.75</v>
          </cell>
          <cell r="AW66">
            <v>0.75</v>
          </cell>
          <cell r="AX66">
            <v>0.75</v>
          </cell>
          <cell r="AY66">
            <v>1</v>
          </cell>
          <cell r="AZ66">
            <v>1</v>
          </cell>
          <cell r="BA66">
            <v>0.75</v>
          </cell>
          <cell r="BB66">
            <v>1</v>
          </cell>
          <cell r="BC66">
            <v>1</v>
          </cell>
          <cell r="BD66">
            <v>1</v>
          </cell>
          <cell r="BE66">
            <v>1</v>
          </cell>
          <cell r="BF66">
            <v>1</v>
          </cell>
          <cell r="BG66">
            <v>1</v>
          </cell>
          <cell r="BH66">
            <v>1</v>
          </cell>
          <cell r="BI66">
            <v>1</v>
          </cell>
          <cell r="BJ66">
            <v>1</v>
          </cell>
          <cell r="BK66">
            <v>1</v>
          </cell>
          <cell r="BL66">
            <v>1</v>
          </cell>
          <cell r="BM66">
            <v>1</v>
          </cell>
          <cell r="BN66">
            <v>0.75</v>
          </cell>
          <cell r="BO66">
            <v>0.75</v>
          </cell>
          <cell r="BP66">
            <v>0.75</v>
          </cell>
          <cell r="BQ66">
            <v>0.75</v>
          </cell>
          <cell r="BR66">
            <v>0.75</v>
          </cell>
          <cell r="BS66">
            <v>0.75</v>
          </cell>
          <cell r="BT66">
            <v>0.75</v>
          </cell>
          <cell r="BU66">
            <v>0.75</v>
          </cell>
          <cell r="BV66">
            <v>0.75</v>
          </cell>
          <cell r="BW66">
            <v>0.75</v>
          </cell>
          <cell r="BX66">
            <v>0.5</v>
          </cell>
          <cell r="BY66">
            <v>0.5</v>
          </cell>
          <cell r="BZ66">
            <v>0.5</v>
          </cell>
          <cell r="CA66">
            <v>0.5</v>
          </cell>
          <cell r="CB66">
            <v>0.5</v>
          </cell>
          <cell r="CC66">
            <v>0.5</v>
          </cell>
          <cell r="CD66">
            <v>0.25</v>
          </cell>
          <cell r="CE66">
            <v>0.5</v>
          </cell>
          <cell r="CF66">
            <v>0.5</v>
          </cell>
          <cell r="CG66">
            <v>0.25</v>
          </cell>
          <cell r="CH66">
            <v>0.25</v>
          </cell>
          <cell r="CI66">
            <v>0.5</v>
          </cell>
          <cell r="CJ66">
            <v>0.5</v>
          </cell>
          <cell r="CK66">
            <v>0.25</v>
          </cell>
          <cell r="CL66">
            <v>0.5</v>
          </cell>
          <cell r="CM66">
            <v>0.5</v>
          </cell>
          <cell r="CN66">
            <v>0.5</v>
          </cell>
          <cell r="CO66">
            <v>0.75</v>
          </cell>
          <cell r="CP66">
            <v>0.5</v>
          </cell>
          <cell r="CQ66">
            <v>0.75</v>
          </cell>
          <cell r="CR66">
            <v>0.75</v>
          </cell>
          <cell r="CS66">
            <v>0.75</v>
          </cell>
          <cell r="CT66">
            <v>0.75</v>
          </cell>
          <cell r="CU66">
            <v>0.75</v>
          </cell>
          <cell r="CV66">
            <v>0.75</v>
          </cell>
          <cell r="CW66">
            <v>0.75</v>
          </cell>
          <cell r="CX66">
            <v>0.75</v>
          </cell>
          <cell r="CY66">
            <v>0.75</v>
          </cell>
          <cell r="CZ66">
            <v>0.75</v>
          </cell>
        </row>
        <row r="67">
          <cell r="C67">
            <v>1.7</v>
          </cell>
          <cell r="F67">
            <v>0.75</v>
          </cell>
          <cell r="G67">
            <v>0.75</v>
          </cell>
          <cell r="H67">
            <v>0.75</v>
          </cell>
          <cell r="I67">
            <v>0.75</v>
          </cell>
          <cell r="J67">
            <v>0.75</v>
          </cell>
          <cell r="K67">
            <v>0.75</v>
          </cell>
          <cell r="L67">
            <v>0.5</v>
          </cell>
          <cell r="M67">
            <v>0.5</v>
          </cell>
          <cell r="N67">
            <v>0.5</v>
          </cell>
          <cell r="O67">
            <v>0.75</v>
          </cell>
          <cell r="P67">
            <v>0.5</v>
          </cell>
          <cell r="Q67">
            <v>0.5</v>
          </cell>
          <cell r="R67">
            <v>0.5</v>
          </cell>
          <cell r="S67">
            <v>0.5</v>
          </cell>
          <cell r="T67">
            <v>0.5</v>
          </cell>
          <cell r="U67">
            <v>0.5</v>
          </cell>
          <cell r="V67">
            <v>0.25</v>
          </cell>
          <cell r="W67">
            <v>0.5</v>
          </cell>
          <cell r="X67">
            <v>0.5</v>
          </cell>
          <cell r="Y67">
            <v>0.5</v>
          </cell>
          <cell r="Z67">
            <v>0.5</v>
          </cell>
          <cell r="AA67">
            <v>0.5</v>
          </cell>
          <cell r="AB67">
            <v>0.5</v>
          </cell>
          <cell r="AC67">
            <v>0.5</v>
          </cell>
          <cell r="AD67">
            <v>0.5</v>
          </cell>
          <cell r="AE67">
            <v>0.75</v>
          </cell>
          <cell r="AF67">
            <v>0.75</v>
          </cell>
          <cell r="AG67">
            <v>0.75</v>
          </cell>
          <cell r="AH67">
            <v>0.75</v>
          </cell>
          <cell r="AI67">
            <v>0.75</v>
          </cell>
          <cell r="AJ67">
            <v>0.75</v>
          </cell>
          <cell r="AK67">
            <v>0.75</v>
          </cell>
          <cell r="AL67">
            <v>0.75</v>
          </cell>
          <cell r="AM67">
            <v>0.5</v>
          </cell>
          <cell r="AN67">
            <v>0.75</v>
          </cell>
          <cell r="AO67">
            <v>0.5</v>
          </cell>
          <cell r="AP67">
            <v>0.5</v>
          </cell>
          <cell r="AQ67">
            <v>0.5</v>
          </cell>
          <cell r="AR67">
            <v>0.5</v>
          </cell>
          <cell r="AS67">
            <v>0.5</v>
          </cell>
          <cell r="AT67">
            <v>0.75</v>
          </cell>
          <cell r="AU67">
            <v>0.75</v>
          </cell>
          <cell r="AV67">
            <v>0.75</v>
          </cell>
          <cell r="AW67">
            <v>0.75</v>
          </cell>
          <cell r="AX67">
            <v>0.75</v>
          </cell>
          <cell r="AY67">
            <v>0.75</v>
          </cell>
          <cell r="AZ67">
            <v>0.75</v>
          </cell>
          <cell r="BA67">
            <v>0.75</v>
          </cell>
          <cell r="BB67">
            <v>0.75</v>
          </cell>
          <cell r="BC67">
            <v>1</v>
          </cell>
          <cell r="BD67">
            <v>1</v>
          </cell>
          <cell r="BE67">
            <v>1</v>
          </cell>
          <cell r="BF67">
            <v>1</v>
          </cell>
          <cell r="BG67">
            <v>1</v>
          </cell>
          <cell r="BH67">
            <v>1</v>
          </cell>
          <cell r="BI67">
            <v>1</v>
          </cell>
          <cell r="BJ67">
            <v>1</v>
          </cell>
          <cell r="BK67">
            <v>0.75</v>
          </cell>
          <cell r="BL67">
            <v>1</v>
          </cell>
          <cell r="BM67">
            <v>1</v>
          </cell>
          <cell r="BN67">
            <v>0.75</v>
          </cell>
          <cell r="BO67">
            <v>0.75</v>
          </cell>
          <cell r="BP67">
            <v>0.75</v>
          </cell>
          <cell r="BQ67">
            <v>0.75</v>
          </cell>
          <cell r="BR67">
            <v>0.75</v>
          </cell>
          <cell r="BS67">
            <v>1</v>
          </cell>
          <cell r="BT67">
            <v>0.75</v>
          </cell>
          <cell r="BU67">
            <v>1</v>
          </cell>
          <cell r="BV67">
            <v>1</v>
          </cell>
          <cell r="BW67">
            <v>0.75</v>
          </cell>
          <cell r="BX67">
            <v>0.75</v>
          </cell>
          <cell r="BY67">
            <v>0.5</v>
          </cell>
          <cell r="BZ67">
            <v>0.5</v>
          </cell>
          <cell r="CA67">
            <v>0.75</v>
          </cell>
          <cell r="CB67">
            <v>0.75</v>
          </cell>
          <cell r="CC67">
            <v>0.5</v>
          </cell>
          <cell r="CD67">
            <v>0.5</v>
          </cell>
          <cell r="CE67">
            <v>0.5</v>
          </cell>
          <cell r="CF67">
            <v>0.5</v>
          </cell>
          <cell r="CG67">
            <v>0.5</v>
          </cell>
          <cell r="CH67">
            <v>0.5</v>
          </cell>
          <cell r="CI67">
            <v>0.5</v>
          </cell>
          <cell r="CJ67">
            <v>0.5</v>
          </cell>
          <cell r="CK67">
            <v>0.5</v>
          </cell>
          <cell r="CL67">
            <v>0.75</v>
          </cell>
          <cell r="CM67">
            <v>0.5</v>
          </cell>
          <cell r="CN67">
            <v>0.75</v>
          </cell>
          <cell r="CO67">
            <v>0.75</v>
          </cell>
          <cell r="CP67">
            <v>0.5</v>
          </cell>
          <cell r="CQ67">
            <v>0.75</v>
          </cell>
          <cell r="CR67">
            <v>0.75</v>
          </cell>
          <cell r="CS67">
            <v>0.75</v>
          </cell>
          <cell r="CT67">
            <v>0.75</v>
          </cell>
          <cell r="CU67">
            <v>0.75</v>
          </cell>
          <cell r="CV67">
            <v>0.75</v>
          </cell>
          <cell r="CW67">
            <v>0.75</v>
          </cell>
          <cell r="CX67">
            <v>0.75</v>
          </cell>
          <cell r="CY67">
            <v>0.75</v>
          </cell>
          <cell r="CZ67">
            <v>0.75</v>
          </cell>
        </row>
        <row r="68">
          <cell r="C68">
            <v>1.7</v>
          </cell>
          <cell r="F68">
            <v>0.75</v>
          </cell>
          <cell r="G68">
            <v>0.75</v>
          </cell>
          <cell r="H68">
            <v>0.75</v>
          </cell>
          <cell r="I68">
            <v>0.75</v>
          </cell>
          <cell r="J68">
            <v>0.75</v>
          </cell>
          <cell r="K68">
            <v>0.75</v>
          </cell>
          <cell r="L68">
            <v>0.75</v>
          </cell>
          <cell r="M68">
            <v>0.75</v>
          </cell>
          <cell r="N68">
            <v>0.75</v>
          </cell>
          <cell r="O68">
            <v>0.75</v>
          </cell>
          <cell r="P68">
            <v>0.75</v>
          </cell>
          <cell r="Q68">
            <v>0.75</v>
          </cell>
          <cell r="R68">
            <v>0.75</v>
          </cell>
          <cell r="S68">
            <v>0.75</v>
          </cell>
          <cell r="T68">
            <v>0.75</v>
          </cell>
          <cell r="U68">
            <v>0.5</v>
          </cell>
          <cell r="V68">
            <v>0.5</v>
          </cell>
          <cell r="W68">
            <v>0.5</v>
          </cell>
          <cell r="X68">
            <v>0.75</v>
          </cell>
          <cell r="Y68">
            <v>0.5</v>
          </cell>
          <cell r="Z68">
            <v>0.5</v>
          </cell>
          <cell r="AA68">
            <v>0.5</v>
          </cell>
          <cell r="AB68">
            <v>0.5</v>
          </cell>
          <cell r="AC68">
            <v>0.5</v>
          </cell>
          <cell r="AD68">
            <v>0.75</v>
          </cell>
          <cell r="AE68">
            <v>0.75</v>
          </cell>
          <cell r="AF68">
            <v>0.75</v>
          </cell>
          <cell r="AG68">
            <v>0.75</v>
          </cell>
          <cell r="AH68">
            <v>0.5</v>
          </cell>
          <cell r="AI68">
            <v>0.75</v>
          </cell>
          <cell r="AJ68">
            <v>0.5</v>
          </cell>
          <cell r="AK68">
            <v>0.5</v>
          </cell>
          <cell r="AL68">
            <v>0.5</v>
          </cell>
          <cell r="AM68">
            <v>0.5</v>
          </cell>
          <cell r="AN68">
            <v>0.5</v>
          </cell>
          <cell r="AO68">
            <v>0.5</v>
          </cell>
          <cell r="AP68">
            <v>0.5</v>
          </cell>
          <cell r="AQ68">
            <v>0.5</v>
          </cell>
          <cell r="AR68">
            <v>0.5</v>
          </cell>
          <cell r="AS68">
            <v>0.5</v>
          </cell>
          <cell r="AT68">
            <v>0.5</v>
          </cell>
          <cell r="AU68">
            <v>0.5</v>
          </cell>
          <cell r="AV68">
            <v>0.75</v>
          </cell>
          <cell r="AW68">
            <v>0.5</v>
          </cell>
          <cell r="AX68">
            <v>0.5</v>
          </cell>
          <cell r="AY68">
            <v>0.75</v>
          </cell>
          <cell r="AZ68">
            <v>0.75</v>
          </cell>
          <cell r="BA68">
            <v>0.75</v>
          </cell>
          <cell r="BB68">
            <v>0.75</v>
          </cell>
          <cell r="BC68">
            <v>0.75</v>
          </cell>
          <cell r="BD68">
            <v>0.75</v>
          </cell>
          <cell r="BE68">
            <v>0.75</v>
          </cell>
          <cell r="BF68">
            <v>0.75</v>
          </cell>
          <cell r="BG68">
            <v>0.75</v>
          </cell>
          <cell r="BH68">
            <v>0.75</v>
          </cell>
          <cell r="BI68">
            <v>0.75</v>
          </cell>
          <cell r="BJ68">
            <v>0.75</v>
          </cell>
          <cell r="BK68">
            <v>0.75</v>
          </cell>
          <cell r="BL68">
            <v>0.75</v>
          </cell>
          <cell r="BM68">
            <v>0.75</v>
          </cell>
          <cell r="BN68">
            <v>1</v>
          </cell>
          <cell r="BO68">
            <v>1</v>
          </cell>
          <cell r="BP68">
            <v>1</v>
          </cell>
          <cell r="BQ68">
            <v>1</v>
          </cell>
          <cell r="BR68">
            <v>1</v>
          </cell>
          <cell r="BS68">
            <v>1</v>
          </cell>
          <cell r="BT68">
            <v>1</v>
          </cell>
          <cell r="BU68">
            <v>1</v>
          </cell>
          <cell r="BV68">
            <v>0.75</v>
          </cell>
          <cell r="BW68">
            <v>1</v>
          </cell>
          <cell r="BX68">
            <v>0.75</v>
          </cell>
          <cell r="BY68">
            <v>0.75</v>
          </cell>
          <cell r="BZ68">
            <v>0.75</v>
          </cell>
          <cell r="CA68">
            <v>0.75</v>
          </cell>
          <cell r="CB68">
            <v>0.75</v>
          </cell>
          <cell r="CC68">
            <v>0.75</v>
          </cell>
          <cell r="CD68">
            <v>0.75</v>
          </cell>
          <cell r="CE68">
            <v>0.75</v>
          </cell>
          <cell r="CF68">
            <v>0.75</v>
          </cell>
          <cell r="CG68">
            <v>0.75</v>
          </cell>
          <cell r="CH68">
            <v>0.75</v>
          </cell>
          <cell r="CI68">
            <v>0.75</v>
          </cell>
          <cell r="CJ68">
            <v>0.75</v>
          </cell>
          <cell r="CK68">
            <v>0.5</v>
          </cell>
          <cell r="CL68">
            <v>0.75</v>
          </cell>
          <cell r="CM68">
            <v>0.75</v>
          </cell>
          <cell r="CN68">
            <v>0.75</v>
          </cell>
          <cell r="CO68">
            <v>1</v>
          </cell>
          <cell r="CP68">
            <v>0.75</v>
          </cell>
          <cell r="CQ68">
            <v>0.75</v>
          </cell>
          <cell r="CR68">
            <v>0.75</v>
          </cell>
          <cell r="CS68">
            <v>0.75</v>
          </cell>
          <cell r="CT68">
            <v>0.75</v>
          </cell>
          <cell r="CU68">
            <v>0.75</v>
          </cell>
          <cell r="CV68">
            <v>0.75</v>
          </cell>
          <cell r="CW68">
            <v>0.75</v>
          </cell>
          <cell r="CX68">
            <v>0.75</v>
          </cell>
          <cell r="CY68">
            <v>0.75</v>
          </cell>
          <cell r="CZ68">
            <v>0.75</v>
          </cell>
        </row>
        <row r="69">
          <cell r="C69">
            <v>1.6</v>
          </cell>
          <cell r="F69">
            <v>0.75</v>
          </cell>
          <cell r="G69">
            <v>0.75</v>
          </cell>
          <cell r="H69">
            <v>0.75</v>
          </cell>
          <cell r="I69">
            <v>0.75</v>
          </cell>
          <cell r="J69">
            <v>0.75</v>
          </cell>
          <cell r="K69">
            <v>0.75</v>
          </cell>
          <cell r="L69">
            <v>0.75</v>
          </cell>
          <cell r="M69">
            <v>0.75</v>
          </cell>
          <cell r="N69">
            <v>0.75</v>
          </cell>
          <cell r="O69">
            <v>0.75</v>
          </cell>
          <cell r="P69">
            <v>0.75</v>
          </cell>
          <cell r="Q69">
            <v>0.75</v>
          </cell>
          <cell r="R69">
            <v>0.75</v>
          </cell>
          <cell r="S69">
            <v>0.75</v>
          </cell>
          <cell r="T69">
            <v>0.75</v>
          </cell>
          <cell r="U69">
            <v>0.5</v>
          </cell>
          <cell r="V69">
            <v>0.5</v>
          </cell>
          <cell r="W69">
            <v>0.5</v>
          </cell>
          <cell r="X69">
            <v>0.75</v>
          </cell>
          <cell r="Y69">
            <v>0.5</v>
          </cell>
          <cell r="Z69">
            <v>0.5</v>
          </cell>
          <cell r="AA69">
            <v>0.75</v>
          </cell>
          <cell r="AB69">
            <v>0.5</v>
          </cell>
          <cell r="AC69">
            <v>0.5</v>
          </cell>
          <cell r="AD69">
            <v>0.75</v>
          </cell>
          <cell r="AE69">
            <v>0.75</v>
          </cell>
          <cell r="AF69">
            <v>0.75</v>
          </cell>
          <cell r="AG69">
            <v>0.75</v>
          </cell>
          <cell r="AH69">
            <v>0.5</v>
          </cell>
          <cell r="AI69">
            <v>0.75</v>
          </cell>
          <cell r="AJ69">
            <v>0.5</v>
          </cell>
          <cell r="AK69">
            <v>0.5</v>
          </cell>
          <cell r="AL69">
            <v>0.5</v>
          </cell>
          <cell r="AM69">
            <v>0.5</v>
          </cell>
          <cell r="AN69">
            <v>0.5</v>
          </cell>
          <cell r="AO69">
            <v>0.5</v>
          </cell>
          <cell r="AP69">
            <v>0.5</v>
          </cell>
          <cell r="AQ69">
            <v>0.5</v>
          </cell>
          <cell r="AR69">
            <v>0.5</v>
          </cell>
          <cell r="AS69">
            <v>0.5</v>
          </cell>
          <cell r="AT69">
            <v>0.5</v>
          </cell>
          <cell r="AU69">
            <v>0.5</v>
          </cell>
          <cell r="AV69">
            <v>0.75</v>
          </cell>
          <cell r="AW69">
            <v>0.5</v>
          </cell>
          <cell r="AX69">
            <v>0.5</v>
          </cell>
          <cell r="AY69">
            <v>0.75</v>
          </cell>
          <cell r="AZ69">
            <v>0.75</v>
          </cell>
          <cell r="BA69">
            <v>0.75</v>
          </cell>
          <cell r="BB69">
            <v>0.75</v>
          </cell>
          <cell r="BC69">
            <v>0.75</v>
          </cell>
          <cell r="BD69">
            <v>0.75</v>
          </cell>
          <cell r="BE69">
            <v>0.75</v>
          </cell>
          <cell r="BF69">
            <v>0.75</v>
          </cell>
          <cell r="BG69">
            <v>0.75</v>
          </cell>
          <cell r="BH69">
            <v>0.75</v>
          </cell>
          <cell r="BI69">
            <v>0.75</v>
          </cell>
          <cell r="BJ69">
            <v>0.75</v>
          </cell>
          <cell r="BK69">
            <v>0.75</v>
          </cell>
          <cell r="BL69">
            <v>0.75</v>
          </cell>
          <cell r="BM69">
            <v>0.75</v>
          </cell>
          <cell r="BN69">
            <v>1</v>
          </cell>
          <cell r="BO69">
            <v>1</v>
          </cell>
          <cell r="BP69">
            <v>1</v>
          </cell>
          <cell r="BQ69">
            <v>1</v>
          </cell>
          <cell r="BR69">
            <v>1</v>
          </cell>
          <cell r="BS69">
            <v>1</v>
          </cell>
          <cell r="BT69">
            <v>1</v>
          </cell>
          <cell r="BU69">
            <v>1</v>
          </cell>
          <cell r="BV69">
            <v>0.75</v>
          </cell>
          <cell r="BW69">
            <v>1</v>
          </cell>
          <cell r="BX69">
            <v>0.75</v>
          </cell>
          <cell r="BY69">
            <v>0.75</v>
          </cell>
          <cell r="BZ69">
            <v>0.75</v>
          </cell>
          <cell r="CA69">
            <v>0.75</v>
          </cell>
          <cell r="CB69">
            <v>0.75</v>
          </cell>
          <cell r="CC69">
            <v>0.75</v>
          </cell>
          <cell r="CD69">
            <v>0.75</v>
          </cell>
          <cell r="CE69">
            <v>0.75</v>
          </cell>
          <cell r="CF69">
            <v>0.75</v>
          </cell>
          <cell r="CG69">
            <v>0.75</v>
          </cell>
          <cell r="CH69">
            <v>0.75</v>
          </cell>
          <cell r="CI69">
            <v>0.75</v>
          </cell>
          <cell r="CJ69">
            <v>0.75</v>
          </cell>
          <cell r="CK69">
            <v>0.5</v>
          </cell>
          <cell r="CL69">
            <v>0.75</v>
          </cell>
          <cell r="CM69">
            <v>0.75</v>
          </cell>
          <cell r="CN69">
            <v>0.75</v>
          </cell>
          <cell r="CO69">
            <v>1</v>
          </cell>
          <cell r="CP69">
            <v>0.75</v>
          </cell>
          <cell r="CQ69">
            <v>0.75</v>
          </cell>
          <cell r="CR69">
            <v>0.75</v>
          </cell>
          <cell r="CS69">
            <v>0.75</v>
          </cell>
          <cell r="CT69">
            <v>0.75</v>
          </cell>
          <cell r="CU69">
            <v>0.75</v>
          </cell>
          <cell r="CV69">
            <v>0.75</v>
          </cell>
          <cell r="CW69">
            <v>0.75</v>
          </cell>
          <cell r="CX69">
            <v>0.75</v>
          </cell>
          <cell r="CY69">
            <v>0.75</v>
          </cell>
          <cell r="CZ69">
            <v>0.75</v>
          </cell>
        </row>
        <row r="70">
          <cell r="C70">
            <v>1.4</v>
          </cell>
          <cell r="F70">
            <v>0.75</v>
          </cell>
          <cell r="G70">
            <v>0.75</v>
          </cell>
          <cell r="H70">
            <v>0.75</v>
          </cell>
          <cell r="I70">
            <v>0.75</v>
          </cell>
          <cell r="J70">
            <v>0.75</v>
          </cell>
          <cell r="K70">
            <v>0.75</v>
          </cell>
          <cell r="L70">
            <v>0.75</v>
          </cell>
          <cell r="M70">
            <v>0.75</v>
          </cell>
          <cell r="N70">
            <v>0.75</v>
          </cell>
          <cell r="O70">
            <v>0.75</v>
          </cell>
          <cell r="P70">
            <v>0.75</v>
          </cell>
          <cell r="Q70">
            <v>0.75</v>
          </cell>
          <cell r="R70">
            <v>0.75</v>
          </cell>
          <cell r="S70">
            <v>0.75</v>
          </cell>
          <cell r="T70">
            <v>0.75</v>
          </cell>
          <cell r="U70">
            <v>0.75</v>
          </cell>
          <cell r="V70">
            <v>0.5</v>
          </cell>
          <cell r="W70">
            <v>0.75</v>
          </cell>
          <cell r="X70">
            <v>0.75</v>
          </cell>
          <cell r="Y70">
            <v>0.5</v>
          </cell>
          <cell r="Z70">
            <v>0.75</v>
          </cell>
          <cell r="AA70">
            <v>0.75</v>
          </cell>
          <cell r="AB70">
            <v>0.5</v>
          </cell>
          <cell r="AC70">
            <v>0.5</v>
          </cell>
          <cell r="AD70">
            <v>0.75</v>
          </cell>
          <cell r="AE70">
            <v>0.75</v>
          </cell>
          <cell r="AF70">
            <v>0.75</v>
          </cell>
          <cell r="AG70">
            <v>0.75</v>
          </cell>
          <cell r="AH70">
            <v>0.75</v>
          </cell>
          <cell r="AI70">
            <v>0.75</v>
          </cell>
          <cell r="AJ70">
            <v>0.5</v>
          </cell>
          <cell r="AK70">
            <v>0.5</v>
          </cell>
          <cell r="AL70">
            <v>0.5</v>
          </cell>
          <cell r="AM70">
            <v>0.5</v>
          </cell>
          <cell r="AN70">
            <v>0.5</v>
          </cell>
          <cell r="AO70">
            <v>0.5</v>
          </cell>
          <cell r="AP70">
            <v>0.5</v>
          </cell>
          <cell r="AQ70">
            <v>0.5</v>
          </cell>
          <cell r="AR70">
            <v>0.5</v>
          </cell>
          <cell r="AS70">
            <v>0.5</v>
          </cell>
          <cell r="AT70">
            <v>0.75</v>
          </cell>
          <cell r="AU70">
            <v>0.75</v>
          </cell>
          <cell r="AV70">
            <v>0.75</v>
          </cell>
          <cell r="AW70">
            <v>0.5</v>
          </cell>
          <cell r="AX70">
            <v>0.75</v>
          </cell>
          <cell r="AY70">
            <v>0.75</v>
          </cell>
          <cell r="AZ70">
            <v>0.75</v>
          </cell>
          <cell r="BA70">
            <v>0.75</v>
          </cell>
          <cell r="BB70">
            <v>0.75</v>
          </cell>
          <cell r="BC70">
            <v>0.75</v>
          </cell>
          <cell r="BD70">
            <v>0.75</v>
          </cell>
          <cell r="BE70">
            <v>0.75</v>
          </cell>
          <cell r="BF70">
            <v>0.75</v>
          </cell>
          <cell r="BG70">
            <v>0.75</v>
          </cell>
          <cell r="BH70">
            <v>0.75</v>
          </cell>
          <cell r="BI70">
            <v>0.75</v>
          </cell>
          <cell r="BJ70">
            <v>0.75</v>
          </cell>
          <cell r="BK70">
            <v>0.75</v>
          </cell>
          <cell r="BL70">
            <v>0.75</v>
          </cell>
          <cell r="BM70">
            <v>0.75</v>
          </cell>
          <cell r="BN70">
            <v>1</v>
          </cell>
          <cell r="BO70">
            <v>1</v>
          </cell>
          <cell r="BP70">
            <v>1</v>
          </cell>
          <cell r="BQ70">
            <v>1</v>
          </cell>
          <cell r="BR70">
            <v>1</v>
          </cell>
          <cell r="BS70">
            <v>0.75</v>
          </cell>
          <cell r="BT70">
            <v>0.75</v>
          </cell>
          <cell r="BU70">
            <v>0.75</v>
          </cell>
          <cell r="BV70">
            <v>0.75</v>
          </cell>
          <cell r="BW70">
            <v>0.75</v>
          </cell>
          <cell r="BX70">
            <v>0.75</v>
          </cell>
          <cell r="BY70">
            <v>0.75</v>
          </cell>
          <cell r="BZ70">
            <v>0.75</v>
          </cell>
          <cell r="CA70">
            <v>0.75</v>
          </cell>
          <cell r="CB70">
            <v>0.75</v>
          </cell>
          <cell r="CC70">
            <v>0.75</v>
          </cell>
          <cell r="CD70">
            <v>0.75</v>
          </cell>
          <cell r="CE70">
            <v>0.75</v>
          </cell>
          <cell r="CF70">
            <v>0.75</v>
          </cell>
          <cell r="CG70">
            <v>0.75</v>
          </cell>
          <cell r="CH70">
            <v>0.5</v>
          </cell>
          <cell r="CI70">
            <v>0.75</v>
          </cell>
          <cell r="CJ70">
            <v>0.75</v>
          </cell>
          <cell r="CK70">
            <v>0.5</v>
          </cell>
          <cell r="CL70">
            <v>0.75</v>
          </cell>
          <cell r="CM70">
            <v>0.75</v>
          </cell>
          <cell r="CN70">
            <v>1</v>
          </cell>
          <cell r="CO70">
            <v>1</v>
          </cell>
          <cell r="CP70">
            <v>0.75</v>
          </cell>
          <cell r="CQ70">
            <v>1</v>
          </cell>
          <cell r="CR70">
            <v>1</v>
          </cell>
          <cell r="CS70">
            <v>0.75</v>
          </cell>
          <cell r="CT70">
            <v>0.75</v>
          </cell>
          <cell r="CU70">
            <v>1</v>
          </cell>
          <cell r="CV70">
            <v>1</v>
          </cell>
          <cell r="CW70">
            <v>0.75</v>
          </cell>
          <cell r="CX70">
            <v>0.75</v>
          </cell>
          <cell r="CY70">
            <v>0.75</v>
          </cell>
          <cell r="CZ70">
            <v>1</v>
          </cell>
        </row>
        <row r="71">
          <cell r="C71">
            <v>1.3</v>
          </cell>
          <cell r="F71">
            <v>0.75</v>
          </cell>
          <cell r="G71">
            <v>0.75</v>
          </cell>
          <cell r="H71">
            <v>0.75</v>
          </cell>
          <cell r="I71">
            <v>0.75</v>
          </cell>
          <cell r="J71">
            <v>0.75</v>
          </cell>
          <cell r="K71">
            <v>0.75</v>
          </cell>
          <cell r="L71">
            <v>0.75</v>
          </cell>
          <cell r="M71">
            <v>0.75</v>
          </cell>
          <cell r="N71">
            <v>0.75</v>
          </cell>
          <cell r="O71">
            <v>0.75</v>
          </cell>
          <cell r="P71">
            <v>0.75</v>
          </cell>
          <cell r="Q71">
            <v>0.5</v>
          </cell>
          <cell r="R71">
            <v>0.5</v>
          </cell>
          <cell r="S71">
            <v>0.75</v>
          </cell>
          <cell r="T71">
            <v>0.5</v>
          </cell>
          <cell r="U71">
            <v>0.5</v>
          </cell>
          <cell r="V71">
            <v>0.5</v>
          </cell>
          <cell r="W71">
            <v>0.75</v>
          </cell>
          <cell r="X71">
            <v>0.75</v>
          </cell>
          <cell r="Y71">
            <v>0.5</v>
          </cell>
          <cell r="Z71">
            <v>0.75</v>
          </cell>
          <cell r="AA71">
            <v>0.75</v>
          </cell>
          <cell r="AB71">
            <v>0.5</v>
          </cell>
          <cell r="AC71">
            <v>0.75</v>
          </cell>
          <cell r="AD71">
            <v>0.75</v>
          </cell>
          <cell r="AE71">
            <v>0.75</v>
          </cell>
          <cell r="AF71">
            <v>0.75</v>
          </cell>
          <cell r="AG71">
            <v>0.75</v>
          </cell>
          <cell r="AH71">
            <v>0.75</v>
          </cell>
          <cell r="AI71">
            <v>0.75</v>
          </cell>
          <cell r="AJ71">
            <v>0.75</v>
          </cell>
          <cell r="AK71">
            <v>0.75</v>
          </cell>
          <cell r="AL71">
            <v>0.75</v>
          </cell>
          <cell r="AM71">
            <v>0.5</v>
          </cell>
          <cell r="AN71">
            <v>0.5</v>
          </cell>
          <cell r="AO71">
            <v>0.5</v>
          </cell>
          <cell r="AP71">
            <v>0.5</v>
          </cell>
          <cell r="AQ71">
            <v>0.5</v>
          </cell>
          <cell r="AR71">
            <v>0.5</v>
          </cell>
          <cell r="AS71">
            <v>0.75</v>
          </cell>
          <cell r="AT71">
            <v>0.75</v>
          </cell>
          <cell r="AU71">
            <v>0.75</v>
          </cell>
          <cell r="AV71">
            <v>0.75</v>
          </cell>
          <cell r="AW71">
            <v>0.75</v>
          </cell>
          <cell r="AX71">
            <v>0.75</v>
          </cell>
          <cell r="AY71">
            <v>0.75</v>
          </cell>
          <cell r="AZ71">
            <v>0.75</v>
          </cell>
          <cell r="BA71">
            <v>0.75</v>
          </cell>
          <cell r="BB71">
            <v>0.75</v>
          </cell>
          <cell r="BC71">
            <v>0.75</v>
          </cell>
          <cell r="BD71">
            <v>1</v>
          </cell>
          <cell r="BE71">
            <v>1</v>
          </cell>
          <cell r="BF71">
            <v>1</v>
          </cell>
          <cell r="BG71">
            <v>1</v>
          </cell>
          <cell r="BH71">
            <v>1</v>
          </cell>
          <cell r="BI71">
            <v>1</v>
          </cell>
          <cell r="BJ71">
            <v>1</v>
          </cell>
          <cell r="BK71">
            <v>0.75</v>
          </cell>
          <cell r="BL71">
            <v>0.75</v>
          </cell>
          <cell r="BM71">
            <v>0.75</v>
          </cell>
          <cell r="BN71">
            <v>1</v>
          </cell>
          <cell r="BO71">
            <v>1</v>
          </cell>
          <cell r="BP71">
            <v>1</v>
          </cell>
          <cell r="BQ71">
            <v>1</v>
          </cell>
          <cell r="BR71">
            <v>0.75</v>
          </cell>
          <cell r="BS71">
            <v>1</v>
          </cell>
          <cell r="BT71">
            <v>0.75</v>
          </cell>
          <cell r="BU71">
            <v>1</v>
          </cell>
          <cell r="BV71">
            <v>0.75</v>
          </cell>
          <cell r="BW71">
            <v>0.75</v>
          </cell>
          <cell r="BX71">
            <v>0.75</v>
          </cell>
          <cell r="BY71">
            <v>0.75</v>
          </cell>
          <cell r="BZ71">
            <v>0.75</v>
          </cell>
          <cell r="CA71">
            <v>0.75</v>
          </cell>
          <cell r="CB71">
            <v>0.75</v>
          </cell>
          <cell r="CC71">
            <v>0.5</v>
          </cell>
          <cell r="CD71">
            <v>0.5</v>
          </cell>
          <cell r="CE71">
            <v>0.75</v>
          </cell>
          <cell r="CF71">
            <v>0.75</v>
          </cell>
          <cell r="CG71">
            <v>0.5</v>
          </cell>
          <cell r="CH71">
            <v>0.5</v>
          </cell>
          <cell r="CI71">
            <v>0.5</v>
          </cell>
          <cell r="CJ71">
            <v>0.5</v>
          </cell>
          <cell r="CK71">
            <v>0.5</v>
          </cell>
          <cell r="CL71">
            <v>0.75</v>
          </cell>
          <cell r="CM71">
            <v>0.75</v>
          </cell>
          <cell r="CN71">
            <v>0.75</v>
          </cell>
          <cell r="CO71">
            <v>0.75</v>
          </cell>
          <cell r="CP71">
            <v>0.75</v>
          </cell>
          <cell r="CQ71">
            <v>1</v>
          </cell>
          <cell r="CR71">
            <v>1</v>
          </cell>
          <cell r="CS71">
            <v>1</v>
          </cell>
          <cell r="CT71">
            <v>1</v>
          </cell>
          <cell r="CU71">
            <v>1</v>
          </cell>
          <cell r="CV71">
            <v>1</v>
          </cell>
          <cell r="CW71">
            <v>0.75</v>
          </cell>
          <cell r="CX71">
            <v>0.75</v>
          </cell>
          <cell r="CY71">
            <v>1</v>
          </cell>
          <cell r="CZ71">
            <v>1</v>
          </cell>
        </row>
        <row r="72">
          <cell r="C72">
            <v>2</v>
          </cell>
          <cell r="F72">
            <v>0.75</v>
          </cell>
          <cell r="G72">
            <v>0.75</v>
          </cell>
          <cell r="H72">
            <v>0.75</v>
          </cell>
          <cell r="I72">
            <v>0.75</v>
          </cell>
          <cell r="J72">
            <v>0.75</v>
          </cell>
          <cell r="K72">
            <v>0.75</v>
          </cell>
          <cell r="L72">
            <v>0.75</v>
          </cell>
          <cell r="M72">
            <v>0.75</v>
          </cell>
          <cell r="N72">
            <v>0.75</v>
          </cell>
          <cell r="O72">
            <v>0.75</v>
          </cell>
          <cell r="P72">
            <v>0.75</v>
          </cell>
          <cell r="Q72">
            <v>0.75</v>
          </cell>
          <cell r="R72">
            <v>0.75</v>
          </cell>
          <cell r="S72">
            <v>0.75</v>
          </cell>
          <cell r="T72">
            <v>0.75</v>
          </cell>
          <cell r="U72">
            <v>0.5</v>
          </cell>
          <cell r="V72">
            <v>0.5</v>
          </cell>
          <cell r="W72">
            <v>0.5</v>
          </cell>
          <cell r="X72">
            <v>0.75</v>
          </cell>
          <cell r="Y72">
            <v>0.5</v>
          </cell>
          <cell r="Z72">
            <v>0.5</v>
          </cell>
          <cell r="AA72">
            <v>0.5</v>
          </cell>
          <cell r="AB72">
            <v>0.5</v>
          </cell>
          <cell r="AC72">
            <v>0.5</v>
          </cell>
          <cell r="AD72">
            <v>0.5</v>
          </cell>
          <cell r="AE72">
            <v>0.5</v>
          </cell>
          <cell r="AF72">
            <v>0.75</v>
          </cell>
          <cell r="AG72">
            <v>0.5</v>
          </cell>
          <cell r="AH72">
            <v>0.5</v>
          </cell>
          <cell r="AI72">
            <v>0.75</v>
          </cell>
          <cell r="AJ72">
            <v>0.5</v>
          </cell>
          <cell r="AK72">
            <v>0.5</v>
          </cell>
          <cell r="AL72">
            <v>0.5</v>
          </cell>
          <cell r="AM72">
            <v>0.5</v>
          </cell>
          <cell r="AN72">
            <v>0.5</v>
          </cell>
          <cell r="AO72">
            <v>0.5</v>
          </cell>
          <cell r="AP72">
            <v>0.5</v>
          </cell>
          <cell r="AQ72">
            <v>0.5</v>
          </cell>
          <cell r="AR72">
            <v>0.25</v>
          </cell>
          <cell r="AS72">
            <v>0.5</v>
          </cell>
          <cell r="AT72">
            <v>0.5</v>
          </cell>
          <cell r="AU72">
            <v>0.5</v>
          </cell>
          <cell r="AV72">
            <v>0.75</v>
          </cell>
          <cell r="AW72">
            <v>0.5</v>
          </cell>
          <cell r="AX72">
            <v>0.5</v>
          </cell>
          <cell r="AY72">
            <v>0.75</v>
          </cell>
          <cell r="AZ72">
            <v>0.75</v>
          </cell>
          <cell r="BA72">
            <v>0.5</v>
          </cell>
          <cell r="BB72">
            <v>0.5</v>
          </cell>
          <cell r="BC72">
            <v>0.75</v>
          </cell>
          <cell r="BD72">
            <v>0.75</v>
          </cell>
          <cell r="BE72">
            <v>0.75</v>
          </cell>
          <cell r="BF72">
            <v>0.75</v>
          </cell>
          <cell r="BG72">
            <v>0.75</v>
          </cell>
          <cell r="BH72">
            <v>0.75</v>
          </cell>
          <cell r="BI72">
            <v>0.75</v>
          </cell>
          <cell r="BJ72">
            <v>0.75</v>
          </cell>
          <cell r="BK72">
            <v>0.75</v>
          </cell>
          <cell r="BL72">
            <v>0.75</v>
          </cell>
          <cell r="BM72">
            <v>0.75</v>
          </cell>
          <cell r="BN72">
            <v>1</v>
          </cell>
          <cell r="BO72">
            <v>1</v>
          </cell>
          <cell r="BP72">
            <v>1</v>
          </cell>
          <cell r="BQ72">
            <v>0.75</v>
          </cell>
          <cell r="BR72">
            <v>1</v>
          </cell>
          <cell r="BS72">
            <v>1</v>
          </cell>
          <cell r="BT72">
            <v>1</v>
          </cell>
          <cell r="BU72">
            <v>0.75</v>
          </cell>
          <cell r="BV72">
            <v>0.75</v>
          </cell>
          <cell r="BW72">
            <v>1</v>
          </cell>
          <cell r="BX72">
            <v>0.75</v>
          </cell>
          <cell r="BY72">
            <v>0.75</v>
          </cell>
          <cell r="BZ72">
            <v>0.75</v>
          </cell>
          <cell r="CA72">
            <v>1</v>
          </cell>
          <cell r="CB72">
            <v>1</v>
          </cell>
          <cell r="CC72">
            <v>0.75</v>
          </cell>
          <cell r="CD72">
            <v>0.75</v>
          </cell>
          <cell r="CE72">
            <v>0.75</v>
          </cell>
          <cell r="CF72">
            <v>0.75</v>
          </cell>
          <cell r="CG72">
            <v>0.75</v>
          </cell>
          <cell r="CH72">
            <v>0.75</v>
          </cell>
          <cell r="CI72">
            <v>0.75</v>
          </cell>
          <cell r="CJ72">
            <v>0.75</v>
          </cell>
          <cell r="CK72">
            <v>0.75</v>
          </cell>
          <cell r="CL72">
            <v>1</v>
          </cell>
          <cell r="CM72">
            <v>0.75</v>
          </cell>
          <cell r="CN72">
            <v>0.75</v>
          </cell>
          <cell r="CO72">
            <v>1</v>
          </cell>
          <cell r="CP72">
            <v>0.75</v>
          </cell>
          <cell r="CQ72">
            <v>0.75</v>
          </cell>
          <cell r="CR72">
            <v>0.75</v>
          </cell>
          <cell r="CS72">
            <v>0.75</v>
          </cell>
          <cell r="CT72">
            <v>0.75</v>
          </cell>
          <cell r="CU72">
            <v>0.75</v>
          </cell>
          <cell r="CV72">
            <v>0.75</v>
          </cell>
          <cell r="CW72">
            <v>0.75</v>
          </cell>
          <cell r="CX72">
            <v>0.75</v>
          </cell>
          <cell r="CY72">
            <v>0.75</v>
          </cell>
          <cell r="CZ72">
            <v>0.75</v>
          </cell>
        </row>
        <row r="73">
          <cell r="C73">
            <v>1.8</v>
          </cell>
          <cell r="F73">
            <v>0.75</v>
          </cell>
          <cell r="G73">
            <v>0.75</v>
          </cell>
          <cell r="H73">
            <v>0.75</v>
          </cell>
          <cell r="I73">
            <v>0.75</v>
          </cell>
          <cell r="J73">
            <v>0.75</v>
          </cell>
          <cell r="K73">
            <v>0.75</v>
          </cell>
          <cell r="L73">
            <v>0.75</v>
          </cell>
          <cell r="M73">
            <v>0.5</v>
          </cell>
          <cell r="N73">
            <v>0.5</v>
          </cell>
          <cell r="O73">
            <v>0.75</v>
          </cell>
          <cell r="P73">
            <v>0.5</v>
          </cell>
          <cell r="Q73">
            <v>0.5</v>
          </cell>
          <cell r="R73">
            <v>0.5</v>
          </cell>
          <cell r="S73">
            <v>0.75</v>
          </cell>
          <cell r="T73">
            <v>0.5</v>
          </cell>
          <cell r="U73">
            <v>0.5</v>
          </cell>
          <cell r="V73">
            <v>0.5</v>
          </cell>
          <cell r="W73">
            <v>0.5</v>
          </cell>
          <cell r="X73">
            <v>0.5</v>
          </cell>
          <cell r="Y73">
            <v>0.5</v>
          </cell>
          <cell r="Z73">
            <v>0.5</v>
          </cell>
          <cell r="AA73">
            <v>0.5</v>
          </cell>
          <cell r="AB73">
            <v>0.5</v>
          </cell>
          <cell r="AC73">
            <v>0.5</v>
          </cell>
          <cell r="AD73">
            <v>0.5</v>
          </cell>
          <cell r="AE73">
            <v>0.75</v>
          </cell>
          <cell r="AF73">
            <v>0.75</v>
          </cell>
          <cell r="AG73">
            <v>0.5</v>
          </cell>
          <cell r="AH73">
            <v>0.5</v>
          </cell>
          <cell r="AI73">
            <v>0.75</v>
          </cell>
          <cell r="AJ73">
            <v>0.5</v>
          </cell>
          <cell r="AK73">
            <v>0.5</v>
          </cell>
          <cell r="AL73">
            <v>0.5</v>
          </cell>
          <cell r="AM73">
            <v>0.5</v>
          </cell>
          <cell r="AN73">
            <v>0.5</v>
          </cell>
          <cell r="AO73">
            <v>0.5</v>
          </cell>
          <cell r="AP73">
            <v>0.5</v>
          </cell>
          <cell r="AQ73">
            <v>0.5</v>
          </cell>
          <cell r="AR73">
            <v>0.5</v>
          </cell>
          <cell r="AS73">
            <v>0.5</v>
          </cell>
          <cell r="AT73">
            <v>0.75</v>
          </cell>
          <cell r="AU73">
            <v>0.75</v>
          </cell>
          <cell r="AV73">
            <v>0.75</v>
          </cell>
          <cell r="AW73">
            <v>0.5</v>
          </cell>
          <cell r="AX73">
            <v>0.75</v>
          </cell>
          <cell r="AY73">
            <v>0.75</v>
          </cell>
          <cell r="AZ73">
            <v>0.75</v>
          </cell>
          <cell r="BA73">
            <v>0.75</v>
          </cell>
          <cell r="BB73">
            <v>0.75</v>
          </cell>
          <cell r="BC73">
            <v>0.75</v>
          </cell>
          <cell r="BD73">
            <v>0.75</v>
          </cell>
          <cell r="BE73">
            <v>0.75</v>
          </cell>
          <cell r="BF73">
            <v>0.75</v>
          </cell>
          <cell r="BG73">
            <v>0.75</v>
          </cell>
          <cell r="BH73">
            <v>0.75</v>
          </cell>
          <cell r="BI73">
            <v>0.75</v>
          </cell>
          <cell r="BJ73">
            <v>1</v>
          </cell>
          <cell r="BK73">
            <v>0.75</v>
          </cell>
          <cell r="BL73">
            <v>0.75</v>
          </cell>
          <cell r="BM73">
            <v>1</v>
          </cell>
          <cell r="BN73">
            <v>1</v>
          </cell>
          <cell r="BO73">
            <v>1</v>
          </cell>
          <cell r="BP73">
            <v>0.75</v>
          </cell>
          <cell r="BQ73">
            <v>1</v>
          </cell>
          <cell r="BR73">
            <v>1</v>
          </cell>
          <cell r="BS73">
            <v>1</v>
          </cell>
          <cell r="BT73">
            <v>1</v>
          </cell>
          <cell r="BU73">
            <v>1</v>
          </cell>
          <cell r="BV73">
            <v>1</v>
          </cell>
          <cell r="BW73">
            <v>1</v>
          </cell>
          <cell r="BX73">
            <v>0.75</v>
          </cell>
          <cell r="BY73">
            <v>0.75</v>
          </cell>
          <cell r="BZ73">
            <v>0.75</v>
          </cell>
          <cell r="CA73">
            <v>0.75</v>
          </cell>
          <cell r="CB73">
            <v>0.75</v>
          </cell>
          <cell r="CC73">
            <v>0.5</v>
          </cell>
          <cell r="CD73">
            <v>0.5</v>
          </cell>
          <cell r="CE73">
            <v>0.75</v>
          </cell>
          <cell r="CF73">
            <v>0.75</v>
          </cell>
          <cell r="CG73">
            <v>0.5</v>
          </cell>
          <cell r="CH73">
            <v>0.5</v>
          </cell>
          <cell r="CI73">
            <v>0.5</v>
          </cell>
          <cell r="CJ73">
            <v>0.5</v>
          </cell>
          <cell r="CK73">
            <v>0.5</v>
          </cell>
          <cell r="CL73">
            <v>0.75</v>
          </cell>
          <cell r="CM73">
            <v>0.75</v>
          </cell>
          <cell r="CN73">
            <v>0.75</v>
          </cell>
          <cell r="CO73">
            <v>0.75</v>
          </cell>
          <cell r="CP73">
            <v>0.75</v>
          </cell>
          <cell r="CQ73">
            <v>0.75</v>
          </cell>
          <cell r="CR73">
            <v>0.75</v>
          </cell>
          <cell r="CS73">
            <v>0.75</v>
          </cell>
          <cell r="CT73">
            <v>0.75</v>
          </cell>
          <cell r="CU73">
            <v>0.75</v>
          </cell>
          <cell r="CV73">
            <v>0.75</v>
          </cell>
          <cell r="CW73">
            <v>0.75</v>
          </cell>
          <cell r="CX73">
            <v>0.75</v>
          </cell>
          <cell r="CY73">
            <v>0.75</v>
          </cell>
          <cell r="CZ73">
            <v>0.75</v>
          </cell>
        </row>
        <row r="74">
          <cell r="C74">
            <v>2.2999999999999998</v>
          </cell>
          <cell r="F74">
            <v>0.75</v>
          </cell>
          <cell r="G74">
            <v>0.75</v>
          </cell>
          <cell r="H74">
            <v>0.75</v>
          </cell>
          <cell r="I74">
            <v>0.75</v>
          </cell>
          <cell r="J74">
            <v>0.75</v>
          </cell>
          <cell r="K74">
            <v>0.75</v>
          </cell>
          <cell r="L74">
            <v>0.75</v>
          </cell>
          <cell r="M74">
            <v>0.5</v>
          </cell>
          <cell r="N74">
            <v>0.5</v>
          </cell>
          <cell r="O74">
            <v>0.75</v>
          </cell>
          <cell r="P74">
            <v>0.5</v>
          </cell>
          <cell r="Q74">
            <v>0.5</v>
          </cell>
          <cell r="R74">
            <v>0.5</v>
          </cell>
          <cell r="S74">
            <v>0.75</v>
          </cell>
          <cell r="T74">
            <v>0.75</v>
          </cell>
          <cell r="U74">
            <v>0.5</v>
          </cell>
          <cell r="V74">
            <v>0.5</v>
          </cell>
          <cell r="W74">
            <v>0.5</v>
          </cell>
          <cell r="X74">
            <v>0.5</v>
          </cell>
          <cell r="Y74">
            <v>0.5</v>
          </cell>
          <cell r="Z74">
            <v>0.5</v>
          </cell>
          <cell r="AA74">
            <v>0.5</v>
          </cell>
          <cell r="AB74">
            <v>0.5</v>
          </cell>
          <cell r="AC74">
            <v>0.5</v>
          </cell>
          <cell r="AD74">
            <v>0.5</v>
          </cell>
          <cell r="AE74">
            <v>0.5</v>
          </cell>
          <cell r="AF74">
            <v>0.5</v>
          </cell>
          <cell r="AG74">
            <v>0.5</v>
          </cell>
          <cell r="AH74">
            <v>0.5</v>
          </cell>
          <cell r="AI74">
            <v>0.5</v>
          </cell>
          <cell r="AJ74">
            <v>0.5</v>
          </cell>
          <cell r="AK74">
            <v>0.5</v>
          </cell>
          <cell r="AL74">
            <v>0.5</v>
          </cell>
          <cell r="AM74">
            <v>0.5</v>
          </cell>
          <cell r="AN74">
            <v>0.5</v>
          </cell>
          <cell r="AO74">
            <v>0.5</v>
          </cell>
          <cell r="AP74">
            <v>0.5</v>
          </cell>
          <cell r="AQ74">
            <v>0.5</v>
          </cell>
          <cell r="AR74">
            <v>0.25</v>
          </cell>
          <cell r="AS74">
            <v>0.5</v>
          </cell>
          <cell r="AT74">
            <v>0.5</v>
          </cell>
          <cell r="AU74">
            <v>0.5</v>
          </cell>
          <cell r="AV74">
            <v>0.75</v>
          </cell>
          <cell r="AW74">
            <v>0.5</v>
          </cell>
          <cell r="AX74">
            <v>0.5</v>
          </cell>
          <cell r="AY74">
            <v>0.75</v>
          </cell>
          <cell r="AZ74">
            <v>0.75</v>
          </cell>
          <cell r="BA74">
            <v>0.5</v>
          </cell>
          <cell r="BB74">
            <v>0.75</v>
          </cell>
          <cell r="BC74">
            <v>0.75</v>
          </cell>
          <cell r="BD74">
            <v>0.75</v>
          </cell>
          <cell r="BE74">
            <v>0.75</v>
          </cell>
          <cell r="BF74">
            <v>0.75</v>
          </cell>
          <cell r="BG74">
            <v>0.75</v>
          </cell>
          <cell r="BH74">
            <v>0.75</v>
          </cell>
          <cell r="BI74">
            <v>0.75</v>
          </cell>
          <cell r="BJ74">
            <v>0.75</v>
          </cell>
          <cell r="BK74">
            <v>0.75</v>
          </cell>
          <cell r="BL74">
            <v>0.75</v>
          </cell>
          <cell r="BM74">
            <v>0.75</v>
          </cell>
          <cell r="BN74">
            <v>1</v>
          </cell>
          <cell r="BO74">
            <v>1</v>
          </cell>
          <cell r="BP74">
            <v>0.75</v>
          </cell>
          <cell r="BQ74">
            <v>0.75</v>
          </cell>
          <cell r="BR74">
            <v>1</v>
          </cell>
          <cell r="BS74">
            <v>1</v>
          </cell>
          <cell r="BT74">
            <v>1</v>
          </cell>
          <cell r="BU74">
            <v>1</v>
          </cell>
          <cell r="BV74">
            <v>1</v>
          </cell>
          <cell r="BW74">
            <v>1</v>
          </cell>
          <cell r="BX74">
            <v>0.75</v>
          </cell>
          <cell r="BY74">
            <v>0.75</v>
          </cell>
          <cell r="BZ74">
            <v>0.75</v>
          </cell>
          <cell r="CA74">
            <v>0.75</v>
          </cell>
          <cell r="CB74">
            <v>1</v>
          </cell>
          <cell r="CC74">
            <v>0.75</v>
          </cell>
          <cell r="CD74">
            <v>0.75</v>
          </cell>
          <cell r="CE74">
            <v>0.75</v>
          </cell>
          <cell r="CF74">
            <v>0.75</v>
          </cell>
          <cell r="CG74">
            <v>0.5</v>
          </cell>
          <cell r="CH74">
            <v>0.5</v>
          </cell>
          <cell r="CI74">
            <v>0.75</v>
          </cell>
          <cell r="CJ74">
            <v>0.75</v>
          </cell>
          <cell r="CK74">
            <v>0.5</v>
          </cell>
          <cell r="CL74">
            <v>0.75</v>
          </cell>
          <cell r="CM74">
            <v>0.75</v>
          </cell>
          <cell r="CN74">
            <v>0.75</v>
          </cell>
          <cell r="CO74">
            <v>0.75</v>
          </cell>
          <cell r="CP74">
            <v>0.75</v>
          </cell>
          <cell r="CQ74">
            <v>0.75</v>
          </cell>
          <cell r="CR74">
            <v>0.75</v>
          </cell>
          <cell r="CS74">
            <v>0.75</v>
          </cell>
          <cell r="CT74">
            <v>0.75</v>
          </cell>
          <cell r="CU74">
            <v>0.75</v>
          </cell>
          <cell r="CV74">
            <v>0.75</v>
          </cell>
          <cell r="CW74">
            <v>0.75</v>
          </cell>
          <cell r="CX74">
            <v>0.75</v>
          </cell>
          <cell r="CY74">
            <v>0.75</v>
          </cell>
          <cell r="CZ74">
            <v>0.75</v>
          </cell>
        </row>
        <row r="75">
          <cell r="C75">
            <v>1.6</v>
          </cell>
          <cell r="F75">
            <v>0.75</v>
          </cell>
          <cell r="G75">
            <v>0.75</v>
          </cell>
          <cell r="H75">
            <v>0.75</v>
          </cell>
          <cell r="I75">
            <v>0.75</v>
          </cell>
          <cell r="J75">
            <v>0.75</v>
          </cell>
          <cell r="K75">
            <v>0.75</v>
          </cell>
          <cell r="L75">
            <v>0.75</v>
          </cell>
          <cell r="M75">
            <v>0.5</v>
          </cell>
          <cell r="N75">
            <v>0.5</v>
          </cell>
          <cell r="O75">
            <v>0.75</v>
          </cell>
          <cell r="P75">
            <v>0.5</v>
          </cell>
          <cell r="Q75">
            <v>0.5</v>
          </cell>
          <cell r="R75">
            <v>0.5</v>
          </cell>
          <cell r="S75">
            <v>0.75</v>
          </cell>
          <cell r="T75">
            <v>0.5</v>
          </cell>
          <cell r="U75">
            <v>0.5</v>
          </cell>
          <cell r="V75">
            <v>0.5</v>
          </cell>
          <cell r="W75">
            <v>0.5</v>
          </cell>
          <cell r="X75">
            <v>0.5</v>
          </cell>
          <cell r="Y75">
            <v>0.5</v>
          </cell>
          <cell r="Z75">
            <v>0.5</v>
          </cell>
          <cell r="AA75">
            <v>0.5</v>
          </cell>
          <cell r="AB75">
            <v>0.5</v>
          </cell>
          <cell r="AC75">
            <v>0.5</v>
          </cell>
          <cell r="AD75">
            <v>0.5</v>
          </cell>
          <cell r="AE75">
            <v>0.75</v>
          </cell>
          <cell r="AF75">
            <v>0.75</v>
          </cell>
          <cell r="AG75">
            <v>0.75</v>
          </cell>
          <cell r="AH75">
            <v>0.75</v>
          </cell>
          <cell r="AI75">
            <v>0.75</v>
          </cell>
          <cell r="AJ75">
            <v>0.5</v>
          </cell>
          <cell r="AK75">
            <v>0.5</v>
          </cell>
          <cell r="AL75">
            <v>0.5</v>
          </cell>
          <cell r="AM75">
            <v>0.5</v>
          </cell>
          <cell r="AN75">
            <v>0.5</v>
          </cell>
          <cell r="AO75">
            <v>0.5</v>
          </cell>
          <cell r="AP75">
            <v>0.5</v>
          </cell>
          <cell r="AQ75">
            <v>0.5</v>
          </cell>
          <cell r="AR75">
            <v>0.5</v>
          </cell>
          <cell r="AS75">
            <v>0.5</v>
          </cell>
          <cell r="AT75">
            <v>0.75</v>
          </cell>
          <cell r="AU75">
            <v>0.75</v>
          </cell>
          <cell r="AV75">
            <v>0.75</v>
          </cell>
          <cell r="AW75">
            <v>0.75</v>
          </cell>
          <cell r="AX75">
            <v>0.75</v>
          </cell>
          <cell r="AY75">
            <v>0.75</v>
          </cell>
          <cell r="AZ75">
            <v>0.75</v>
          </cell>
          <cell r="BA75">
            <v>0.75</v>
          </cell>
          <cell r="BB75">
            <v>0.75</v>
          </cell>
          <cell r="BC75">
            <v>0.75</v>
          </cell>
          <cell r="BD75">
            <v>1</v>
          </cell>
          <cell r="BE75">
            <v>1</v>
          </cell>
          <cell r="BF75">
            <v>1</v>
          </cell>
          <cell r="BG75">
            <v>1</v>
          </cell>
          <cell r="BH75">
            <v>1</v>
          </cell>
          <cell r="BI75">
            <v>1</v>
          </cell>
          <cell r="BJ75">
            <v>1</v>
          </cell>
          <cell r="BK75">
            <v>0.75</v>
          </cell>
          <cell r="BL75">
            <v>0.75</v>
          </cell>
          <cell r="BM75">
            <v>1</v>
          </cell>
          <cell r="BN75">
            <v>1</v>
          </cell>
          <cell r="BO75">
            <v>1</v>
          </cell>
          <cell r="BP75">
            <v>0.75</v>
          </cell>
          <cell r="BQ75">
            <v>1</v>
          </cell>
          <cell r="BR75">
            <v>0.75</v>
          </cell>
          <cell r="BS75">
            <v>1</v>
          </cell>
          <cell r="BT75">
            <v>1</v>
          </cell>
          <cell r="BU75">
            <v>1</v>
          </cell>
          <cell r="BV75">
            <v>1</v>
          </cell>
          <cell r="BW75">
            <v>1</v>
          </cell>
          <cell r="BX75">
            <v>0.75</v>
          </cell>
          <cell r="BY75">
            <v>0.75</v>
          </cell>
          <cell r="BZ75">
            <v>0.75</v>
          </cell>
          <cell r="CA75">
            <v>0.75</v>
          </cell>
          <cell r="CB75">
            <v>0.75</v>
          </cell>
          <cell r="CC75">
            <v>0.5</v>
          </cell>
          <cell r="CD75">
            <v>0.5</v>
          </cell>
          <cell r="CE75">
            <v>0.75</v>
          </cell>
          <cell r="CF75">
            <v>0.75</v>
          </cell>
          <cell r="CG75">
            <v>0.5</v>
          </cell>
          <cell r="CH75">
            <v>0.5</v>
          </cell>
          <cell r="CI75">
            <v>0.5</v>
          </cell>
          <cell r="CJ75">
            <v>0.5</v>
          </cell>
          <cell r="CK75">
            <v>0.5</v>
          </cell>
          <cell r="CL75">
            <v>0.75</v>
          </cell>
          <cell r="CM75">
            <v>0.75</v>
          </cell>
          <cell r="CN75">
            <v>0.75</v>
          </cell>
          <cell r="CO75">
            <v>0.75</v>
          </cell>
          <cell r="CP75">
            <v>0.75</v>
          </cell>
          <cell r="CQ75">
            <v>0.75</v>
          </cell>
          <cell r="CR75">
            <v>0.75</v>
          </cell>
          <cell r="CS75">
            <v>0.75</v>
          </cell>
          <cell r="CT75">
            <v>0.75</v>
          </cell>
          <cell r="CU75">
            <v>0.75</v>
          </cell>
          <cell r="CV75">
            <v>0.75</v>
          </cell>
          <cell r="CW75">
            <v>0.75</v>
          </cell>
          <cell r="CX75">
            <v>0.75</v>
          </cell>
          <cell r="CY75">
            <v>0.75</v>
          </cell>
          <cell r="CZ75">
            <v>0.75</v>
          </cell>
        </row>
        <row r="76">
          <cell r="C76">
            <v>1.7</v>
          </cell>
          <cell r="F76">
            <v>0.75</v>
          </cell>
          <cell r="G76">
            <v>0.75</v>
          </cell>
          <cell r="H76">
            <v>0.75</v>
          </cell>
          <cell r="I76">
            <v>0.75</v>
          </cell>
          <cell r="J76">
            <v>0.5</v>
          </cell>
          <cell r="K76">
            <v>0.75</v>
          </cell>
          <cell r="L76">
            <v>0.5</v>
          </cell>
          <cell r="M76">
            <v>0.5</v>
          </cell>
          <cell r="N76">
            <v>0.5</v>
          </cell>
          <cell r="O76">
            <v>0.75</v>
          </cell>
          <cell r="P76">
            <v>0.5</v>
          </cell>
          <cell r="Q76">
            <v>0.5</v>
          </cell>
          <cell r="R76">
            <v>0.5</v>
          </cell>
          <cell r="S76">
            <v>0.5</v>
          </cell>
          <cell r="T76">
            <v>0.5</v>
          </cell>
          <cell r="U76">
            <v>0.5</v>
          </cell>
          <cell r="V76">
            <v>0.5</v>
          </cell>
          <cell r="W76">
            <v>0.5</v>
          </cell>
          <cell r="X76">
            <v>0.5</v>
          </cell>
          <cell r="Y76">
            <v>0.5</v>
          </cell>
          <cell r="Z76">
            <v>0.5</v>
          </cell>
          <cell r="AA76">
            <v>0.5</v>
          </cell>
          <cell r="AB76">
            <v>0.5</v>
          </cell>
          <cell r="AC76">
            <v>0.5</v>
          </cell>
          <cell r="AD76">
            <v>0.5</v>
          </cell>
          <cell r="AE76">
            <v>0.75</v>
          </cell>
          <cell r="AF76">
            <v>0.75</v>
          </cell>
          <cell r="AG76">
            <v>0.5</v>
          </cell>
          <cell r="AH76">
            <v>0.5</v>
          </cell>
          <cell r="AI76">
            <v>0.75</v>
          </cell>
          <cell r="AJ76">
            <v>0.5</v>
          </cell>
          <cell r="AK76">
            <v>0.5</v>
          </cell>
          <cell r="AL76">
            <v>0.5</v>
          </cell>
          <cell r="AM76">
            <v>0.5</v>
          </cell>
          <cell r="AN76">
            <v>0.5</v>
          </cell>
          <cell r="AO76">
            <v>0.5</v>
          </cell>
          <cell r="AP76">
            <v>0.5</v>
          </cell>
          <cell r="AQ76">
            <v>0.5</v>
          </cell>
          <cell r="AR76">
            <v>0.5</v>
          </cell>
          <cell r="AS76">
            <v>0.5</v>
          </cell>
          <cell r="AT76">
            <v>0.75</v>
          </cell>
          <cell r="AU76">
            <v>0.75</v>
          </cell>
          <cell r="AV76">
            <v>0.75</v>
          </cell>
          <cell r="AW76">
            <v>0.5</v>
          </cell>
          <cell r="AX76">
            <v>0.75</v>
          </cell>
          <cell r="AY76">
            <v>0.75</v>
          </cell>
          <cell r="AZ76">
            <v>0.75</v>
          </cell>
          <cell r="BA76">
            <v>0.75</v>
          </cell>
          <cell r="BB76">
            <v>0.75</v>
          </cell>
          <cell r="BC76">
            <v>0.75</v>
          </cell>
          <cell r="BD76">
            <v>0.75</v>
          </cell>
          <cell r="BE76">
            <v>0.75</v>
          </cell>
          <cell r="BF76">
            <v>0.75</v>
          </cell>
          <cell r="BG76">
            <v>0.75</v>
          </cell>
          <cell r="BH76">
            <v>0.75</v>
          </cell>
          <cell r="BI76">
            <v>0.75</v>
          </cell>
          <cell r="BJ76">
            <v>1</v>
          </cell>
          <cell r="BK76">
            <v>0.75</v>
          </cell>
          <cell r="BL76">
            <v>0.75</v>
          </cell>
          <cell r="BM76">
            <v>1</v>
          </cell>
          <cell r="BN76">
            <v>0.75</v>
          </cell>
          <cell r="BO76">
            <v>0.75</v>
          </cell>
          <cell r="BP76">
            <v>0.75</v>
          </cell>
          <cell r="BQ76">
            <v>0.75</v>
          </cell>
          <cell r="BR76">
            <v>0.75</v>
          </cell>
          <cell r="BS76">
            <v>1</v>
          </cell>
          <cell r="BT76">
            <v>1</v>
          </cell>
          <cell r="BU76">
            <v>1</v>
          </cell>
          <cell r="BV76">
            <v>1</v>
          </cell>
          <cell r="BW76">
            <v>1</v>
          </cell>
          <cell r="BX76">
            <v>0.75</v>
          </cell>
          <cell r="BY76">
            <v>0.75</v>
          </cell>
          <cell r="BZ76">
            <v>0.75</v>
          </cell>
          <cell r="CA76">
            <v>0.75</v>
          </cell>
          <cell r="CB76">
            <v>0.75</v>
          </cell>
          <cell r="CC76">
            <v>0.5</v>
          </cell>
          <cell r="CD76">
            <v>0.5</v>
          </cell>
          <cell r="CE76">
            <v>0.5</v>
          </cell>
          <cell r="CF76">
            <v>0.75</v>
          </cell>
          <cell r="CG76">
            <v>0.5</v>
          </cell>
          <cell r="CH76">
            <v>0.5</v>
          </cell>
          <cell r="CI76">
            <v>0.5</v>
          </cell>
          <cell r="CJ76">
            <v>0.5</v>
          </cell>
          <cell r="CK76">
            <v>0.5</v>
          </cell>
          <cell r="CL76">
            <v>0.75</v>
          </cell>
          <cell r="CM76">
            <v>0.75</v>
          </cell>
          <cell r="CN76">
            <v>0.75</v>
          </cell>
          <cell r="CO76">
            <v>0.75</v>
          </cell>
          <cell r="CP76">
            <v>0.75</v>
          </cell>
          <cell r="CQ76">
            <v>0.75</v>
          </cell>
          <cell r="CR76">
            <v>0.75</v>
          </cell>
          <cell r="CS76">
            <v>0.75</v>
          </cell>
          <cell r="CT76">
            <v>0.75</v>
          </cell>
          <cell r="CU76">
            <v>0.75</v>
          </cell>
          <cell r="CV76">
            <v>0.75</v>
          </cell>
          <cell r="CW76">
            <v>0.75</v>
          </cell>
          <cell r="CX76">
            <v>0.75</v>
          </cell>
          <cell r="CY76">
            <v>0.75</v>
          </cell>
          <cell r="CZ76">
            <v>0.75</v>
          </cell>
        </row>
        <row r="77">
          <cell r="C77">
            <v>2.2999999999999998</v>
          </cell>
          <cell r="F77">
            <v>0.75</v>
          </cell>
          <cell r="G77">
            <v>0.75</v>
          </cell>
          <cell r="H77">
            <v>0.75</v>
          </cell>
          <cell r="I77">
            <v>0.75</v>
          </cell>
          <cell r="J77">
            <v>0.5</v>
          </cell>
          <cell r="K77">
            <v>0.75</v>
          </cell>
          <cell r="L77">
            <v>0.75</v>
          </cell>
          <cell r="M77">
            <v>0.5</v>
          </cell>
          <cell r="N77">
            <v>0.5</v>
          </cell>
          <cell r="O77">
            <v>0.75</v>
          </cell>
          <cell r="P77">
            <v>0.5</v>
          </cell>
          <cell r="Q77">
            <v>0.5</v>
          </cell>
          <cell r="R77">
            <v>0.5</v>
          </cell>
          <cell r="S77">
            <v>0.75</v>
          </cell>
          <cell r="T77">
            <v>0.5</v>
          </cell>
          <cell r="U77">
            <v>0.5</v>
          </cell>
          <cell r="V77">
            <v>0.5</v>
          </cell>
          <cell r="W77">
            <v>0.5</v>
          </cell>
          <cell r="X77">
            <v>0.5</v>
          </cell>
          <cell r="Y77">
            <v>0.5</v>
          </cell>
          <cell r="Z77">
            <v>0.5</v>
          </cell>
          <cell r="AA77">
            <v>0.5</v>
          </cell>
          <cell r="AB77">
            <v>0.5</v>
          </cell>
          <cell r="AC77">
            <v>0.5</v>
          </cell>
          <cell r="AD77">
            <v>0.5</v>
          </cell>
          <cell r="AE77">
            <v>0.5</v>
          </cell>
          <cell r="AF77">
            <v>0.5</v>
          </cell>
          <cell r="AG77">
            <v>0.5</v>
          </cell>
          <cell r="AH77">
            <v>0.5</v>
          </cell>
          <cell r="AI77">
            <v>0.5</v>
          </cell>
          <cell r="AJ77">
            <v>0.5</v>
          </cell>
          <cell r="AK77">
            <v>0.5</v>
          </cell>
          <cell r="AL77">
            <v>0.5</v>
          </cell>
          <cell r="AM77">
            <v>0.5</v>
          </cell>
          <cell r="AN77">
            <v>0.5</v>
          </cell>
          <cell r="AO77">
            <v>0.5</v>
          </cell>
          <cell r="AP77">
            <v>0.5</v>
          </cell>
          <cell r="AQ77">
            <v>0.25</v>
          </cell>
          <cell r="AR77">
            <v>0.25</v>
          </cell>
          <cell r="AS77">
            <v>0.5</v>
          </cell>
          <cell r="AT77">
            <v>0.5</v>
          </cell>
          <cell r="AU77">
            <v>0.5</v>
          </cell>
          <cell r="AV77">
            <v>0.5</v>
          </cell>
          <cell r="AW77">
            <v>0.5</v>
          </cell>
          <cell r="AX77">
            <v>0.5</v>
          </cell>
          <cell r="AY77">
            <v>0.75</v>
          </cell>
          <cell r="AZ77">
            <v>0.75</v>
          </cell>
          <cell r="BA77">
            <v>0.5</v>
          </cell>
          <cell r="BB77">
            <v>0.5</v>
          </cell>
          <cell r="BC77">
            <v>0.75</v>
          </cell>
          <cell r="BD77">
            <v>0.75</v>
          </cell>
          <cell r="BE77">
            <v>0.75</v>
          </cell>
          <cell r="BF77">
            <v>0.75</v>
          </cell>
          <cell r="BG77">
            <v>0.75</v>
          </cell>
          <cell r="BH77">
            <v>0.75</v>
          </cell>
          <cell r="BI77">
            <v>0.75</v>
          </cell>
          <cell r="BJ77">
            <v>0.75</v>
          </cell>
          <cell r="BK77">
            <v>0.75</v>
          </cell>
          <cell r="BL77">
            <v>0.75</v>
          </cell>
          <cell r="BM77">
            <v>0.75</v>
          </cell>
          <cell r="BN77">
            <v>1</v>
          </cell>
          <cell r="BO77">
            <v>1</v>
          </cell>
          <cell r="BP77">
            <v>0.75</v>
          </cell>
          <cell r="BQ77">
            <v>0.75</v>
          </cell>
          <cell r="BR77">
            <v>1</v>
          </cell>
          <cell r="BS77">
            <v>1</v>
          </cell>
          <cell r="BT77">
            <v>1</v>
          </cell>
          <cell r="BU77">
            <v>1</v>
          </cell>
          <cell r="BV77">
            <v>1</v>
          </cell>
          <cell r="BW77">
            <v>1</v>
          </cell>
          <cell r="BX77">
            <v>0.75</v>
          </cell>
          <cell r="BY77">
            <v>0.75</v>
          </cell>
          <cell r="BZ77">
            <v>0.75</v>
          </cell>
          <cell r="CA77">
            <v>0.75</v>
          </cell>
          <cell r="CB77">
            <v>1</v>
          </cell>
          <cell r="CC77">
            <v>0.75</v>
          </cell>
          <cell r="CD77">
            <v>0.75</v>
          </cell>
          <cell r="CE77">
            <v>0.75</v>
          </cell>
          <cell r="CF77">
            <v>0.75</v>
          </cell>
          <cell r="CG77">
            <v>0.5</v>
          </cell>
          <cell r="CH77">
            <v>0.5</v>
          </cell>
          <cell r="CI77">
            <v>0.5</v>
          </cell>
          <cell r="CJ77">
            <v>0.75</v>
          </cell>
          <cell r="CK77">
            <v>0.5</v>
          </cell>
          <cell r="CL77">
            <v>0.75</v>
          </cell>
          <cell r="CM77">
            <v>0.75</v>
          </cell>
          <cell r="CN77">
            <v>0.75</v>
          </cell>
          <cell r="CO77">
            <v>0.75</v>
          </cell>
          <cell r="CP77">
            <v>0.75</v>
          </cell>
          <cell r="CQ77">
            <v>0.75</v>
          </cell>
          <cell r="CR77">
            <v>0.75</v>
          </cell>
          <cell r="CS77">
            <v>0.75</v>
          </cell>
          <cell r="CT77">
            <v>0.75</v>
          </cell>
          <cell r="CU77">
            <v>0.75</v>
          </cell>
          <cell r="CV77">
            <v>0.75</v>
          </cell>
          <cell r="CW77">
            <v>0.75</v>
          </cell>
          <cell r="CX77">
            <v>0.75</v>
          </cell>
          <cell r="CY77">
            <v>0.75</v>
          </cell>
          <cell r="CZ77">
            <v>0.75</v>
          </cell>
        </row>
        <row r="78">
          <cell r="C78">
            <v>3.4</v>
          </cell>
          <cell r="F78">
            <v>0.5</v>
          </cell>
          <cell r="G78">
            <v>0.5</v>
          </cell>
          <cell r="H78">
            <v>0.5</v>
          </cell>
          <cell r="I78">
            <v>0.5</v>
          </cell>
          <cell r="J78">
            <v>0.5</v>
          </cell>
          <cell r="K78">
            <v>0.5</v>
          </cell>
          <cell r="L78">
            <v>0.5</v>
          </cell>
          <cell r="M78">
            <v>0.5</v>
          </cell>
          <cell r="N78">
            <v>0.5</v>
          </cell>
          <cell r="O78">
            <v>0.75</v>
          </cell>
          <cell r="P78">
            <v>0.75</v>
          </cell>
          <cell r="Q78">
            <v>0.5</v>
          </cell>
          <cell r="R78">
            <v>0.5</v>
          </cell>
          <cell r="S78">
            <v>0.75</v>
          </cell>
          <cell r="T78">
            <v>0.75</v>
          </cell>
          <cell r="U78">
            <v>0.5</v>
          </cell>
          <cell r="V78">
            <v>0.5</v>
          </cell>
          <cell r="W78">
            <v>0.5</v>
          </cell>
          <cell r="X78">
            <v>0.5</v>
          </cell>
          <cell r="Y78">
            <v>0.5</v>
          </cell>
          <cell r="Z78">
            <v>0.25</v>
          </cell>
          <cell r="AA78">
            <v>0.5</v>
          </cell>
          <cell r="AB78">
            <v>0.25</v>
          </cell>
          <cell r="AC78">
            <v>0.25</v>
          </cell>
          <cell r="AD78">
            <v>0.5</v>
          </cell>
          <cell r="AE78">
            <v>0.5</v>
          </cell>
          <cell r="AF78">
            <v>0.5</v>
          </cell>
          <cell r="AG78">
            <v>0.5</v>
          </cell>
          <cell r="AH78">
            <v>0.25</v>
          </cell>
          <cell r="AI78">
            <v>0.5</v>
          </cell>
          <cell r="AJ78">
            <v>0.25</v>
          </cell>
          <cell r="AK78">
            <v>0.25</v>
          </cell>
          <cell r="AL78">
            <v>0.25</v>
          </cell>
          <cell r="AM78">
            <v>0.25</v>
          </cell>
          <cell r="AN78">
            <v>0.25</v>
          </cell>
          <cell r="AO78">
            <v>0.25</v>
          </cell>
          <cell r="AP78">
            <v>0.25</v>
          </cell>
          <cell r="AQ78">
            <v>0.25</v>
          </cell>
          <cell r="AR78">
            <v>0.25</v>
          </cell>
          <cell r="AS78">
            <v>0.25</v>
          </cell>
          <cell r="AT78">
            <v>0.25</v>
          </cell>
          <cell r="AU78">
            <v>0.5</v>
          </cell>
          <cell r="AV78">
            <v>0.5</v>
          </cell>
          <cell r="AW78">
            <v>0.25</v>
          </cell>
          <cell r="AX78">
            <v>0.5</v>
          </cell>
          <cell r="AY78">
            <v>0.5</v>
          </cell>
          <cell r="AZ78">
            <v>0.5</v>
          </cell>
          <cell r="BA78">
            <v>0.5</v>
          </cell>
          <cell r="BB78">
            <v>0.5</v>
          </cell>
          <cell r="BC78">
            <v>0.5</v>
          </cell>
          <cell r="BD78">
            <v>0.5</v>
          </cell>
          <cell r="BE78">
            <v>0.5</v>
          </cell>
          <cell r="BF78">
            <v>0.5</v>
          </cell>
          <cell r="BG78">
            <v>0.5</v>
          </cell>
          <cell r="BH78">
            <v>0.5</v>
          </cell>
          <cell r="BI78">
            <v>0.5</v>
          </cell>
          <cell r="BJ78">
            <v>0.75</v>
          </cell>
          <cell r="BK78">
            <v>0.5</v>
          </cell>
          <cell r="BL78">
            <v>0.5</v>
          </cell>
          <cell r="BM78">
            <v>0.75</v>
          </cell>
          <cell r="BN78">
            <v>0.75</v>
          </cell>
          <cell r="BO78">
            <v>0.75</v>
          </cell>
          <cell r="BP78">
            <v>0.75</v>
          </cell>
          <cell r="BQ78">
            <v>0.75</v>
          </cell>
          <cell r="BR78">
            <v>0.75</v>
          </cell>
          <cell r="BS78">
            <v>0.75</v>
          </cell>
          <cell r="BT78">
            <v>0.75</v>
          </cell>
          <cell r="BU78">
            <v>0.75</v>
          </cell>
          <cell r="BV78">
            <v>0.75</v>
          </cell>
          <cell r="BW78">
            <v>0.75</v>
          </cell>
          <cell r="BX78">
            <v>1</v>
          </cell>
          <cell r="BY78">
            <v>1</v>
          </cell>
          <cell r="BZ78">
            <v>1</v>
          </cell>
          <cell r="CA78">
            <v>1</v>
          </cell>
          <cell r="CB78">
            <v>1</v>
          </cell>
          <cell r="CC78">
            <v>0.75</v>
          </cell>
          <cell r="CD78">
            <v>0.75</v>
          </cell>
          <cell r="CE78">
            <v>0.75</v>
          </cell>
          <cell r="CF78">
            <v>1</v>
          </cell>
          <cell r="CG78">
            <v>0.75</v>
          </cell>
          <cell r="CH78">
            <v>0.75</v>
          </cell>
          <cell r="CI78">
            <v>0.75</v>
          </cell>
          <cell r="CJ78">
            <v>0.75</v>
          </cell>
          <cell r="CK78">
            <v>0.75</v>
          </cell>
          <cell r="CL78">
            <v>0.75</v>
          </cell>
          <cell r="CM78">
            <v>0.75</v>
          </cell>
          <cell r="CN78">
            <v>0.75</v>
          </cell>
          <cell r="CO78">
            <v>0.75</v>
          </cell>
          <cell r="CP78">
            <v>0.75</v>
          </cell>
          <cell r="CQ78">
            <v>0.5</v>
          </cell>
          <cell r="CR78">
            <v>0.5</v>
          </cell>
          <cell r="CS78">
            <v>0.5</v>
          </cell>
          <cell r="CT78">
            <v>0.5</v>
          </cell>
          <cell r="CU78">
            <v>0.5</v>
          </cell>
          <cell r="CV78">
            <v>0.5</v>
          </cell>
          <cell r="CW78">
            <v>0.5</v>
          </cell>
          <cell r="CX78">
            <v>0.5</v>
          </cell>
          <cell r="CY78">
            <v>0.5</v>
          </cell>
          <cell r="CZ78">
            <v>0.75</v>
          </cell>
        </row>
        <row r="79">
          <cell r="C79">
            <v>3.6</v>
          </cell>
          <cell r="F79">
            <v>0.5</v>
          </cell>
          <cell r="G79">
            <v>0.5</v>
          </cell>
          <cell r="H79">
            <v>0.5</v>
          </cell>
          <cell r="I79">
            <v>0.5</v>
          </cell>
          <cell r="J79">
            <v>0.5</v>
          </cell>
          <cell r="K79">
            <v>0.5</v>
          </cell>
          <cell r="L79">
            <v>0.5</v>
          </cell>
          <cell r="M79">
            <v>0.5</v>
          </cell>
          <cell r="N79">
            <v>0.5</v>
          </cell>
          <cell r="O79">
            <v>0.75</v>
          </cell>
          <cell r="P79">
            <v>0.75</v>
          </cell>
          <cell r="Q79">
            <v>0.5</v>
          </cell>
          <cell r="R79">
            <v>0.5</v>
          </cell>
          <cell r="S79">
            <v>0.75</v>
          </cell>
          <cell r="T79">
            <v>0.75</v>
          </cell>
          <cell r="U79">
            <v>0.5</v>
          </cell>
          <cell r="V79">
            <v>0.5</v>
          </cell>
          <cell r="W79">
            <v>0.5</v>
          </cell>
          <cell r="X79">
            <v>0.5</v>
          </cell>
          <cell r="Y79">
            <v>0.5</v>
          </cell>
          <cell r="Z79">
            <v>0.25</v>
          </cell>
          <cell r="AA79">
            <v>0.5</v>
          </cell>
          <cell r="AB79">
            <v>0.25</v>
          </cell>
          <cell r="AC79">
            <v>0.25</v>
          </cell>
          <cell r="AD79">
            <v>0.5</v>
          </cell>
          <cell r="AE79">
            <v>0.5</v>
          </cell>
          <cell r="AF79">
            <v>0.5</v>
          </cell>
          <cell r="AG79">
            <v>0.5</v>
          </cell>
          <cell r="AH79">
            <v>0.25</v>
          </cell>
          <cell r="AI79">
            <v>0.5</v>
          </cell>
          <cell r="AJ79">
            <v>0.25</v>
          </cell>
          <cell r="AK79">
            <v>0.25</v>
          </cell>
          <cell r="AL79">
            <v>0.25</v>
          </cell>
          <cell r="AM79">
            <v>0.25</v>
          </cell>
          <cell r="AN79">
            <v>0.25</v>
          </cell>
          <cell r="AO79">
            <v>0.25</v>
          </cell>
          <cell r="AP79">
            <v>0.25</v>
          </cell>
          <cell r="AQ79">
            <v>0.25</v>
          </cell>
          <cell r="AR79">
            <v>0.25</v>
          </cell>
          <cell r="AS79">
            <v>0.25</v>
          </cell>
          <cell r="AT79">
            <v>0.25</v>
          </cell>
          <cell r="AU79">
            <v>0.25</v>
          </cell>
          <cell r="AV79">
            <v>0.5</v>
          </cell>
          <cell r="AW79">
            <v>0.25</v>
          </cell>
          <cell r="AX79">
            <v>0.25</v>
          </cell>
          <cell r="AY79">
            <v>0.5</v>
          </cell>
          <cell r="AZ79">
            <v>0.5</v>
          </cell>
          <cell r="BA79">
            <v>0.5</v>
          </cell>
          <cell r="BB79">
            <v>0.5</v>
          </cell>
          <cell r="BC79">
            <v>0.5</v>
          </cell>
          <cell r="BD79">
            <v>0.5</v>
          </cell>
          <cell r="BE79">
            <v>0.5</v>
          </cell>
          <cell r="BF79">
            <v>0.5</v>
          </cell>
          <cell r="BG79">
            <v>0.5</v>
          </cell>
          <cell r="BH79">
            <v>0.5</v>
          </cell>
          <cell r="BI79">
            <v>0.5</v>
          </cell>
          <cell r="BJ79">
            <v>0.5</v>
          </cell>
          <cell r="BK79">
            <v>0.5</v>
          </cell>
          <cell r="BL79">
            <v>0.5</v>
          </cell>
          <cell r="BM79">
            <v>0.5</v>
          </cell>
          <cell r="BN79">
            <v>0.75</v>
          </cell>
          <cell r="BO79">
            <v>0.75</v>
          </cell>
          <cell r="BP79">
            <v>0.75</v>
          </cell>
          <cell r="BQ79">
            <v>0.75</v>
          </cell>
          <cell r="BR79">
            <v>0.75</v>
          </cell>
          <cell r="BS79">
            <v>0.75</v>
          </cell>
          <cell r="BT79">
            <v>0.75</v>
          </cell>
          <cell r="BU79">
            <v>0.75</v>
          </cell>
          <cell r="BV79">
            <v>0.75</v>
          </cell>
          <cell r="BW79">
            <v>0.75</v>
          </cell>
          <cell r="BX79">
            <v>1</v>
          </cell>
          <cell r="BY79">
            <v>1</v>
          </cell>
          <cell r="BZ79">
            <v>1</v>
          </cell>
          <cell r="CA79">
            <v>1</v>
          </cell>
          <cell r="CB79">
            <v>1</v>
          </cell>
          <cell r="CC79">
            <v>0.75</v>
          </cell>
          <cell r="CD79">
            <v>0.75</v>
          </cell>
          <cell r="CE79">
            <v>0.75</v>
          </cell>
          <cell r="CF79">
            <v>1</v>
          </cell>
          <cell r="CG79">
            <v>0.75</v>
          </cell>
          <cell r="CH79">
            <v>0.75</v>
          </cell>
          <cell r="CI79">
            <v>0.75</v>
          </cell>
          <cell r="CJ79">
            <v>0.75</v>
          </cell>
          <cell r="CK79">
            <v>0.75</v>
          </cell>
          <cell r="CL79">
            <v>0.75</v>
          </cell>
          <cell r="CM79">
            <v>0.75</v>
          </cell>
          <cell r="CN79">
            <v>0.75</v>
          </cell>
          <cell r="CO79">
            <v>0.75</v>
          </cell>
          <cell r="CP79">
            <v>0.75</v>
          </cell>
          <cell r="CQ79">
            <v>0.5</v>
          </cell>
          <cell r="CR79">
            <v>0.5</v>
          </cell>
          <cell r="CS79">
            <v>0.5</v>
          </cell>
          <cell r="CT79">
            <v>0.5</v>
          </cell>
          <cell r="CU79">
            <v>0.5</v>
          </cell>
          <cell r="CV79">
            <v>0.5</v>
          </cell>
          <cell r="CW79">
            <v>0.5</v>
          </cell>
          <cell r="CX79">
            <v>0.5</v>
          </cell>
          <cell r="CY79">
            <v>0.5</v>
          </cell>
          <cell r="CZ79">
            <v>0.75</v>
          </cell>
        </row>
        <row r="80">
          <cell r="C80">
            <v>3.6</v>
          </cell>
          <cell r="F80">
            <v>0.5</v>
          </cell>
          <cell r="G80">
            <v>0.5</v>
          </cell>
          <cell r="H80">
            <v>0.5</v>
          </cell>
          <cell r="I80">
            <v>0.5</v>
          </cell>
          <cell r="J80">
            <v>0.5</v>
          </cell>
          <cell r="K80">
            <v>0.5</v>
          </cell>
          <cell r="L80">
            <v>0.5</v>
          </cell>
          <cell r="M80">
            <v>0.5</v>
          </cell>
          <cell r="N80">
            <v>0.5</v>
          </cell>
          <cell r="O80">
            <v>0.75</v>
          </cell>
          <cell r="P80">
            <v>0.75</v>
          </cell>
          <cell r="Q80">
            <v>0.75</v>
          </cell>
          <cell r="R80">
            <v>0.5</v>
          </cell>
          <cell r="S80">
            <v>0.75</v>
          </cell>
          <cell r="T80">
            <v>0.75</v>
          </cell>
          <cell r="U80">
            <v>0.5</v>
          </cell>
          <cell r="V80">
            <v>0.5</v>
          </cell>
          <cell r="W80">
            <v>0.5</v>
          </cell>
          <cell r="X80">
            <v>0.5</v>
          </cell>
          <cell r="Y80">
            <v>0.5</v>
          </cell>
          <cell r="Z80">
            <v>0.25</v>
          </cell>
          <cell r="AA80">
            <v>0.5</v>
          </cell>
          <cell r="AB80">
            <v>0.25</v>
          </cell>
          <cell r="AC80">
            <v>0.25</v>
          </cell>
          <cell r="AD80">
            <v>0.25</v>
          </cell>
          <cell r="AE80">
            <v>0.25</v>
          </cell>
          <cell r="AF80">
            <v>0.5</v>
          </cell>
          <cell r="AG80">
            <v>0.25</v>
          </cell>
          <cell r="AH80">
            <v>0.25</v>
          </cell>
          <cell r="AI80">
            <v>0.5</v>
          </cell>
          <cell r="AJ80">
            <v>0.25</v>
          </cell>
          <cell r="AK80">
            <v>0.25</v>
          </cell>
          <cell r="AL80">
            <v>0.25</v>
          </cell>
          <cell r="AM80">
            <v>0.25</v>
          </cell>
          <cell r="AN80">
            <v>0.25</v>
          </cell>
          <cell r="AO80">
            <v>0.25</v>
          </cell>
          <cell r="AP80">
            <v>0.25</v>
          </cell>
          <cell r="AQ80">
            <v>0.25</v>
          </cell>
          <cell r="AR80">
            <v>0</v>
          </cell>
          <cell r="AS80">
            <v>0.25</v>
          </cell>
          <cell r="AT80">
            <v>0.25</v>
          </cell>
          <cell r="AU80">
            <v>0.25</v>
          </cell>
          <cell r="AV80">
            <v>0.5</v>
          </cell>
          <cell r="AW80">
            <v>0.25</v>
          </cell>
          <cell r="AX80">
            <v>0.25</v>
          </cell>
          <cell r="AY80">
            <v>0.5</v>
          </cell>
          <cell r="AZ80">
            <v>0.5</v>
          </cell>
          <cell r="BA80">
            <v>0.25</v>
          </cell>
          <cell r="BB80">
            <v>0.25</v>
          </cell>
          <cell r="BC80">
            <v>0.5</v>
          </cell>
          <cell r="BD80">
            <v>0.5</v>
          </cell>
          <cell r="BE80">
            <v>0.5</v>
          </cell>
          <cell r="BF80">
            <v>0.5</v>
          </cell>
          <cell r="BG80">
            <v>0.5</v>
          </cell>
          <cell r="BH80">
            <v>0.5</v>
          </cell>
          <cell r="BI80">
            <v>0.5</v>
          </cell>
          <cell r="BJ80">
            <v>0.5</v>
          </cell>
          <cell r="BK80">
            <v>0.5</v>
          </cell>
          <cell r="BL80">
            <v>0.5</v>
          </cell>
          <cell r="BM80">
            <v>0.5</v>
          </cell>
          <cell r="BN80">
            <v>0.75</v>
          </cell>
          <cell r="BO80">
            <v>0.75</v>
          </cell>
          <cell r="BP80">
            <v>0.75</v>
          </cell>
          <cell r="BQ80">
            <v>0.75</v>
          </cell>
          <cell r="BR80">
            <v>0.75</v>
          </cell>
          <cell r="BS80">
            <v>0.75</v>
          </cell>
          <cell r="BT80">
            <v>0.75</v>
          </cell>
          <cell r="BU80">
            <v>0.75</v>
          </cell>
          <cell r="BV80">
            <v>0.75</v>
          </cell>
          <cell r="BW80">
            <v>0.75</v>
          </cell>
          <cell r="BX80">
            <v>1</v>
          </cell>
          <cell r="BY80">
            <v>1</v>
          </cell>
          <cell r="BZ80">
            <v>1</v>
          </cell>
          <cell r="CA80">
            <v>1</v>
          </cell>
          <cell r="CB80">
            <v>1</v>
          </cell>
          <cell r="CC80">
            <v>1</v>
          </cell>
          <cell r="CD80">
            <v>0.75</v>
          </cell>
          <cell r="CE80">
            <v>1</v>
          </cell>
          <cell r="CF80">
            <v>1</v>
          </cell>
          <cell r="CG80">
            <v>0.75</v>
          </cell>
          <cell r="CH80">
            <v>0.75</v>
          </cell>
          <cell r="CI80">
            <v>0.75</v>
          </cell>
          <cell r="CJ80">
            <v>0.75</v>
          </cell>
          <cell r="CK80">
            <v>0.75</v>
          </cell>
          <cell r="CL80">
            <v>0.75</v>
          </cell>
          <cell r="CM80">
            <v>0.75</v>
          </cell>
          <cell r="CN80">
            <v>0.75</v>
          </cell>
          <cell r="CO80">
            <v>0.75</v>
          </cell>
          <cell r="CP80">
            <v>0.75</v>
          </cell>
          <cell r="CQ80">
            <v>0.5</v>
          </cell>
          <cell r="CR80">
            <v>0.5</v>
          </cell>
          <cell r="CS80">
            <v>0.5</v>
          </cell>
          <cell r="CT80">
            <v>0.5</v>
          </cell>
          <cell r="CU80">
            <v>0.5</v>
          </cell>
          <cell r="CV80">
            <v>0.5</v>
          </cell>
          <cell r="CW80">
            <v>0.5</v>
          </cell>
          <cell r="CX80">
            <v>0.5</v>
          </cell>
          <cell r="CY80">
            <v>0.5</v>
          </cell>
          <cell r="CZ80">
            <v>0.5</v>
          </cell>
        </row>
        <row r="81">
          <cell r="C81">
            <v>2.9</v>
          </cell>
          <cell r="F81">
            <v>0.5</v>
          </cell>
          <cell r="G81">
            <v>0.5</v>
          </cell>
          <cell r="H81">
            <v>0.5</v>
          </cell>
          <cell r="I81">
            <v>0.5</v>
          </cell>
          <cell r="J81">
            <v>0.5</v>
          </cell>
          <cell r="K81">
            <v>0.5</v>
          </cell>
          <cell r="L81">
            <v>0.75</v>
          </cell>
          <cell r="M81">
            <v>0.5</v>
          </cell>
          <cell r="N81">
            <v>0.5</v>
          </cell>
          <cell r="O81">
            <v>0.75</v>
          </cell>
          <cell r="P81">
            <v>0.75</v>
          </cell>
          <cell r="Q81">
            <v>0.75</v>
          </cell>
          <cell r="R81">
            <v>0.75</v>
          </cell>
          <cell r="S81">
            <v>0.75</v>
          </cell>
          <cell r="T81">
            <v>0.75</v>
          </cell>
          <cell r="U81">
            <v>0.5</v>
          </cell>
          <cell r="V81">
            <v>0.5</v>
          </cell>
          <cell r="W81">
            <v>0.5</v>
          </cell>
          <cell r="X81">
            <v>0.5</v>
          </cell>
          <cell r="Y81">
            <v>0.5</v>
          </cell>
          <cell r="Z81">
            <v>0.5</v>
          </cell>
          <cell r="AA81">
            <v>0.5</v>
          </cell>
          <cell r="AB81">
            <v>0.25</v>
          </cell>
          <cell r="AC81">
            <v>0.25</v>
          </cell>
          <cell r="AD81">
            <v>0.5</v>
          </cell>
          <cell r="AE81">
            <v>0.5</v>
          </cell>
          <cell r="AF81">
            <v>0.5</v>
          </cell>
          <cell r="AG81">
            <v>0.5</v>
          </cell>
          <cell r="AH81">
            <v>0.5</v>
          </cell>
          <cell r="AI81">
            <v>0.5</v>
          </cell>
          <cell r="AJ81">
            <v>0.25</v>
          </cell>
          <cell r="AK81">
            <v>0.25</v>
          </cell>
          <cell r="AL81">
            <v>0.25</v>
          </cell>
          <cell r="AM81">
            <v>0.25</v>
          </cell>
          <cell r="AN81">
            <v>0.25</v>
          </cell>
          <cell r="AO81">
            <v>0.25</v>
          </cell>
          <cell r="AP81">
            <v>0.25</v>
          </cell>
          <cell r="AQ81">
            <v>0.25</v>
          </cell>
          <cell r="AR81">
            <v>0.25</v>
          </cell>
          <cell r="AS81">
            <v>0.25</v>
          </cell>
          <cell r="AT81">
            <v>0.5</v>
          </cell>
          <cell r="AU81">
            <v>0.5</v>
          </cell>
          <cell r="AV81">
            <v>0.5</v>
          </cell>
          <cell r="AW81">
            <v>0.25</v>
          </cell>
          <cell r="AX81">
            <v>0.5</v>
          </cell>
          <cell r="AY81">
            <v>0.5</v>
          </cell>
          <cell r="AZ81">
            <v>0.5</v>
          </cell>
          <cell r="BA81">
            <v>0.5</v>
          </cell>
          <cell r="BB81">
            <v>0.5</v>
          </cell>
          <cell r="BC81">
            <v>0.5</v>
          </cell>
          <cell r="BD81">
            <v>0.5</v>
          </cell>
          <cell r="BE81">
            <v>0.5</v>
          </cell>
          <cell r="BF81">
            <v>0.5</v>
          </cell>
          <cell r="BG81">
            <v>0.5</v>
          </cell>
          <cell r="BH81">
            <v>0.5</v>
          </cell>
          <cell r="BI81">
            <v>0.5</v>
          </cell>
          <cell r="BJ81">
            <v>0.75</v>
          </cell>
          <cell r="BK81">
            <v>0.5</v>
          </cell>
          <cell r="BL81">
            <v>0.5</v>
          </cell>
          <cell r="BM81">
            <v>0.75</v>
          </cell>
          <cell r="BN81">
            <v>0.75</v>
          </cell>
          <cell r="BO81">
            <v>0.75</v>
          </cell>
          <cell r="BP81">
            <v>0.75</v>
          </cell>
          <cell r="BQ81">
            <v>0.75</v>
          </cell>
          <cell r="BR81">
            <v>1</v>
          </cell>
          <cell r="BS81">
            <v>0.75</v>
          </cell>
          <cell r="BT81">
            <v>0.75</v>
          </cell>
          <cell r="BU81">
            <v>0.75</v>
          </cell>
          <cell r="BV81">
            <v>0.75</v>
          </cell>
          <cell r="BW81">
            <v>0.75</v>
          </cell>
          <cell r="BX81">
            <v>1</v>
          </cell>
          <cell r="BY81">
            <v>1</v>
          </cell>
          <cell r="BZ81">
            <v>1</v>
          </cell>
          <cell r="CA81">
            <v>1</v>
          </cell>
          <cell r="CB81">
            <v>1</v>
          </cell>
          <cell r="CC81">
            <v>0.75</v>
          </cell>
          <cell r="CD81">
            <v>0.75</v>
          </cell>
          <cell r="CE81">
            <v>0.75</v>
          </cell>
          <cell r="CF81">
            <v>1</v>
          </cell>
          <cell r="CG81">
            <v>0.75</v>
          </cell>
          <cell r="CH81">
            <v>0.75</v>
          </cell>
          <cell r="CI81">
            <v>0.75</v>
          </cell>
          <cell r="CJ81">
            <v>0.75</v>
          </cell>
          <cell r="CK81">
            <v>0.75</v>
          </cell>
          <cell r="CL81">
            <v>0.75</v>
          </cell>
          <cell r="CM81">
            <v>0.75</v>
          </cell>
          <cell r="CN81">
            <v>0.75</v>
          </cell>
          <cell r="CO81">
            <v>0.75</v>
          </cell>
          <cell r="CP81">
            <v>1</v>
          </cell>
          <cell r="CQ81">
            <v>0.75</v>
          </cell>
          <cell r="CR81">
            <v>0.75</v>
          </cell>
          <cell r="CS81">
            <v>0.75</v>
          </cell>
          <cell r="CT81">
            <v>0.75</v>
          </cell>
          <cell r="CU81">
            <v>0.75</v>
          </cell>
          <cell r="CV81">
            <v>0.75</v>
          </cell>
          <cell r="CW81">
            <v>0.75</v>
          </cell>
          <cell r="CX81">
            <v>0.5</v>
          </cell>
          <cell r="CY81">
            <v>0.5</v>
          </cell>
          <cell r="CZ81">
            <v>0.75</v>
          </cell>
        </row>
        <row r="82">
          <cell r="C82">
            <v>3</v>
          </cell>
          <cell r="F82">
            <v>0.5</v>
          </cell>
          <cell r="G82">
            <v>0.5</v>
          </cell>
          <cell r="H82">
            <v>0.5</v>
          </cell>
          <cell r="I82">
            <v>0.5</v>
          </cell>
          <cell r="J82">
            <v>0.5</v>
          </cell>
          <cell r="K82">
            <v>0.5</v>
          </cell>
          <cell r="L82">
            <v>0.75</v>
          </cell>
          <cell r="M82">
            <v>0.5</v>
          </cell>
          <cell r="N82">
            <v>0.5</v>
          </cell>
          <cell r="O82">
            <v>0.75</v>
          </cell>
          <cell r="P82">
            <v>0.75</v>
          </cell>
          <cell r="Q82">
            <v>0.5</v>
          </cell>
          <cell r="R82">
            <v>0.5</v>
          </cell>
          <cell r="S82">
            <v>0.75</v>
          </cell>
          <cell r="T82">
            <v>0.75</v>
          </cell>
          <cell r="U82">
            <v>0.5</v>
          </cell>
          <cell r="V82">
            <v>0.5</v>
          </cell>
          <cell r="W82">
            <v>0.5</v>
          </cell>
          <cell r="X82">
            <v>0.5</v>
          </cell>
          <cell r="Y82">
            <v>0.5</v>
          </cell>
          <cell r="Z82">
            <v>0.5</v>
          </cell>
          <cell r="AA82">
            <v>0.5</v>
          </cell>
          <cell r="AB82">
            <v>0.25</v>
          </cell>
          <cell r="AC82">
            <v>0.25</v>
          </cell>
          <cell r="AD82">
            <v>0.5</v>
          </cell>
          <cell r="AE82">
            <v>0.5</v>
          </cell>
          <cell r="AF82">
            <v>0.5</v>
          </cell>
          <cell r="AG82">
            <v>0.5</v>
          </cell>
          <cell r="AH82">
            <v>0.5</v>
          </cell>
          <cell r="AI82">
            <v>0.5</v>
          </cell>
          <cell r="AJ82">
            <v>0.5</v>
          </cell>
          <cell r="AK82">
            <v>0.5</v>
          </cell>
          <cell r="AL82">
            <v>0.5</v>
          </cell>
          <cell r="AM82">
            <v>0.25</v>
          </cell>
          <cell r="AN82">
            <v>0.25</v>
          </cell>
          <cell r="AO82">
            <v>0.25</v>
          </cell>
          <cell r="AP82">
            <v>0.25</v>
          </cell>
          <cell r="AQ82">
            <v>0.25</v>
          </cell>
          <cell r="AR82">
            <v>0.25</v>
          </cell>
          <cell r="AS82">
            <v>0.25</v>
          </cell>
          <cell r="AT82">
            <v>0.5</v>
          </cell>
          <cell r="AU82">
            <v>0.5</v>
          </cell>
          <cell r="AV82">
            <v>0.5</v>
          </cell>
          <cell r="AW82">
            <v>0.5</v>
          </cell>
          <cell r="AX82">
            <v>0.5</v>
          </cell>
          <cell r="AY82">
            <v>0.5</v>
          </cell>
          <cell r="AZ82">
            <v>0.5</v>
          </cell>
          <cell r="BA82">
            <v>0.5</v>
          </cell>
          <cell r="BB82">
            <v>0.5</v>
          </cell>
          <cell r="BC82">
            <v>0.5</v>
          </cell>
          <cell r="BD82">
            <v>0.75</v>
          </cell>
          <cell r="BE82">
            <v>0.75</v>
          </cell>
          <cell r="BF82">
            <v>0.75</v>
          </cell>
          <cell r="BG82">
            <v>0.75</v>
          </cell>
          <cell r="BH82">
            <v>0.75</v>
          </cell>
          <cell r="BI82">
            <v>0.75</v>
          </cell>
          <cell r="BJ82">
            <v>0.75</v>
          </cell>
          <cell r="BK82">
            <v>0.5</v>
          </cell>
          <cell r="BL82">
            <v>0.5</v>
          </cell>
          <cell r="BM82">
            <v>0.75</v>
          </cell>
          <cell r="BN82">
            <v>0.75</v>
          </cell>
          <cell r="BO82">
            <v>0.75</v>
          </cell>
          <cell r="BP82">
            <v>0.75</v>
          </cell>
          <cell r="BQ82">
            <v>0.75</v>
          </cell>
          <cell r="BR82">
            <v>1</v>
          </cell>
          <cell r="BS82">
            <v>0.75</v>
          </cell>
          <cell r="BT82">
            <v>1</v>
          </cell>
          <cell r="BU82">
            <v>0.75</v>
          </cell>
          <cell r="BV82">
            <v>0.75</v>
          </cell>
          <cell r="BW82">
            <v>1</v>
          </cell>
          <cell r="BX82">
            <v>1</v>
          </cell>
          <cell r="BY82">
            <v>1</v>
          </cell>
          <cell r="BZ82">
            <v>1</v>
          </cell>
          <cell r="CA82">
            <v>1</v>
          </cell>
          <cell r="CB82">
            <v>1</v>
          </cell>
          <cell r="CC82">
            <v>0.75</v>
          </cell>
          <cell r="CD82">
            <v>0.75</v>
          </cell>
          <cell r="CE82">
            <v>0.75</v>
          </cell>
          <cell r="CF82">
            <v>0.75</v>
          </cell>
          <cell r="CG82">
            <v>0.75</v>
          </cell>
          <cell r="CH82">
            <v>0.75</v>
          </cell>
          <cell r="CI82">
            <v>0.75</v>
          </cell>
          <cell r="CJ82">
            <v>0.75</v>
          </cell>
          <cell r="CK82">
            <v>0.75</v>
          </cell>
          <cell r="CL82">
            <v>0.75</v>
          </cell>
          <cell r="CM82">
            <v>0.75</v>
          </cell>
          <cell r="CN82">
            <v>0.75</v>
          </cell>
          <cell r="CO82">
            <v>0.75</v>
          </cell>
          <cell r="CP82">
            <v>0.75</v>
          </cell>
          <cell r="CQ82">
            <v>0.75</v>
          </cell>
          <cell r="CR82">
            <v>0.75</v>
          </cell>
          <cell r="CS82">
            <v>0.75</v>
          </cell>
          <cell r="CT82">
            <v>0.75</v>
          </cell>
          <cell r="CU82">
            <v>0.75</v>
          </cell>
          <cell r="CV82">
            <v>0.75</v>
          </cell>
          <cell r="CW82">
            <v>0.5</v>
          </cell>
          <cell r="CX82">
            <v>0.5</v>
          </cell>
          <cell r="CY82">
            <v>0.75</v>
          </cell>
          <cell r="CZ82">
            <v>0.75</v>
          </cell>
        </row>
        <row r="83">
          <cell r="C83">
            <v>3.3</v>
          </cell>
          <cell r="F83">
            <v>0.5</v>
          </cell>
          <cell r="G83">
            <v>0.5</v>
          </cell>
          <cell r="H83">
            <v>0.5</v>
          </cell>
          <cell r="I83">
            <v>0.5</v>
          </cell>
          <cell r="J83">
            <v>0.5</v>
          </cell>
          <cell r="K83">
            <v>0.5</v>
          </cell>
          <cell r="L83">
            <v>0.75</v>
          </cell>
          <cell r="M83">
            <v>0.5</v>
          </cell>
          <cell r="N83">
            <v>0.5</v>
          </cell>
          <cell r="O83">
            <v>0.75</v>
          </cell>
          <cell r="P83">
            <v>0.75</v>
          </cell>
          <cell r="Q83">
            <v>0.75</v>
          </cell>
          <cell r="R83">
            <v>0.75</v>
          </cell>
          <cell r="S83">
            <v>0.75</v>
          </cell>
          <cell r="T83">
            <v>0.75</v>
          </cell>
          <cell r="U83">
            <v>0.5</v>
          </cell>
          <cell r="V83">
            <v>0.5</v>
          </cell>
          <cell r="W83">
            <v>0.5</v>
          </cell>
          <cell r="X83">
            <v>0.5</v>
          </cell>
          <cell r="Y83">
            <v>0.5</v>
          </cell>
          <cell r="Z83">
            <v>0.25</v>
          </cell>
          <cell r="AA83">
            <v>0.5</v>
          </cell>
          <cell r="AB83">
            <v>0.25</v>
          </cell>
          <cell r="AC83">
            <v>0.25</v>
          </cell>
          <cell r="AD83">
            <v>0.25</v>
          </cell>
          <cell r="AE83">
            <v>0.25</v>
          </cell>
          <cell r="AF83">
            <v>0.5</v>
          </cell>
          <cell r="AG83">
            <v>0.25</v>
          </cell>
          <cell r="AH83">
            <v>0.25</v>
          </cell>
          <cell r="AI83">
            <v>0.25</v>
          </cell>
          <cell r="AJ83">
            <v>0.25</v>
          </cell>
          <cell r="AK83">
            <v>0.25</v>
          </cell>
          <cell r="AL83">
            <v>0.25</v>
          </cell>
          <cell r="AM83">
            <v>0.25</v>
          </cell>
          <cell r="AN83">
            <v>0</v>
          </cell>
          <cell r="AO83">
            <v>0.25</v>
          </cell>
          <cell r="AP83">
            <v>0.25</v>
          </cell>
          <cell r="AQ83">
            <v>0.25</v>
          </cell>
          <cell r="AR83">
            <v>0</v>
          </cell>
          <cell r="AS83">
            <v>0.25</v>
          </cell>
          <cell r="AT83">
            <v>0.25</v>
          </cell>
          <cell r="AU83">
            <v>0.25</v>
          </cell>
          <cell r="AV83">
            <v>0.25</v>
          </cell>
          <cell r="AW83">
            <v>0.25</v>
          </cell>
          <cell r="AX83">
            <v>0.25</v>
          </cell>
          <cell r="AY83">
            <v>0.25</v>
          </cell>
          <cell r="AZ83">
            <v>0.5</v>
          </cell>
          <cell r="BA83">
            <v>0.25</v>
          </cell>
          <cell r="BB83">
            <v>0.25</v>
          </cell>
          <cell r="BC83">
            <v>0.5</v>
          </cell>
          <cell r="BD83">
            <v>0.5</v>
          </cell>
          <cell r="BE83">
            <v>0.5</v>
          </cell>
          <cell r="BF83">
            <v>0.5</v>
          </cell>
          <cell r="BG83">
            <v>0.5</v>
          </cell>
          <cell r="BH83">
            <v>0.5</v>
          </cell>
          <cell r="BI83">
            <v>0.5</v>
          </cell>
          <cell r="BJ83">
            <v>0.5</v>
          </cell>
          <cell r="BK83">
            <v>0.25</v>
          </cell>
          <cell r="BL83">
            <v>0.5</v>
          </cell>
          <cell r="BM83">
            <v>0.5</v>
          </cell>
          <cell r="BN83">
            <v>0.75</v>
          </cell>
          <cell r="BO83">
            <v>0.75</v>
          </cell>
          <cell r="BP83">
            <v>0.75</v>
          </cell>
          <cell r="BQ83">
            <v>0.5</v>
          </cell>
          <cell r="BR83">
            <v>0.75</v>
          </cell>
          <cell r="BS83">
            <v>0.5</v>
          </cell>
          <cell r="BT83">
            <v>0.75</v>
          </cell>
          <cell r="BU83">
            <v>0.5</v>
          </cell>
          <cell r="BV83">
            <v>0.5</v>
          </cell>
          <cell r="BW83">
            <v>0.75</v>
          </cell>
          <cell r="BX83">
            <v>0.75</v>
          </cell>
          <cell r="BY83">
            <v>0.75</v>
          </cell>
          <cell r="BZ83">
            <v>1</v>
          </cell>
          <cell r="CA83">
            <v>0.75</v>
          </cell>
          <cell r="CB83">
            <v>0.75</v>
          </cell>
          <cell r="CC83">
            <v>1</v>
          </cell>
          <cell r="CD83">
            <v>1</v>
          </cell>
          <cell r="CE83">
            <v>1</v>
          </cell>
          <cell r="CF83">
            <v>1</v>
          </cell>
          <cell r="CG83">
            <v>0.75</v>
          </cell>
          <cell r="CH83">
            <v>0.75</v>
          </cell>
          <cell r="CI83">
            <v>0.75</v>
          </cell>
          <cell r="CJ83">
            <v>1</v>
          </cell>
          <cell r="CK83">
            <v>1</v>
          </cell>
          <cell r="CL83">
            <v>0.75</v>
          </cell>
          <cell r="CM83">
            <v>0.75</v>
          </cell>
          <cell r="CN83">
            <v>0.75</v>
          </cell>
          <cell r="CO83">
            <v>0.75</v>
          </cell>
          <cell r="CP83">
            <v>0.75</v>
          </cell>
          <cell r="CQ83">
            <v>0.5</v>
          </cell>
          <cell r="CR83">
            <v>0.5</v>
          </cell>
          <cell r="CS83">
            <v>0.5</v>
          </cell>
          <cell r="CT83">
            <v>0.5</v>
          </cell>
          <cell r="CU83">
            <v>0.5</v>
          </cell>
          <cell r="CV83">
            <v>0.5</v>
          </cell>
          <cell r="CW83">
            <v>0.5</v>
          </cell>
          <cell r="CX83">
            <v>0.5</v>
          </cell>
          <cell r="CY83">
            <v>0.5</v>
          </cell>
          <cell r="CZ83">
            <v>0.5</v>
          </cell>
        </row>
        <row r="84">
          <cell r="C84">
            <v>3.2</v>
          </cell>
          <cell r="F84">
            <v>0.5</v>
          </cell>
          <cell r="G84">
            <v>0.5</v>
          </cell>
          <cell r="H84">
            <v>0.5</v>
          </cell>
          <cell r="I84">
            <v>0.5</v>
          </cell>
          <cell r="J84">
            <v>0.5</v>
          </cell>
          <cell r="K84">
            <v>0.5</v>
          </cell>
          <cell r="L84">
            <v>0.75</v>
          </cell>
          <cell r="M84">
            <v>0.5</v>
          </cell>
          <cell r="N84">
            <v>0.5</v>
          </cell>
          <cell r="O84">
            <v>0.75</v>
          </cell>
          <cell r="P84">
            <v>0.75</v>
          </cell>
          <cell r="Q84">
            <v>0.75</v>
          </cell>
          <cell r="R84">
            <v>0.75</v>
          </cell>
          <cell r="S84">
            <v>0.75</v>
          </cell>
          <cell r="T84">
            <v>0.75</v>
          </cell>
          <cell r="U84">
            <v>0.5</v>
          </cell>
          <cell r="V84">
            <v>0.5</v>
          </cell>
          <cell r="W84">
            <v>0.5</v>
          </cell>
          <cell r="X84">
            <v>0.5</v>
          </cell>
          <cell r="Y84">
            <v>0.75</v>
          </cell>
          <cell r="Z84">
            <v>0.25</v>
          </cell>
          <cell r="AA84">
            <v>0.5</v>
          </cell>
          <cell r="AB84">
            <v>0.25</v>
          </cell>
          <cell r="AC84">
            <v>0.25</v>
          </cell>
          <cell r="AD84">
            <v>0.25</v>
          </cell>
          <cell r="AE84">
            <v>0.25</v>
          </cell>
          <cell r="AF84">
            <v>0.5</v>
          </cell>
          <cell r="AG84">
            <v>0.25</v>
          </cell>
          <cell r="AH84">
            <v>0.25</v>
          </cell>
          <cell r="AI84">
            <v>0.25</v>
          </cell>
          <cell r="AJ84">
            <v>0.25</v>
          </cell>
          <cell r="AK84">
            <v>0.25</v>
          </cell>
          <cell r="AL84">
            <v>0.25</v>
          </cell>
          <cell r="AM84">
            <v>0.25</v>
          </cell>
          <cell r="AN84">
            <v>0</v>
          </cell>
          <cell r="AO84">
            <v>0.25</v>
          </cell>
          <cell r="AP84">
            <v>0.25</v>
          </cell>
          <cell r="AQ84">
            <v>0.25</v>
          </cell>
          <cell r="AR84">
            <v>0</v>
          </cell>
          <cell r="AS84">
            <v>0.25</v>
          </cell>
          <cell r="AT84">
            <v>0.25</v>
          </cell>
          <cell r="AU84">
            <v>0.25</v>
          </cell>
          <cell r="AV84">
            <v>0.25</v>
          </cell>
          <cell r="AW84">
            <v>0.25</v>
          </cell>
          <cell r="AX84">
            <v>0.25</v>
          </cell>
          <cell r="AY84">
            <v>0.25</v>
          </cell>
          <cell r="AZ84">
            <v>0.5</v>
          </cell>
          <cell r="BA84">
            <v>0.25</v>
          </cell>
          <cell r="BB84">
            <v>0.25</v>
          </cell>
          <cell r="BC84">
            <v>0.25</v>
          </cell>
          <cell r="BD84">
            <v>0.5</v>
          </cell>
          <cell r="BE84">
            <v>0.5</v>
          </cell>
          <cell r="BF84">
            <v>0.5</v>
          </cell>
          <cell r="BG84">
            <v>0.5</v>
          </cell>
          <cell r="BH84">
            <v>0.5</v>
          </cell>
          <cell r="BI84">
            <v>0.5</v>
          </cell>
          <cell r="BJ84">
            <v>0.5</v>
          </cell>
          <cell r="BK84">
            <v>0.25</v>
          </cell>
          <cell r="BL84">
            <v>0.25</v>
          </cell>
          <cell r="BM84">
            <v>0.5</v>
          </cell>
          <cell r="BN84">
            <v>0.75</v>
          </cell>
          <cell r="BO84">
            <v>0.75</v>
          </cell>
          <cell r="BP84">
            <v>0.75</v>
          </cell>
          <cell r="BQ84">
            <v>0.5</v>
          </cell>
          <cell r="BR84">
            <v>0.75</v>
          </cell>
          <cell r="BS84">
            <v>0.5</v>
          </cell>
          <cell r="BT84">
            <v>0.75</v>
          </cell>
          <cell r="BU84">
            <v>0.5</v>
          </cell>
          <cell r="BV84">
            <v>0.5</v>
          </cell>
          <cell r="BW84">
            <v>0.75</v>
          </cell>
          <cell r="BX84">
            <v>0.75</v>
          </cell>
          <cell r="BY84">
            <v>0.75</v>
          </cell>
          <cell r="BZ84">
            <v>0.75</v>
          </cell>
          <cell r="CA84">
            <v>0.75</v>
          </cell>
          <cell r="CB84">
            <v>0.75</v>
          </cell>
          <cell r="CC84">
            <v>1</v>
          </cell>
          <cell r="CD84">
            <v>1</v>
          </cell>
          <cell r="CE84">
            <v>1</v>
          </cell>
          <cell r="CF84">
            <v>1</v>
          </cell>
          <cell r="CG84">
            <v>1</v>
          </cell>
          <cell r="CH84">
            <v>1</v>
          </cell>
          <cell r="CI84">
            <v>0.75</v>
          </cell>
          <cell r="CJ84">
            <v>1</v>
          </cell>
          <cell r="CK84">
            <v>1</v>
          </cell>
          <cell r="CL84">
            <v>0.75</v>
          </cell>
          <cell r="CM84">
            <v>0.75</v>
          </cell>
          <cell r="CN84">
            <v>0.75</v>
          </cell>
          <cell r="CO84">
            <v>0.75</v>
          </cell>
          <cell r="CP84">
            <v>0.75</v>
          </cell>
          <cell r="CQ84">
            <v>0.5</v>
          </cell>
          <cell r="CR84">
            <v>0.5</v>
          </cell>
          <cell r="CS84">
            <v>0.5</v>
          </cell>
          <cell r="CT84">
            <v>0.5</v>
          </cell>
          <cell r="CU84">
            <v>0.5</v>
          </cell>
          <cell r="CV84">
            <v>0.5</v>
          </cell>
          <cell r="CW84">
            <v>0.5</v>
          </cell>
          <cell r="CX84">
            <v>0.5</v>
          </cell>
          <cell r="CY84">
            <v>0.5</v>
          </cell>
          <cell r="CZ84">
            <v>0.5</v>
          </cell>
        </row>
        <row r="85">
          <cell r="C85">
            <v>2.6</v>
          </cell>
          <cell r="F85">
            <v>0.75</v>
          </cell>
          <cell r="G85">
            <v>0.75</v>
          </cell>
          <cell r="H85">
            <v>0.75</v>
          </cell>
          <cell r="I85">
            <v>0.75</v>
          </cell>
          <cell r="J85">
            <v>0.75</v>
          </cell>
          <cell r="K85">
            <v>0.75</v>
          </cell>
          <cell r="L85">
            <v>0.75</v>
          </cell>
          <cell r="M85">
            <v>0.75</v>
          </cell>
          <cell r="N85">
            <v>0.5</v>
          </cell>
          <cell r="O85">
            <v>0.75</v>
          </cell>
          <cell r="P85">
            <v>0.75</v>
          </cell>
          <cell r="Q85">
            <v>0.75</v>
          </cell>
          <cell r="R85">
            <v>0.75</v>
          </cell>
          <cell r="S85">
            <v>0.75</v>
          </cell>
          <cell r="T85">
            <v>0.75</v>
          </cell>
          <cell r="U85">
            <v>0.5</v>
          </cell>
          <cell r="V85">
            <v>0.75</v>
          </cell>
          <cell r="W85">
            <v>0.5</v>
          </cell>
          <cell r="X85">
            <v>0.75</v>
          </cell>
          <cell r="Y85">
            <v>0.75</v>
          </cell>
          <cell r="Z85">
            <v>0.5</v>
          </cell>
          <cell r="AA85">
            <v>0.5</v>
          </cell>
          <cell r="AB85">
            <v>0.25</v>
          </cell>
          <cell r="AC85">
            <v>0.25</v>
          </cell>
          <cell r="AD85">
            <v>0.5</v>
          </cell>
          <cell r="AE85">
            <v>0.5</v>
          </cell>
          <cell r="AF85">
            <v>0.5</v>
          </cell>
          <cell r="AG85">
            <v>0.5</v>
          </cell>
          <cell r="AH85">
            <v>0.25</v>
          </cell>
          <cell r="AI85">
            <v>0.5</v>
          </cell>
          <cell r="AJ85">
            <v>0.25</v>
          </cell>
          <cell r="AK85">
            <v>0.25</v>
          </cell>
          <cell r="AL85">
            <v>0.25</v>
          </cell>
          <cell r="AM85">
            <v>0.25</v>
          </cell>
          <cell r="AN85">
            <v>0.25</v>
          </cell>
          <cell r="AO85">
            <v>0.25</v>
          </cell>
          <cell r="AP85">
            <v>0.25</v>
          </cell>
          <cell r="AQ85">
            <v>0.25</v>
          </cell>
          <cell r="AR85">
            <v>0.25</v>
          </cell>
          <cell r="AS85">
            <v>0.25</v>
          </cell>
          <cell r="AT85">
            <v>0.25</v>
          </cell>
          <cell r="AU85">
            <v>0.25</v>
          </cell>
          <cell r="AV85">
            <v>0.5</v>
          </cell>
          <cell r="AW85">
            <v>0.25</v>
          </cell>
          <cell r="AX85">
            <v>0.25</v>
          </cell>
          <cell r="AY85">
            <v>0.5</v>
          </cell>
          <cell r="AZ85">
            <v>0.5</v>
          </cell>
          <cell r="BA85">
            <v>0.25</v>
          </cell>
          <cell r="BB85">
            <v>0.5</v>
          </cell>
          <cell r="BC85">
            <v>0.5</v>
          </cell>
          <cell r="BD85">
            <v>0.5</v>
          </cell>
          <cell r="BE85">
            <v>0.5</v>
          </cell>
          <cell r="BF85">
            <v>0.5</v>
          </cell>
          <cell r="BG85">
            <v>0.5</v>
          </cell>
          <cell r="BH85">
            <v>0.5</v>
          </cell>
          <cell r="BI85">
            <v>0.5</v>
          </cell>
          <cell r="BJ85">
            <v>0.5</v>
          </cell>
          <cell r="BK85">
            <v>0.5</v>
          </cell>
          <cell r="BL85">
            <v>0.5</v>
          </cell>
          <cell r="BM85">
            <v>0.5</v>
          </cell>
          <cell r="BN85">
            <v>0.75</v>
          </cell>
          <cell r="BO85">
            <v>0.75</v>
          </cell>
          <cell r="BP85">
            <v>0.75</v>
          </cell>
          <cell r="BQ85">
            <v>0.75</v>
          </cell>
          <cell r="BR85">
            <v>0.75</v>
          </cell>
          <cell r="BS85">
            <v>0.75</v>
          </cell>
          <cell r="BT85">
            <v>0.75</v>
          </cell>
          <cell r="BU85">
            <v>0.75</v>
          </cell>
          <cell r="BV85">
            <v>0.5</v>
          </cell>
          <cell r="BW85">
            <v>0.75</v>
          </cell>
          <cell r="BX85">
            <v>0.75</v>
          </cell>
          <cell r="BY85">
            <v>0.75</v>
          </cell>
          <cell r="BZ85">
            <v>1</v>
          </cell>
          <cell r="CA85">
            <v>0.75</v>
          </cell>
          <cell r="CB85">
            <v>0.75</v>
          </cell>
          <cell r="CC85">
            <v>1</v>
          </cell>
          <cell r="CD85">
            <v>1</v>
          </cell>
          <cell r="CE85">
            <v>1</v>
          </cell>
          <cell r="CF85">
            <v>1</v>
          </cell>
          <cell r="CG85">
            <v>1</v>
          </cell>
          <cell r="CH85">
            <v>1</v>
          </cell>
          <cell r="CI85">
            <v>1</v>
          </cell>
          <cell r="CJ85">
            <v>1</v>
          </cell>
          <cell r="CK85">
            <v>1</v>
          </cell>
          <cell r="CL85">
            <v>1</v>
          </cell>
          <cell r="CM85">
            <v>1</v>
          </cell>
          <cell r="CN85">
            <v>0.75</v>
          </cell>
          <cell r="CO85">
            <v>0.75</v>
          </cell>
          <cell r="CP85">
            <v>1</v>
          </cell>
          <cell r="CQ85">
            <v>0.5</v>
          </cell>
          <cell r="CR85">
            <v>0.75</v>
          </cell>
          <cell r="CS85">
            <v>0.5</v>
          </cell>
          <cell r="CT85">
            <v>0.5</v>
          </cell>
          <cell r="CU85">
            <v>0.5</v>
          </cell>
          <cell r="CV85">
            <v>0.5</v>
          </cell>
          <cell r="CW85">
            <v>0.75</v>
          </cell>
          <cell r="CX85">
            <v>0.5</v>
          </cell>
          <cell r="CY85">
            <v>0.5</v>
          </cell>
          <cell r="CZ85">
            <v>0.75</v>
          </cell>
        </row>
        <row r="86">
          <cell r="C86">
            <v>3</v>
          </cell>
          <cell r="F86">
            <v>0.5</v>
          </cell>
          <cell r="G86">
            <v>0.75</v>
          </cell>
          <cell r="H86">
            <v>0.5</v>
          </cell>
          <cell r="I86">
            <v>0.75</v>
          </cell>
          <cell r="J86">
            <v>0.5</v>
          </cell>
          <cell r="K86">
            <v>0.5</v>
          </cell>
          <cell r="L86">
            <v>0.75</v>
          </cell>
          <cell r="M86">
            <v>0.75</v>
          </cell>
          <cell r="N86">
            <v>0.5</v>
          </cell>
          <cell r="O86">
            <v>0.75</v>
          </cell>
          <cell r="P86">
            <v>0.75</v>
          </cell>
          <cell r="Q86">
            <v>0.75</v>
          </cell>
          <cell r="R86">
            <v>0.75</v>
          </cell>
          <cell r="S86">
            <v>0.75</v>
          </cell>
          <cell r="T86">
            <v>0.75</v>
          </cell>
          <cell r="U86">
            <v>0.5</v>
          </cell>
          <cell r="V86">
            <v>0.5</v>
          </cell>
          <cell r="W86">
            <v>0.5</v>
          </cell>
          <cell r="X86">
            <v>0.5</v>
          </cell>
          <cell r="Y86">
            <v>0.5</v>
          </cell>
          <cell r="Z86">
            <v>0.5</v>
          </cell>
          <cell r="AA86">
            <v>0.5</v>
          </cell>
          <cell r="AB86">
            <v>0.25</v>
          </cell>
          <cell r="AC86">
            <v>0.25</v>
          </cell>
          <cell r="AD86">
            <v>0.5</v>
          </cell>
          <cell r="AE86">
            <v>0.5</v>
          </cell>
          <cell r="AF86">
            <v>0.5</v>
          </cell>
          <cell r="AG86">
            <v>0.5</v>
          </cell>
          <cell r="AH86">
            <v>0.25</v>
          </cell>
          <cell r="AI86">
            <v>0.5</v>
          </cell>
          <cell r="AJ86">
            <v>0.25</v>
          </cell>
          <cell r="AK86">
            <v>0.25</v>
          </cell>
          <cell r="AL86">
            <v>0.25</v>
          </cell>
          <cell r="AM86">
            <v>0.25</v>
          </cell>
          <cell r="AN86">
            <v>0.25</v>
          </cell>
          <cell r="AO86">
            <v>0.25</v>
          </cell>
          <cell r="AP86">
            <v>0.25</v>
          </cell>
          <cell r="AQ86">
            <v>0.25</v>
          </cell>
          <cell r="AR86">
            <v>0.25</v>
          </cell>
          <cell r="AS86">
            <v>0.25</v>
          </cell>
          <cell r="AT86">
            <v>0.25</v>
          </cell>
          <cell r="AU86">
            <v>0.25</v>
          </cell>
          <cell r="AV86">
            <v>0.5</v>
          </cell>
          <cell r="AW86">
            <v>0.25</v>
          </cell>
          <cell r="AX86">
            <v>0.25</v>
          </cell>
          <cell r="AY86">
            <v>0.5</v>
          </cell>
          <cell r="AZ86">
            <v>0.5</v>
          </cell>
          <cell r="BA86">
            <v>0.5</v>
          </cell>
          <cell r="BB86">
            <v>0.5</v>
          </cell>
          <cell r="BC86">
            <v>0.5</v>
          </cell>
          <cell r="BD86">
            <v>0.5</v>
          </cell>
          <cell r="BE86">
            <v>0.5</v>
          </cell>
          <cell r="BF86">
            <v>0.5</v>
          </cell>
          <cell r="BG86">
            <v>0.5</v>
          </cell>
          <cell r="BH86">
            <v>0.5</v>
          </cell>
          <cell r="BI86">
            <v>0.5</v>
          </cell>
          <cell r="BJ86">
            <v>0.5</v>
          </cell>
          <cell r="BK86">
            <v>0.5</v>
          </cell>
          <cell r="BL86">
            <v>0.5</v>
          </cell>
          <cell r="BM86">
            <v>0.5</v>
          </cell>
          <cell r="BN86">
            <v>0.75</v>
          </cell>
          <cell r="BO86">
            <v>0.75</v>
          </cell>
          <cell r="BP86">
            <v>0.75</v>
          </cell>
          <cell r="BQ86">
            <v>0.75</v>
          </cell>
          <cell r="BR86">
            <v>0.75</v>
          </cell>
          <cell r="BS86">
            <v>0.75</v>
          </cell>
          <cell r="BT86">
            <v>0.75</v>
          </cell>
          <cell r="BU86">
            <v>0.75</v>
          </cell>
          <cell r="BV86">
            <v>0.75</v>
          </cell>
          <cell r="BW86">
            <v>0.75</v>
          </cell>
          <cell r="BX86">
            <v>1</v>
          </cell>
          <cell r="BY86">
            <v>1</v>
          </cell>
          <cell r="BZ86">
            <v>1</v>
          </cell>
          <cell r="CA86">
            <v>1</v>
          </cell>
          <cell r="CB86">
            <v>0.75</v>
          </cell>
          <cell r="CC86">
            <v>1</v>
          </cell>
          <cell r="CD86">
            <v>1</v>
          </cell>
          <cell r="CE86">
            <v>1</v>
          </cell>
          <cell r="CF86">
            <v>1</v>
          </cell>
          <cell r="CG86">
            <v>0.75</v>
          </cell>
          <cell r="CH86">
            <v>0.75</v>
          </cell>
          <cell r="CI86">
            <v>0.75</v>
          </cell>
          <cell r="CJ86">
            <v>0.75</v>
          </cell>
          <cell r="CK86">
            <v>0.75</v>
          </cell>
          <cell r="CL86">
            <v>0.75</v>
          </cell>
          <cell r="CM86">
            <v>0.75</v>
          </cell>
          <cell r="CN86">
            <v>0.75</v>
          </cell>
          <cell r="CO86">
            <v>0.75</v>
          </cell>
          <cell r="CP86">
            <v>1</v>
          </cell>
          <cell r="CQ86">
            <v>0.5</v>
          </cell>
          <cell r="CR86">
            <v>0.75</v>
          </cell>
          <cell r="CS86">
            <v>0.5</v>
          </cell>
          <cell r="CT86">
            <v>0.5</v>
          </cell>
          <cell r="CU86">
            <v>0.5</v>
          </cell>
          <cell r="CV86">
            <v>0.75</v>
          </cell>
          <cell r="CW86">
            <v>0.5</v>
          </cell>
          <cell r="CX86">
            <v>0.5</v>
          </cell>
          <cell r="CY86">
            <v>0.5</v>
          </cell>
          <cell r="CZ86">
            <v>0.75</v>
          </cell>
        </row>
        <row r="87">
          <cell r="C87">
            <v>1.9</v>
          </cell>
          <cell r="F87">
            <v>0.5</v>
          </cell>
          <cell r="G87">
            <v>0.5</v>
          </cell>
          <cell r="H87">
            <v>0.5</v>
          </cell>
          <cell r="I87">
            <v>0.5</v>
          </cell>
          <cell r="J87">
            <v>0.5</v>
          </cell>
          <cell r="K87">
            <v>0.5</v>
          </cell>
          <cell r="L87">
            <v>0.75</v>
          </cell>
          <cell r="M87">
            <v>0.75</v>
          </cell>
          <cell r="N87">
            <v>0.5</v>
          </cell>
          <cell r="O87">
            <v>0.75</v>
          </cell>
          <cell r="P87">
            <v>0.75</v>
          </cell>
          <cell r="Q87">
            <v>0.75</v>
          </cell>
          <cell r="R87">
            <v>0.75</v>
          </cell>
          <cell r="S87">
            <v>0.75</v>
          </cell>
          <cell r="T87">
            <v>1</v>
          </cell>
          <cell r="U87">
            <v>0.75</v>
          </cell>
          <cell r="V87">
            <v>0.75</v>
          </cell>
          <cell r="W87">
            <v>0.5</v>
          </cell>
          <cell r="X87">
            <v>0.75</v>
          </cell>
          <cell r="Y87">
            <v>0.75</v>
          </cell>
          <cell r="Z87">
            <v>0.5</v>
          </cell>
          <cell r="AA87">
            <v>0.5</v>
          </cell>
          <cell r="AB87">
            <v>0.25</v>
          </cell>
          <cell r="AC87">
            <v>0.25</v>
          </cell>
          <cell r="AD87">
            <v>0.5</v>
          </cell>
          <cell r="AE87">
            <v>0.25</v>
          </cell>
          <cell r="AF87">
            <v>0.5</v>
          </cell>
          <cell r="AG87">
            <v>0.25</v>
          </cell>
          <cell r="AH87">
            <v>0.25</v>
          </cell>
          <cell r="AI87">
            <v>0.25</v>
          </cell>
          <cell r="AJ87">
            <v>0.25</v>
          </cell>
          <cell r="AK87">
            <v>0.25</v>
          </cell>
          <cell r="AL87">
            <v>0.25</v>
          </cell>
          <cell r="AM87">
            <v>0.25</v>
          </cell>
          <cell r="AN87">
            <v>0</v>
          </cell>
          <cell r="AO87">
            <v>0.25</v>
          </cell>
          <cell r="AP87">
            <v>0.25</v>
          </cell>
          <cell r="AQ87">
            <v>0.25</v>
          </cell>
          <cell r="AR87">
            <v>0</v>
          </cell>
          <cell r="AS87">
            <v>0.25</v>
          </cell>
          <cell r="AT87">
            <v>0.25</v>
          </cell>
          <cell r="AU87">
            <v>0.25</v>
          </cell>
          <cell r="AV87">
            <v>0.25</v>
          </cell>
          <cell r="AW87">
            <v>0.25</v>
          </cell>
          <cell r="AX87">
            <v>0.25</v>
          </cell>
          <cell r="AY87">
            <v>0.25</v>
          </cell>
          <cell r="AZ87">
            <v>0.5</v>
          </cell>
          <cell r="BA87">
            <v>0.25</v>
          </cell>
          <cell r="BB87">
            <v>0.25</v>
          </cell>
          <cell r="BC87">
            <v>0.25</v>
          </cell>
          <cell r="BD87">
            <v>0.5</v>
          </cell>
          <cell r="BE87">
            <v>0.5</v>
          </cell>
          <cell r="BF87">
            <v>0.5</v>
          </cell>
          <cell r="BG87">
            <v>0.5</v>
          </cell>
          <cell r="BH87">
            <v>0.5</v>
          </cell>
          <cell r="BI87">
            <v>0.5</v>
          </cell>
          <cell r="BJ87">
            <v>0.5</v>
          </cell>
          <cell r="BK87">
            <v>0.25</v>
          </cell>
          <cell r="BL87">
            <v>0.25</v>
          </cell>
          <cell r="BM87">
            <v>0.5</v>
          </cell>
          <cell r="BN87">
            <v>0.75</v>
          </cell>
          <cell r="BO87">
            <v>0.75</v>
          </cell>
          <cell r="BP87">
            <v>0.75</v>
          </cell>
          <cell r="BQ87">
            <v>0.5</v>
          </cell>
          <cell r="BR87">
            <v>0.75</v>
          </cell>
          <cell r="BS87">
            <v>0.5</v>
          </cell>
          <cell r="BT87">
            <v>0.5</v>
          </cell>
          <cell r="BU87">
            <v>0.5</v>
          </cell>
          <cell r="BV87">
            <v>0.5</v>
          </cell>
          <cell r="BW87">
            <v>0.5</v>
          </cell>
          <cell r="BX87">
            <v>0.75</v>
          </cell>
          <cell r="BY87">
            <v>0.75</v>
          </cell>
          <cell r="BZ87">
            <v>0.75</v>
          </cell>
          <cell r="CA87">
            <v>0.75</v>
          </cell>
          <cell r="CB87">
            <v>0.75</v>
          </cell>
          <cell r="CC87">
            <v>0.75</v>
          </cell>
          <cell r="CD87">
            <v>1</v>
          </cell>
          <cell r="CE87">
            <v>1</v>
          </cell>
          <cell r="CF87">
            <v>0.75</v>
          </cell>
          <cell r="CG87">
            <v>1</v>
          </cell>
          <cell r="CH87">
            <v>1</v>
          </cell>
          <cell r="CI87">
            <v>1</v>
          </cell>
          <cell r="CJ87">
            <v>1</v>
          </cell>
          <cell r="CK87">
            <v>1</v>
          </cell>
          <cell r="CL87">
            <v>0.75</v>
          </cell>
          <cell r="CM87">
            <v>0.75</v>
          </cell>
          <cell r="CN87">
            <v>0.75</v>
          </cell>
          <cell r="CO87">
            <v>0.75</v>
          </cell>
          <cell r="CP87">
            <v>0.75</v>
          </cell>
          <cell r="CQ87">
            <v>0.5</v>
          </cell>
          <cell r="CR87">
            <v>0.5</v>
          </cell>
          <cell r="CS87">
            <v>0.5</v>
          </cell>
          <cell r="CT87">
            <v>0.5</v>
          </cell>
          <cell r="CU87">
            <v>0.5</v>
          </cell>
          <cell r="CV87">
            <v>0.5</v>
          </cell>
          <cell r="CW87">
            <v>0.5</v>
          </cell>
          <cell r="CX87">
            <v>0.5</v>
          </cell>
          <cell r="CY87">
            <v>0.5</v>
          </cell>
          <cell r="CZ87">
            <v>0.5</v>
          </cell>
        </row>
        <row r="88">
          <cell r="C88">
            <v>2.7</v>
          </cell>
          <cell r="F88">
            <v>0.5</v>
          </cell>
          <cell r="G88">
            <v>0.5</v>
          </cell>
          <cell r="H88">
            <v>0.5</v>
          </cell>
          <cell r="I88">
            <v>0.5</v>
          </cell>
          <cell r="J88">
            <v>0.5</v>
          </cell>
          <cell r="K88">
            <v>0.5</v>
          </cell>
          <cell r="L88">
            <v>0.75</v>
          </cell>
          <cell r="M88">
            <v>0.75</v>
          </cell>
          <cell r="N88">
            <v>0.5</v>
          </cell>
          <cell r="O88">
            <v>0.75</v>
          </cell>
          <cell r="P88">
            <v>0.75</v>
          </cell>
          <cell r="Q88">
            <v>0.75</v>
          </cell>
          <cell r="R88">
            <v>0.75</v>
          </cell>
          <cell r="S88">
            <v>0.75</v>
          </cell>
          <cell r="T88">
            <v>1</v>
          </cell>
          <cell r="U88">
            <v>0.75</v>
          </cell>
          <cell r="V88">
            <v>0.75</v>
          </cell>
          <cell r="W88">
            <v>0.5</v>
          </cell>
          <cell r="X88">
            <v>0.75</v>
          </cell>
          <cell r="Y88">
            <v>0.75</v>
          </cell>
          <cell r="Z88">
            <v>0.25</v>
          </cell>
          <cell r="AA88">
            <v>0.5</v>
          </cell>
          <cell r="AB88">
            <v>0.25</v>
          </cell>
          <cell r="AC88">
            <v>0.25</v>
          </cell>
          <cell r="AD88">
            <v>0.5</v>
          </cell>
          <cell r="AE88">
            <v>0.25</v>
          </cell>
          <cell r="AF88">
            <v>0.5</v>
          </cell>
          <cell r="AG88">
            <v>0.25</v>
          </cell>
          <cell r="AH88">
            <v>0.25</v>
          </cell>
          <cell r="AI88">
            <v>0.25</v>
          </cell>
          <cell r="AJ88">
            <v>0.25</v>
          </cell>
          <cell r="AK88">
            <v>0.25</v>
          </cell>
          <cell r="AL88">
            <v>0.25</v>
          </cell>
          <cell r="AM88">
            <v>0</v>
          </cell>
          <cell r="AN88">
            <v>0</v>
          </cell>
          <cell r="AO88">
            <v>0.25</v>
          </cell>
          <cell r="AP88">
            <v>0.25</v>
          </cell>
          <cell r="AQ88">
            <v>0.25</v>
          </cell>
          <cell r="AR88">
            <v>0</v>
          </cell>
          <cell r="AS88">
            <v>0.25</v>
          </cell>
          <cell r="AT88">
            <v>0.25</v>
          </cell>
          <cell r="AU88">
            <v>0.25</v>
          </cell>
          <cell r="AV88">
            <v>0.25</v>
          </cell>
          <cell r="AW88">
            <v>0.25</v>
          </cell>
          <cell r="AX88">
            <v>0.25</v>
          </cell>
          <cell r="AY88">
            <v>0.25</v>
          </cell>
          <cell r="AZ88">
            <v>0.25</v>
          </cell>
          <cell r="BA88">
            <v>0.25</v>
          </cell>
          <cell r="BB88">
            <v>0.25</v>
          </cell>
          <cell r="BC88">
            <v>0.25</v>
          </cell>
          <cell r="BD88">
            <v>0.5</v>
          </cell>
          <cell r="BE88">
            <v>0.5</v>
          </cell>
          <cell r="BF88">
            <v>0.5</v>
          </cell>
          <cell r="BG88">
            <v>0.5</v>
          </cell>
          <cell r="BH88">
            <v>0.5</v>
          </cell>
          <cell r="BI88">
            <v>0.5</v>
          </cell>
          <cell r="BJ88">
            <v>0.5</v>
          </cell>
          <cell r="BK88">
            <v>0.25</v>
          </cell>
          <cell r="BL88">
            <v>0.25</v>
          </cell>
          <cell r="BM88">
            <v>0.5</v>
          </cell>
          <cell r="BN88">
            <v>0.75</v>
          </cell>
          <cell r="BO88">
            <v>0.75</v>
          </cell>
          <cell r="BP88">
            <v>0.5</v>
          </cell>
          <cell r="BQ88">
            <v>0.5</v>
          </cell>
          <cell r="BR88">
            <v>0.75</v>
          </cell>
          <cell r="BS88">
            <v>0.5</v>
          </cell>
          <cell r="BT88">
            <v>0.5</v>
          </cell>
          <cell r="BU88">
            <v>0.5</v>
          </cell>
          <cell r="BV88">
            <v>0.5</v>
          </cell>
          <cell r="BW88">
            <v>0.5</v>
          </cell>
          <cell r="BX88">
            <v>0.75</v>
          </cell>
          <cell r="BY88">
            <v>0.75</v>
          </cell>
          <cell r="BZ88">
            <v>0.75</v>
          </cell>
          <cell r="CA88">
            <v>0.75</v>
          </cell>
          <cell r="CB88">
            <v>0.75</v>
          </cell>
          <cell r="CC88">
            <v>0.75</v>
          </cell>
          <cell r="CD88">
            <v>1</v>
          </cell>
          <cell r="CE88">
            <v>1</v>
          </cell>
          <cell r="CF88">
            <v>0.75</v>
          </cell>
          <cell r="CG88">
            <v>1</v>
          </cell>
          <cell r="CH88">
            <v>1</v>
          </cell>
          <cell r="CI88">
            <v>1</v>
          </cell>
          <cell r="CJ88">
            <v>1</v>
          </cell>
          <cell r="CK88">
            <v>1</v>
          </cell>
          <cell r="CL88">
            <v>0.75</v>
          </cell>
          <cell r="CM88">
            <v>0.75</v>
          </cell>
          <cell r="CN88">
            <v>0.75</v>
          </cell>
          <cell r="CO88">
            <v>0.75</v>
          </cell>
          <cell r="CP88">
            <v>0.75</v>
          </cell>
          <cell r="CQ88">
            <v>0.5</v>
          </cell>
          <cell r="CR88">
            <v>0.5</v>
          </cell>
          <cell r="CS88">
            <v>0.5</v>
          </cell>
          <cell r="CT88">
            <v>0.5</v>
          </cell>
          <cell r="CU88">
            <v>0.5</v>
          </cell>
          <cell r="CV88">
            <v>0.5</v>
          </cell>
          <cell r="CW88">
            <v>0.5</v>
          </cell>
          <cell r="CX88">
            <v>0.5</v>
          </cell>
          <cell r="CY88">
            <v>0.5</v>
          </cell>
          <cell r="CZ88">
            <v>0.5</v>
          </cell>
        </row>
        <row r="89">
          <cell r="C89">
            <v>1.4</v>
          </cell>
          <cell r="F89">
            <v>0.75</v>
          </cell>
          <cell r="G89">
            <v>0.75</v>
          </cell>
          <cell r="H89">
            <v>0.75</v>
          </cell>
          <cell r="I89">
            <v>0.75</v>
          </cell>
          <cell r="J89">
            <v>0.75</v>
          </cell>
          <cell r="K89">
            <v>0.75</v>
          </cell>
          <cell r="L89">
            <v>0.75</v>
          </cell>
          <cell r="M89">
            <v>0.75</v>
          </cell>
          <cell r="N89">
            <v>0.75</v>
          </cell>
          <cell r="O89">
            <v>0.75</v>
          </cell>
          <cell r="P89">
            <v>1</v>
          </cell>
          <cell r="Q89">
            <v>1</v>
          </cell>
          <cell r="R89">
            <v>0.75</v>
          </cell>
          <cell r="S89">
            <v>1</v>
          </cell>
          <cell r="T89">
            <v>1</v>
          </cell>
          <cell r="U89">
            <v>0.75</v>
          </cell>
          <cell r="V89">
            <v>0.75</v>
          </cell>
          <cell r="W89">
            <v>0.75</v>
          </cell>
          <cell r="X89">
            <v>0.75</v>
          </cell>
          <cell r="Y89">
            <v>0.75</v>
          </cell>
          <cell r="Z89">
            <v>0.5</v>
          </cell>
          <cell r="AA89">
            <v>0.5</v>
          </cell>
          <cell r="AB89">
            <v>0.5</v>
          </cell>
          <cell r="AC89">
            <v>0.5</v>
          </cell>
          <cell r="AD89">
            <v>0.5</v>
          </cell>
          <cell r="AE89">
            <v>0.5</v>
          </cell>
          <cell r="AF89">
            <v>0.5</v>
          </cell>
          <cell r="AG89">
            <v>0.5</v>
          </cell>
          <cell r="AH89">
            <v>0.25</v>
          </cell>
          <cell r="AI89">
            <v>0.5</v>
          </cell>
          <cell r="AJ89">
            <v>0.25</v>
          </cell>
          <cell r="AK89">
            <v>0.25</v>
          </cell>
          <cell r="AL89">
            <v>0.25</v>
          </cell>
          <cell r="AM89">
            <v>0.25</v>
          </cell>
          <cell r="AN89">
            <v>0.25</v>
          </cell>
          <cell r="AO89">
            <v>0.25</v>
          </cell>
          <cell r="AP89">
            <v>0.25</v>
          </cell>
          <cell r="AQ89">
            <v>0.25</v>
          </cell>
          <cell r="AR89">
            <v>0.25</v>
          </cell>
          <cell r="AS89">
            <v>0.25</v>
          </cell>
          <cell r="AT89">
            <v>0.25</v>
          </cell>
          <cell r="AU89">
            <v>0.25</v>
          </cell>
          <cell r="AV89">
            <v>0.5</v>
          </cell>
          <cell r="AW89">
            <v>0.25</v>
          </cell>
          <cell r="AX89">
            <v>0.25</v>
          </cell>
          <cell r="AY89">
            <v>0.5</v>
          </cell>
          <cell r="AZ89">
            <v>0.5</v>
          </cell>
          <cell r="BA89">
            <v>0.25</v>
          </cell>
          <cell r="BB89">
            <v>0.25</v>
          </cell>
          <cell r="BC89">
            <v>0.5</v>
          </cell>
          <cell r="BD89">
            <v>0.5</v>
          </cell>
          <cell r="BE89">
            <v>0.5</v>
          </cell>
          <cell r="BF89">
            <v>0.5</v>
          </cell>
          <cell r="BG89">
            <v>0.5</v>
          </cell>
          <cell r="BH89">
            <v>0.5</v>
          </cell>
          <cell r="BI89">
            <v>0.5</v>
          </cell>
          <cell r="BJ89">
            <v>0.5</v>
          </cell>
          <cell r="BK89">
            <v>0.25</v>
          </cell>
          <cell r="BL89">
            <v>0.5</v>
          </cell>
          <cell r="BM89">
            <v>0.5</v>
          </cell>
          <cell r="BN89">
            <v>0.75</v>
          </cell>
          <cell r="BO89">
            <v>0.75</v>
          </cell>
          <cell r="BP89">
            <v>0.75</v>
          </cell>
          <cell r="BQ89">
            <v>0.5</v>
          </cell>
          <cell r="BR89">
            <v>0.75</v>
          </cell>
          <cell r="BS89">
            <v>0.5</v>
          </cell>
          <cell r="BT89">
            <v>0.75</v>
          </cell>
          <cell r="BU89">
            <v>0.5</v>
          </cell>
          <cell r="BV89">
            <v>0.5</v>
          </cell>
          <cell r="BW89">
            <v>0.5</v>
          </cell>
          <cell r="BX89">
            <v>0.75</v>
          </cell>
          <cell r="BY89">
            <v>0.75</v>
          </cell>
          <cell r="BZ89">
            <v>0.75</v>
          </cell>
          <cell r="CA89">
            <v>0.75</v>
          </cell>
          <cell r="CB89">
            <v>0.75</v>
          </cell>
          <cell r="CC89">
            <v>0.75</v>
          </cell>
          <cell r="CD89">
            <v>0.75</v>
          </cell>
          <cell r="CE89">
            <v>1</v>
          </cell>
          <cell r="CF89">
            <v>0.75</v>
          </cell>
          <cell r="CG89">
            <v>1</v>
          </cell>
          <cell r="CH89">
            <v>1</v>
          </cell>
          <cell r="CI89">
            <v>1</v>
          </cell>
          <cell r="CJ89">
            <v>1</v>
          </cell>
          <cell r="CK89">
            <v>1</v>
          </cell>
          <cell r="CL89">
            <v>0.75</v>
          </cell>
          <cell r="CM89">
            <v>1</v>
          </cell>
          <cell r="CN89">
            <v>0.75</v>
          </cell>
          <cell r="CO89">
            <v>0.75</v>
          </cell>
          <cell r="CP89">
            <v>1</v>
          </cell>
          <cell r="CQ89">
            <v>0.5</v>
          </cell>
          <cell r="CR89">
            <v>0.75</v>
          </cell>
          <cell r="CS89">
            <v>0.5</v>
          </cell>
          <cell r="CT89">
            <v>0.5</v>
          </cell>
          <cell r="CU89">
            <v>0.5</v>
          </cell>
          <cell r="CV89">
            <v>0.75</v>
          </cell>
          <cell r="CW89">
            <v>0.75</v>
          </cell>
          <cell r="CX89">
            <v>0.5</v>
          </cell>
          <cell r="CY89">
            <v>0.5</v>
          </cell>
          <cell r="CZ89">
            <v>0.75</v>
          </cell>
        </row>
        <row r="90">
          <cell r="C90">
            <v>1.8</v>
          </cell>
          <cell r="F90">
            <v>0.75</v>
          </cell>
          <cell r="G90">
            <v>0.75</v>
          </cell>
          <cell r="H90">
            <v>0.75</v>
          </cell>
          <cell r="I90">
            <v>0.75</v>
          </cell>
          <cell r="J90">
            <v>0.75</v>
          </cell>
          <cell r="K90">
            <v>0.75</v>
          </cell>
          <cell r="L90">
            <v>0.75</v>
          </cell>
          <cell r="M90">
            <v>0.75</v>
          </cell>
          <cell r="N90">
            <v>0.5</v>
          </cell>
          <cell r="O90">
            <v>0.75</v>
          </cell>
          <cell r="P90">
            <v>0.75</v>
          </cell>
          <cell r="Q90">
            <v>0.75</v>
          </cell>
          <cell r="R90">
            <v>0.75</v>
          </cell>
          <cell r="S90">
            <v>0.75</v>
          </cell>
          <cell r="T90">
            <v>1</v>
          </cell>
          <cell r="U90">
            <v>0.75</v>
          </cell>
          <cell r="V90">
            <v>0.75</v>
          </cell>
          <cell r="W90">
            <v>0.5</v>
          </cell>
          <cell r="X90">
            <v>0.75</v>
          </cell>
          <cell r="Y90">
            <v>0.75</v>
          </cell>
          <cell r="Z90">
            <v>0.5</v>
          </cell>
          <cell r="AA90">
            <v>0.5</v>
          </cell>
          <cell r="AB90">
            <v>0.25</v>
          </cell>
          <cell r="AC90">
            <v>0.25</v>
          </cell>
          <cell r="AD90">
            <v>0.5</v>
          </cell>
          <cell r="AE90">
            <v>0.5</v>
          </cell>
          <cell r="AF90">
            <v>0.5</v>
          </cell>
          <cell r="AG90">
            <v>0.5</v>
          </cell>
          <cell r="AH90">
            <v>0.25</v>
          </cell>
          <cell r="AI90">
            <v>0.5</v>
          </cell>
          <cell r="AJ90">
            <v>0.25</v>
          </cell>
          <cell r="AK90">
            <v>0.25</v>
          </cell>
          <cell r="AL90">
            <v>0.25</v>
          </cell>
          <cell r="AM90">
            <v>0.25</v>
          </cell>
          <cell r="AN90">
            <v>0.25</v>
          </cell>
          <cell r="AO90">
            <v>0.25</v>
          </cell>
          <cell r="AP90">
            <v>0.25</v>
          </cell>
          <cell r="AQ90">
            <v>0.25</v>
          </cell>
          <cell r="AR90">
            <v>0.25</v>
          </cell>
          <cell r="AS90">
            <v>0.25</v>
          </cell>
          <cell r="AT90">
            <v>0.25</v>
          </cell>
          <cell r="AU90">
            <v>0.25</v>
          </cell>
          <cell r="AV90">
            <v>0.5</v>
          </cell>
          <cell r="AW90">
            <v>0.25</v>
          </cell>
          <cell r="AX90">
            <v>0.25</v>
          </cell>
          <cell r="AY90">
            <v>0.5</v>
          </cell>
          <cell r="AZ90">
            <v>0.5</v>
          </cell>
          <cell r="BA90">
            <v>0.25</v>
          </cell>
          <cell r="BB90">
            <v>0.25</v>
          </cell>
          <cell r="BC90">
            <v>0.5</v>
          </cell>
          <cell r="BD90">
            <v>0.5</v>
          </cell>
          <cell r="BE90">
            <v>0.5</v>
          </cell>
          <cell r="BF90">
            <v>0.5</v>
          </cell>
          <cell r="BG90">
            <v>0.5</v>
          </cell>
          <cell r="BH90">
            <v>0.5</v>
          </cell>
          <cell r="BI90">
            <v>0.5</v>
          </cell>
          <cell r="BJ90">
            <v>0.5</v>
          </cell>
          <cell r="BK90">
            <v>0.25</v>
          </cell>
          <cell r="BL90">
            <v>0.5</v>
          </cell>
          <cell r="BM90">
            <v>0.5</v>
          </cell>
          <cell r="BN90">
            <v>0.75</v>
          </cell>
          <cell r="BO90">
            <v>0.75</v>
          </cell>
          <cell r="BP90">
            <v>0.75</v>
          </cell>
          <cell r="BQ90">
            <v>0.5</v>
          </cell>
          <cell r="BR90">
            <v>0.75</v>
          </cell>
          <cell r="BS90">
            <v>0.5</v>
          </cell>
          <cell r="BT90">
            <v>0.75</v>
          </cell>
          <cell r="BU90">
            <v>0.5</v>
          </cell>
          <cell r="BV90">
            <v>0.5</v>
          </cell>
          <cell r="BW90">
            <v>0.75</v>
          </cell>
          <cell r="BX90">
            <v>0.75</v>
          </cell>
          <cell r="BY90">
            <v>0.75</v>
          </cell>
          <cell r="BZ90">
            <v>0.75</v>
          </cell>
          <cell r="CA90">
            <v>0.75</v>
          </cell>
          <cell r="CB90">
            <v>0.75</v>
          </cell>
          <cell r="CC90">
            <v>1</v>
          </cell>
          <cell r="CD90">
            <v>1</v>
          </cell>
          <cell r="CE90">
            <v>1</v>
          </cell>
          <cell r="CF90">
            <v>0.75</v>
          </cell>
          <cell r="CG90">
            <v>1</v>
          </cell>
          <cell r="CH90">
            <v>1</v>
          </cell>
          <cell r="CI90">
            <v>1</v>
          </cell>
          <cell r="CJ90">
            <v>1</v>
          </cell>
          <cell r="CK90">
            <v>1</v>
          </cell>
          <cell r="CL90">
            <v>0.75</v>
          </cell>
          <cell r="CM90">
            <v>1</v>
          </cell>
          <cell r="CN90">
            <v>0.75</v>
          </cell>
          <cell r="CO90">
            <v>0.75</v>
          </cell>
          <cell r="CP90">
            <v>1</v>
          </cell>
          <cell r="CQ90">
            <v>0.5</v>
          </cell>
          <cell r="CR90">
            <v>0.5</v>
          </cell>
          <cell r="CS90">
            <v>0.5</v>
          </cell>
          <cell r="CT90">
            <v>0.5</v>
          </cell>
          <cell r="CU90">
            <v>0.5</v>
          </cell>
          <cell r="CV90">
            <v>0.5</v>
          </cell>
          <cell r="CW90">
            <v>0.75</v>
          </cell>
          <cell r="CX90">
            <v>0.5</v>
          </cell>
          <cell r="CY90">
            <v>0.5</v>
          </cell>
          <cell r="CZ90">
            <v>0.75</v>
          </cell>
        </row>
        <row r="91">
          <cell r="C91">
            <v>2.9</v>
          </cell>
          <cell r="F91">
            <v>0.5</v>
          </cell>
          <cell r="G91">
            <v>0.5</v>
          </cell>
          <cell r="H91">
            <v>0.5</v>
          </cell>
          <cell r="I91">
            <v>0.5</v>
          </cell>
          <cell r="J91">
            <v>0.5</v>
          </cell>
          <cell r="K91">
            <v>0.5</v>
          </cell>
          <cell r="L91">
            <v>0.75</v>
          </cell>
          <cell r="M91">
            <v>0.5</v>
          </cell>
          <cell r="N91">
            <v>0.5</v>
          </cell>
          <cell r="O91">
            <v>0.75</v>
          </cell>
          <cell r="P91">
            <v>0.75</v>
          </cell>
          <cell r="Q91">
            <v>0.75</v>
          </cell>
          <cell r="R91">
            <v>0.75</v>
          </cell>
          <cell r="S91">
            <v>0.75</v>
          </cell>
          <cell r="T91">
            <v>0.75</v>
          </cell>
          <cell r="U91">
            <v>0.5</v>
          </cell>
          <cell r="V91">
            <v>0.75</v>
          </cell>
          <cell r="W91">
            <v>0.5</v>
          </cell>
          <cell r="X91">
            <v>0.75</v>
          </cell>
          <cell r="Y91">
            <v>0.75</v>
          </cell>
          <cell r="Z91">
            <v>0.25</v>
          </cell>
          <cell r="AA91">
            <v>0.5</v>
          </cell>
          <cell r="AB91">
            <v>0.25</v>
          </cell>
          <cell r="AC91">
            <v>0.25</v>
          </cell>
          <cell r="AD91">
            <v>0.25</v>
          </cell>
          <cell r="AE91">
            <v>0.25</v>
          </cell>
          <cell r="AF91">
            <v>0.5</v>
          </cell>
          <cell r="AG91">
            <v>0.25</v>
          </cell>
          <cell r="AH91">
            <v>0.25</v>
          </cell>
          <cell r="AI91">
            <v>0.25</v>
          </cell>
          <cell r="AJ91">
            <v>0.25</v>
          </cell>
          <cell r="AK91">
            <v>0.25</v>
          </cell>
          <cell r="AL91">
            <v>0.25</v>
          </cell>
          <cell r="AM91">
            <v>0</v>
          </cell>
          <cell r="AN91">
            <v>0</v>
          </cell>
          <cell r="AO91">
            <v>0</v>
          </cell>
          <cell r="AP91">
            <v>0</v>
          </cell>
          <cell r="AQ91">
            <v>0.25</v>
          </cell>
          <cell r="AR91">
            <v>0</v>
          </cell>
          <cell r="AS91">
            <v>0.25</v>
          </cell>
          <cell r="AT91">
            <v>0.25</v>
          </cell>
          <cell r="AU91">
            <v>0.25</v>
          </cell>
          <cell r="AV91">
            <v>0.25</v>
          </cell>
          <cell r="AW91">
            <v>0.25</v>
          </cell>
          <cell r="AX91">
            <v>0.25</v>
          </cell>
          <cell r="AY91">
            <v>0.25</v>
          </cell>
          <cell r="AZ91">
            <v>0.25</v>
          </cell>
          <cell r="BA91">
            <v>0.25</v>
          </cell>
          <cell r="BB91">
            <v>0.25</v>
          </cell>
          <cell r="BC91">
            <v>0.25</v>
          </cell>
          <cell r="BD91">
            <v>0.25</v>
          </cell>
          <cell r="BE91">
            <v>0.5</v>
          </cell>
          <cell r="BF91">
            <v>0.25</v>
          </cell>
          <cell r="BG91">
            <v>0.25</v>
          </cell>
          <cell r="BH91">
            <v>0.5</v>
          </cell>
          <cell r="BI91">
            <v>0.5</v>
          </cell>
          <cell r="BJ91">
            <v>0.5</v>
          </cell>
          <cell r="BK91">
            <v>0.25</v>
          </cell>
          <cell r="BL91">
            <v>0.25</v>
          </cell>
          <cell r="BM91">
            <v>0.5</v>
          </cell>
          <cell r="BN91">
            <v>0.5</v>
          </cell>
          <cell r="BO91">
            <v>0.5</v>
          </cell>
          <cell r="BP91">
            <v>0.5</v>
          </cell>
          <cell r="BQ91">
            <v>0.5</v>
          </cell>
          <cell r="BR91">
            <v>0.75</v>
          </cell>
          <cell r="BS91">
            <v>0.5</v>
          </cell>
          <cell r="BT91">
            <v>0.5</v>
          </cell>
          <cell r="BU91">
            <v>0.5</v>
          </cell>
          <cell r="BV91">
            <v>0.5</v>
          </cell>
          <cell r="BW91">
            <v>0.5</v>
          </cell>
          <cell r="BX91">
            <v>0.75</v>
          </cell>
          <cell r="BY91">
            <v>0.75</v>
          </cell>
          <cell r="BZ91">
            <v>0.75</v>
          </cell>
          <cell r="CA91">
            <v>0.75</v>
          </cell>
          <cell r="CB91">
            <v>0.75</v>
          </cell>
          <cell r="CC91">
            <v>1</v>
          </cell>
          <cell r="CD91">
            <v>1</v>
          </cell>
          <cell r="CE91">
            <v>1</v>
          </cell>
          <cell r="CF91">
            <v>0.75</v>
          </cell>
          <cell r="CG91">
            <v>1</v>
          </cell>
          <cell r="CH91">
            <v>1</v>
          </cell>
          <cell r="CI91">
            <v>1</v>
          </cell>
          <cell r="CJ91">
            <v>1</v>
          </cell>
          <cell r="CK91">
            <v>1</v>
          </cell>
          <cell r="CL91">
            <v>0.75</v>
          </cell>
          <cell r="CM91">
            <v>0.75</v>
          </cell>
          <cell r="CN91">
            <v>0.75</v>
          </cell>
          <cell r="CO91">
            <v>0.75</v>
          </cell>
          <cell r="CP91">
            <v>0.75</v>
          </cell>
          <cell r="CQ91">
            <v>0.5</v>
          </cell>
          <cell r="CR91">
            <v>0.5</v>
          </cell>
          <cell r="CS91">
            <v>0.5</v>
          </cell>
          <cell r="CT91">
            <v>0.5</v>
          </cell>
          <cell r="CU91">
            <v>0.5</v>
          </cell>
          <cell r="CV91">
            <v>0.5</v>
          </cell>
          <cell r="CW91">
            <v>0.5</v>
          </cell>
          <cell r="CX91">
            <v>0.5</v>
          </cell>
          <cell r="CY91">
            <v>0.5</v>
          </cell>
          <cell r="CZ91">
            <v>0.5</v>
          </cell>
        </row>
        <row r="92">
          <cell r="C92">
            <v>1.5</v>
          </cell>
          <cell r="F92">
            <v>0.75</v>
          </cell>
          <cell r="G92">
            <v>0.75</v>
          </cell>
          <cell r="H92">
            <v>0.75</v>
          </cell>
          <cell r="I92">
            <v>0.75</v>
          </cell>
          <cell r="J92">
            <v>0.75</v>
          </cell>
          <cell r="K92">
            <v>0.75</v>
          </cell>
          <cell r="L92">
            <v>0.75</v>
          </cell>
          <cell r="M92">
            <v>0.75</v>
          </cell>
          <cell r="N92">
            <v>0.75</v>
          </cell>
          <cell r="O92">
            <v>1</v>
          </cell>
          <cell r="P92">
            <v>0.75</v>
          </cell>
          <cell r="Q92">
            <v>0.75</v>
          </cell>
          <cell r="R92">
            <v>0.75</v>
          </cell>
          <cell r="S92">
            <v>1</v>
          </cell>
          <cell r="T92">
            <v>0.75</v>
          </cell>
          <cell r="U92">
            <v>0.75</v>
          </cell>
          <cell r="V92">
            <v>0.75</v>
          </cell>
          <cell r="W92">
            <v>0.75</v>
          </cell>
          <cell r="X92">
            <v>0.75</v>
          </cell>
          <cell r="Y92">
            <v>0.75</v>
          </cell>
          <cell r="Z92">
            <v>0.5</v>
          </cell>
          <cell r="AA92">
            <v>0.75</v>
          </cell>
          <cell r="AB92">
            <v>0.5</v>
          </cell>
          <cell r="AC92">
            <v>0.5</v>
          </cell>
          <cell r="AD92">
            <v>0.5</v>
          </cell>
          <cell r="AE92">
            <v>0.5</v>
          </cell>
          <cell r="AF92">
            <v>0.75</v>
          </cell>
          <cell r="AG92">
            <v>0.5</v>
          </cell>
          <cell r="AH92">
            <v>0.5</v>
          </cell>
          <cell r="AI92">
            <v>0.5</v>
          </cell>
          <cell r="AJ92">
            <v>0.5</v>
          </cell>
          <cell r="AK92">
            <v>0.5</v>
          </cell>
          <cell r="AL92">
            <v>0.5</v>
          </cell>
          <cell r="AM92">
            <v>0.5</v>
          </cell>
          <cell r="AN92">
            <v>0.25</v>
          </cell>
          <cell r="AO92">
            <v>0.5</v>
          </cell>
          <cell r="AP92">
            <v>0.5</v>
          </cell>
          <cell r="AQ92">
            <v>0.5</v>
          </cell>
          <cell r="AR92">
            <v>0.25</v>
          </cell>
          <cell r="AS92">
            <v>0.5</v>
          </cell>
          <cell r="AT92">
            <v>0.5</v>
          </cell>
          <cell r="AU92">
            <v>0.5</v>
          </cell>
          <cell r="AV92">
            <v>0.5</v>
          </cell>
          <cell r="AW92">
            <v>0.5</v>
          </cell>
          <cell r="AX92">
            <v>0.5</v>
          </cell>
          <cell r="AY92">
            <v>0.5</v>
          </cell>
          <cell r="AZ92">
            <v>0.5</v>
          </cell>
          <cell r="BA92">
            <v>0.5</v>
          </cell>
          <cell r="BB92">
            <v>0.5</v>
          </cell>
          <cell r="BC92">
            <v>0.5</v>
          </cell>
          <cell r="BD92">
            <v>0.75</v>
          </cell>
          <cell r="BE92">
            <v>0.75</v>
          </cell>
          <cell r="BF92">
            <v>0.75</v>
          </cell>
          <cell r="BG92">
            <v>0.75</v>
          </cell>
          <cell r="BH92">
            <v>0.75</v>
          </cell>
          <cell r="BI92">
            <v>0.75</v>
          </cell>
          <cell r="BJ92">
            <v>0.75</v>
          </cell>
          <cell r="BK92">
            <v>0.5</v>
          </cell>
          <cell r="BL92">
            <v>0.5</v>
          </cell>
          <cell r="BM92">
            <v>0.75</v>
          </cell>
          <cell r="BN92">
            <v>0.75</v>
          </cell>
          <cell r="BO92">
            <v>0.75</v>
          </cell>
          <cell r="BP92">
            <v>0.75</v>
          </cell>
          <cell r="BQ92">
            <v>0.75</v>
          </cell>
          <cell r="BR92">
            <v>1</v>
          </cell>
          <cell r="BS92">
            <v>0.75</v>
          </cell>
          <cell r="BT92">
            <v>0.75</v>
          </cell>
          <cell r="BU92">
            <v>0.75</v>
          </cell>
          <cell r="BV92">
            <v>0.75</v>
          </cell>
          <cell r="BW92">
            <v>0.75</v>
          </cell>
          <cell r="BX92">
            <v>0.75</v>
          </cell>
          <cell r="BY92">
            <v>0.75</v>
          </cell>
          <cell r="BZ92">
            <v>0.75</v>
          </cell>
          <cell r="CA92">
            <v>0.75</v>
          </cell>
          <cell r="CB92">
            <v>0.75</v>
          </cell>
          <cell r="CC92">
            <v>0.75</v>
          </cell>
          <cell r="CD92">
            <v>0.75</v>
          </cell>
          <cell r="CE92">
            <v>1</v>
          </cell>
          <cell r="CF92">
            <v>0.75</v>
          </cell>
          <cell r="CG92">
            <v>0.75</v>
          </cell>
          <cell r="CH92">
            <v>0.75</v>
          </cell>
          <cell r="CI92">
            <v>0.75</v>
          </cell>
          <cell r="CJ92">
            <v>0.75</v>
          </cell>
          <cell r="CK92">
            <v>0.75</v>
          </cell>
          <cell r="CL92">
            <v>1</v>
          </cell>
          <cell r="CM92">
            <v>1</v>
          </cell>
          <cell r="CN92">
            <v>1</v>
          </cell>
          <cell r="CO92">
            <v>1</v>
          </cell>
          <cell r="CP92">
            <v>1</v>
          </cell>
          <cell r="CQ92">
            <v>0.75</v>
          </cell>
          <cell r="CR92">
            <v>0.75</v>
          </cell>
          <cell r="CS92">
            <v>0.75</v>
          </cell>
          <cell r="CT92">
            <v>0.75</v>
          </cell>
          <cell r="CU92">
            <v>0.75</v>
          </cell>
          <cell r="CV92">
            <v>0.75</v>
          </cell>
          <cell r="CW92">
            <v>0.75</v>
          </cell>
          <cell r="CX92">
            <v>0.75</v>
          </cell>
          <cell r="CY92">
            <v>0.75</v>
          </cell>
          <cell r="CZ92">
            <v>0.75</v>
          </cell>
        </row>
        <row r="93">
          <cell r="C93">
            <v>1.5</v>
          </cell>
          <cell r="F93">
            <v>0.75</v>
          </cell>
          <cell r="G93">
            <v>0.75</v>
          </cell>
          <cell r="H93">
            <v>0.75</v>
          </cell>
          <cell r="I93">
            <v>0.75</v>
          </cell>
          <cell r="J93">
            <v>0.75</v>
          </cell>
          <cell r="K93">
            <v>0.75</v>
          </cell>
          <cell r="L93">
            <v>0.75</v>
          </cell>
          <cell r="M93">
            <v>0.75</v>
          </cell>
          <cell r="N93">
            <v>0.75</v>
          </cell>
          <cell r="O93">
            <v>0.75</v>
          </cell>
          <cell r="P93">
            <v>0.75</v>
          </cell>
          <cell r="Q93">
            <v>0.75</v>
          </cell>
          <cell r="R93">
            <v>0.75</v>
          </cell>
          <cell r="S93">
            <v>1</v>
          </cell>
          <cell r="T93">
            <v>1</v>
          </cell>
          <cell r="U93">
            <v>0.75</v>
          </cell>
          <cell r="V93">
            <v>0.75</v>
          </cell>
          <cell r="W93">
            <v>0.75</v>
          </cell>
          <cell r="X93">
            <v>0.75</v>
          </cell>
          <cell r="Y93">
            <v>0.75</v>
          </cell>
          <cell r="Z93">
            <v>0.5</v>
          </cell>
          <cell r="AA93">
            <v>0.5</v>
          </cell>
          <cell r="AB93">
            <v>0.5</v>
          </cell>
          <cell r="AC93">
            <v>0.5</v>
          </cell>
          <cell r="AD93">
            <v>0.5</v>
          </cell>
          <cell r="AE93">
            <v>0.5</v>
          </cell>
          <cell r="AF93">
            <v>0.5</v>
          </cell>
          <cell r="AG93">
            <v>0.5</v>
          </cell>
          <cell r="AH93">
            <v>0.5</v>
          </cell>
          <cell r="AI93">
            <v>0.5</v>
          </cell>
          <cell r="AJ93">
            <v>0.5</v>
          </cell>
          <cell r="AK93">
            <v>0.5</v>
          </cell>
          <cell r="AL93">
            <v>0.5</v>
          </cell>
          <cell r="AM93">
            <v>0.25</v>
          </cell>
          <cell r="AN93">
            <v>0.25</v>
          </cell>
          <cell r="AO93">
            <v>0.25</v>
          </cell>
          <cell r="AP93">
            <v>0.25</v>
          </cell>
          <cell r="AQ93">
            <v>0.25</v>
          </cell>
          <cell r="AR93">
            <v>0.25</v>
          </cell>
          <cell r="AS93">
            <v>0.5</v>
          </cell>
          <cell r="AT93">
            <v>0.5</v>
          </cell>
          <cell r="AU93">
            <v>0.5</v>
          </cell>
          <cell r="AV93">
            <v>0.5</v>
          </cell>
          <cell r="AW93">
            <v>0.5</v>
          </cell>
          <cell r="AX93">
            <v>0.5</v>
          </cell>
          <cell r="AY93">
            <v>0.5</v>
          </cell>
          <cell r="AZ93">
            <v>0.5</v>
          </cell>
          <cell r="BA93">
            <v>0.5</v>
          </cell>
          <cell r="BB93">
            <v>0.5</v>
          </cell>
          <cell r="BC93">
            <v>0.5</v>
          </cell>
          <cell r="BD93">
            <v>0.5</v>
          </cell>
          <cell r="BE93">
            <v>0.5</v>
          </cell>
          <cell r="BF93">
            <v>0.5</v>
          </cell>
          <cell r="BG93">
            <v>0.5</v>
          </cell>
          <cell r="BH93">
            <v>0.5</v>
          </cell>
          <cell r="BI93">
            <v>0.5</v>
          </cell>
          <cell r="BJ93">
            <v>0.75</v>
          </cell>
          <cell r="BK93">
            <v>0.5</v>
          </cell>
          <cell r="BL93">
            <v>0.5</v>
          </cell>
          <cell r="BM93">
            <v>0.5</v>
          </cell>
          <cell r="BN93">
            <v>0.75</v>
          </cell>
          <cell r="BO93">
            <v>0.75</v>
          </cell>
          <cell r="BP93">
            <v>0.75</v>
          </cell>
          <cell r="BQ93">
            <v>0.75</v>
          </cell>
          <cell r="BR93">
            <v>0.75</v>
          </cell>
          <cell r="BS93">
            <v>0.75</v>
          </cell>
          <cell r="BT93">
            <v>0.75</v>
          </cell>
          <cell r="BU93">
            <v>0.75</v>
          </cell>
          <cell r="BV93">
            <v>0.75</v>
          </cell>
          <cell r="BW93">
            <v>0.75</v>
          </cell>
          <cell r="BX93">
            <v>0.75</v>
          </cell>
          <cell r="BY93">
            <v>0.75</v>
          </cell>
          <cell r="BZ93">
            <v>0.75</v>
          </cell>
          <cell r="CA93">
            <v>0.75</v>
          </cell>
          <cell r="CB93">
            <v>0.75</v>
          </cell>
          <cell r="CC93">
            <v>0.75</v>
          </cell>
          <cell r="CD93">
            <v>0.75</v>
          </cell>
          <cell r="CE93">
            <v>1</v>
          </cell>
          <cell r="CF93">
            <v>0.75</v>
          </cell>
          <cell r="CG93">
            <v>0.75</v>
          </cell>
          <cell r="CH93">
            <v>0.75</v>
          </cell>
          <cell r="CI93">
            <v>1</v>
          </cell>
          <cell r="CJ93">
            <v>1</v>
          </cell>
          <cell r="CK93">
            <v>0.75</v>
          </cell>
          <cell r="CL93">
            <v>1</v>
          </cell>
          <cell r="CM93">
            <v>1</v>
          </cell>
          <cell r="CN93">
            <v>1</v>
          </cell>
          <cell r="CO93">
            <v>1</v>
          </cell>
          <cell r="CP93">
            <v>1</v>
          </cell>
          <cell r="CQ93">
            <v>0.75</v>
          </cell>
          <cell r="CR93">
            <v>0.75</v>
          </cell>
          <cell r="CS93">
            <v>0.75</v>
          </cell>
          <cell r="CT93">
            <v>0.75</v>
          </cell>
          <cell r="CU93">
            <v>0.75</v>
          </cell>
          <cell r="CV93">
            <v>0.75</v>
          </cell>
          <cell r="CW93">
            <v>0.75</v>
          </cell>
          <cell r="CX93">
            <v>0.75</v>
          </cell>
          <cell r="CY93">
            <v>0.75</v>
          </cell>
          <cell r="CZ93">
            <v>0.75</v>
          </cell>
        </row>
        <row r="94">
          <cell r="C94">
            <v>1.2</v>
          </cell>
          <cell r="F94">
            <v>0.75</v>
          </cell>
          <cell r="G94">
            <v>0.75</v>
          </cell>
          <cell r="H94">
            <v>0.75</v>
          </cell>
          <cell r="I94">
            <v>0.75</v>
          </cell>
          <cell r="J94">
            <v>0.75</v>
          </cell>
          <cell r="K94">
            <v>0.75</v>
          </cell>
          <cell r="L94">
            <v>1</v>
          </cell>
          <cell r="M94">
            <v>0.75</v>
          </cell>
          <cell r="N94">
            <v>0.75</v>
          </cell>
          <cell r="O94">
            <v>1</v>
          </cell>
          <cell r="P94">
            <v>0.75</v>
          </cell>
          <cell r="Q94">
            <v>0.75</v>
          </cell>
          <cell r="R94">
            <v>0.75</v>
          </cell>
          <cell r="S94">
            <v>1</v>
          </cell>
          <cell r="T94">
            <v>0.75</v>
          </cell>
          <cell r="U94">
            <v>0.75</v>
          </cell>
          <cell r="V94">
            <v>0.75</v>
          </cell>
          <cell r="W94">
            <v>0.75</v>
          </cell>
          <cell r="X94">
            <v>0.75</v>
          </cell>
          <cell r="Y94">
            <v>0.75</v>
          </cell>
          <cell r="Z94">
            <v>0.75</v>
          </cell>
          <cell r="AA94">
            <v>0.75</v>
          </cell>
          <cell r="AB94">
            <v>0.5</v>
          </cell>
          <cell r="AC94">
            <v>0.5</v>
          </cell>
          <cell r="AD94">
            <v>0.75</v>
          </cell>
          <cell r="AE94">
            <v>0.75</v>
          </cell>
          <cell r="AF94">
            <v>0.75</v>
          </cell>
          <cell r="AG94">
            <v>0.75</v>
          </cell>
          <cell r="AH94">
            <v>0.5</v>
          </cell>
          <cell r="AI94">
            <v>0.75</v>
          </cell>
          <cell r="AJ94">
            <v>0.5</v>
          </cell>
          <cell r="AK94">
            <v>0.5</v>
          </cell>
          <cell r="AL94">
            <v>0.5</v>
          </cell>
          <cell r="AM94">
            <v>0.5</v>
          </cell>
          <cell r="AN94">
            <v>0.5</v>
          </cell>
          <cell r="AO94">
            <v>0.5</v>
          </cell>
          <cell r="AP94">
            <v>0.5</v>
          </cell>
          <cell r="AQ94">
            <v>0.5</v>
          </cell>
          <cell r="AR94">
            <v>0.25</v>
          </cell>
          <cell r="AS94">
            <v>0.5</v>
          </cell>
          <cell r="AT94">
            <v>0.5</v>
          </cell>
          <cell r="AU94">
            <v>0.5</v>
          </cell>
          <cell r="AV94">
            <v>0.5</v>
          </cell>
          <cell r="AW94">
            <v>0.5</v>
          </cell>
          <cell r="AX94">
            <v>0.5</v>
          </cell>
          <cell r="AY94">
            <v>0.5</v>
          </cell>
          <cell r="AZ94">
            <v>0.75</v>
          </cell>
          <cell r="BA94">
            <v>0.5</v>
          </cell>
          <cell r="BB94">
            <v>0.5</v>
          </cell>
          <cell r="BC94">
            <v>0.5</v>
          </cell>
          <cell r="BD94">
            <v>0.75</v>
          </cell>
          <cell r="BE94">
            <v>0.75</v>
          </cell>
          <cell r="BF94">
            <v>0.75</v>
          </cell>
          <cell r="BG94">
            <v>0.75</v>
          </cell>
          <cell r="BH94">
            <v>0.75</v>
          </cell>
          <cell r="BI94">
            <v>0.75</v>
          </cell>
          <cell r="BJ94">
            <v>0.75</v>
          </cell>
          <cell r="BK94">
            <v>0.5</v>
          </cell>
          <cell r="BL94">
            <v>0.5</v>
          </cell>
          <cell r="BM94">
            <v>0.75</v>
          </cell>
          <cell r="BN94">
            <v>0.75</v>
          </cell>
          <cell r="BO94">
            <v>0.75</v>
          </cell>
          <cell r="BP94">
            <v>1</v>
          </cell>
          <cell r="BQ94">
            <v>0.75</v>
          </cell>
          <cell r="BR94">
            <v>0.75</v>
          </cell>
          <cell r="BS94">
            <v>0.75</v>
          </cell>
          <cell r="BT94">
            <v>0.75</v>
          </cell>
          <cell r="BU94">
            <v>0.75</v>
          </cell>
          <cell r="BV94">
            <v>0.75</v>
          </cell>
          <cell r="BW94">
            <v>0.75</v>
          </cell>
          <cell r="BX94">
            <v>0.75</v>
          </cell>
          <cell r="BY94">
            <v>0.75</v>
          </cell>
          <cell r="BZ94">
            <v>0.75</v>
          </cell>
          <cell r="CA94">
            <v>0.75</v>
          </cell>
          <cell r="CB94">
            <v>0.75</v>
          </cell>
          <cell r="CC94">
            <v>0.75</v>
          </cell>
          <cell r="CD94">
            <v>0.75</v>
          </cell>
          <cell r="CE94">
            <v>0.75</v>
          </cell>
          <cell r="CF94">
            <v>0.75</v>
          </cell>
          <cell r="CG94">
            <v>0.75</v>
          </cell>
          <cell r="CH94">
            <v>0.75</v>
          </cell>
          <cell r="CI94">
            <v>0.75</v>
          </cell>
          <cell r="CJ94">
            <v>0.75</v>
          </cell>
          <cell r="CK94">
            <v>0.75</v>
          </cell>
          <cell r="CL94">
            <v>1</v>
          </cell>
          <cell r="CM94">
            <v>1</v>
          </cell>
          <cell r="CN94">
            <v>1</v>
          </cell>
          <cell r="CO94">
            <v>1</v>
          </cell>
          <cell r="CP94">
            <v>1</v>
          </cell>
          <cell r="CQ94">
            <v>0.75</v>
          </cell>
          <cell r="CR94">
            <v>0.75</v>
          </cell>
          <cell r="CS94">
            <v>0.75</v>
          </cell>
          <cell r="CT94">
            <v>0.75</v>
          </cell>
          <cell r="CU94">
            <v>0.75</v>
          </cell>
          <cell r="CV94">
            <v>0.75</v>
          </cell>
          <cell r="CW94">
            <v>0.75</v>
          </cell>
          <cell r="CX94">
            <v>0.75</v>
          </cell>
          <cell r="CY94">
            <v>0.75</v>
          </cell>
          <cell r="CZ94">
            <v>0.75</v>
          </cell>
        </row>
        <row r="95">
          <cell r="C95">
            <v>1.4</v>
          </cell>
          <cell r="F95">
            <v>0.75</v>
          </cell>
          <cell r="G95">
            <v>0.75</v>
          </cell>
          <cell r="H95">
            <v>0.75</v>
          </cell>
          <cell r="I95">
            <v>0.75</v>
          </cell>
          <cell r="J95">
            <v>0.75</v>
          </cell>
          <cell r="K95">
            <v>0.75</v>
          </cell>
          <cell r="L95">
            <v>0.75</v>
          </cell>
          <cell r="M95">
            <v>0.75</v>
          </cell>
          <cell r="N95">
            <v>0.75</v>
          </cell>
          <cell r="O95">
            <v>1</v>
          </cell>
          <cell r="P95">
            <v>0.75</v>
          </cell>
          <cell r="Q95">
            <v>0.75</v>
          </cell>
          <cell r="R95">
            <v>0.75</v>
          </cell>
          <cell r="S95">
            <v>0.75</v>
          </cell>
          <cell r="T95">
            <v>0.75</v>
          </cell>
          <cell r="U95">
            <v>0.75</v>
          </cell>
          <cell r="V95">
            <v>0.75</v>
          </cell>
          <cell r="W95">
            <v>0.75</v>
          </cell>
          <cell r="X95">
            <v>0.75</v>
          </cell>
          <cell r="Y95">
            <v>0.75</v>
          </cell>
          <cell r="Z95">
            <v>0.75</v>
          </cell>
          <cell r="AA95">
            <v>0.75</v>
          </cell>
          <cell r="AB95">
            <v>0.5</v>
          </cell>
          <cell r="AC95">
            <v>0.5</v>
          </cell>
          <cell r="AD95">
            <v>0.75</v>
          </cell>
          <cell r="AE95">
            <v>0.75</v>
          </cell>
          <cell r="AF95">
            <v>0.75</v>
          </cell>
          <cell r="AG95">
            <v>0.75</v>
          </cell>
          <cell r="AH95">
            <v>0.5</v>
          </cell>
          <cell r="AI95">
            <v>0.75</v>
          </cell>
          <cell r="AJ95">
            <v>0.5</v>
          </cell>
          <cell r="AK95">
            <v>0.5</v>
          </cell>
          <cell r="AL95">
            <v>0.5</v>
          </cell>
          <cell r="AM95">
            <v>0.5</v>
          </cell>
          <cell r="AN95">
            <v>0.5</v>
          </cell>
          <cell r="AO95">
            <v>0.5</v>
          </cell>
          <cell r="AP95">
            <v>0.5</v>
          </cell>
          <cell r="AQ95">
            <v>0.5</v>
          </cell>
          <cell r="AR95">
            <v>0.5</v>
          </cell>
          <cell r="AS95">
            <v>0.5</v>
          </cell>
          <cell r="AT95">
            <v>0.5</v>
          </cell>
          <cell r="AU95">
            <v>0.5</v>
          </cell>
          <cell r="AV95">
            <v>0.75</v>
          </cell>
          <cell r="AW95">
            <v>0.5</v>
          </cell>
          <cell r="AX95">
            <v>0.5</v>
          </cell>
          <cell r="AY95">
            <v>0.75</v>
          </cell>
          <cell r="AZ95">
            <v>0.75</v>
          </cell>
          <cell r="BA95">
            <v>0.5</v>
          </cell>
          <cell r="BB95">
            <v>0.5</v>
          </cell>
          <cell r="BC95">
            <v>0.75</v>
          </cell>
          <cell r="BD95">
            <v>0.75</v>
          </cell>
          <cell r="BE95">
            <v>0.75</v>
          </cell>
          <cell r="BF95">
            <v>0.75</v>
          </cell>
          <cell r="BG95">
            <v>0.75</v>
          </cell>
          <cell r="BH95">
            <v>0.75</v>
          </cell>
          <cell r="BI95">
            <v>0.75</v>
          </cell>
          <cell r="BJ95">
            <v>0.75</v>
          </cell>
          <cell r="BK95">
            <v>0.5</v>
          </cell>
          <cell r="BL95">
            <v>0.75</v>
          </cell>
          <cell r="BM95">
            <v>0.75</v>
          </cell>
          <cell r="BN95">
            <v>1</v>
          </cell>
          <cell r="BO95">
            <v>1</v>
          </cell>
          <cell r="BP95">
            <v>1</v>
          </cell>
          <cell r="BQ95">
            <v>0.75</v>
          </cell>
          <cell r="BR95">
            <v>1</v>
          </cell>
          <cell r="BS95">
            <v>0.75</v>
          </cell>
          <cell r="BT95">
            <v>0.75</v>
          </cell>
          <cell r="BU95">
            <v>0.75</v>
          </cell>
          <cell r="BV95">
            <v>0.75</v>
          </cell>
          <cell r="BW95">
            <v>0.75</v>
          </cell>
          <cell r="BX95">
            <v>0.75</v>
          </cell>
          <cell r="BY95">
            <v>0.75</v>
          </cell>
          <cell r="BZ95">
            <v>0.75</v>
          </cell>
          <cell r="CA95">
            <v>0.75</v>
          </cell>
          <cell r="CB95">
            <v>0.75</v>
          </cell>
          <cell r="CC95">
            <v>0.75</v>
          </cell>
          <cell r="CD95">
            <v>0.75</v>
          </cell>
          <cell r="CE95">
            <v>0.75</v>
          </cell>
          <cell r="CF95">
            <v>0.75</v>
          </cell>
          <cell r="CG95">
            <v>0.75</v>
          </cell>
          <cell r="CH95">
            <v>0.75</v>
          </cell>
          <cell r="CI95">
            <v>0.75</v>
          </cell>
          <cell r="CJ95">
            <v>0.75</v>
          </cell>
          <cell r="CK95">
            <v>0.75</v>
          </cell>
          <cell r="CL95">
            <v>1</v>
          </cell>
          <cell r="CM95">
            <v>1</v>
          </cell>
          <cell r="CN95">
            <v>1</v>
          </cell>
          <cell r="CO95">
            <v>1</v>
          </cell>
          <cell r="CP95">
            <v>1</v>
          </cell>
          <cell r="CQ95">
            <v>0.75</v>
          </cell>
          <cell r="CR95">
            <v>0.75</v>
          </cell>
          <cell r="CS95">
            <v>0.75</v>
          </cell>
          <cell r="CT95">
            <v>0.75</v>
          </cell>
          <cell r="CU95">
            <v>0.75</v>
          </cell>
          <cell r="CV95">
            <v>0.75</v>
          </cell>
          <cell r="CW95">
            <v>0.75</v>
          </cell>
          <cell r="CX95">
            <v>0.75</v>
          </cell>
          <cell r="CY95">
            <v>0.75</v>
          </cell>
          <cell r="CZ95">
            <v>1</v>
          </cell>
        </row>
        <row r="96">
          <cell r="C96">
            <v>1.9</v>
          </cell>
          <cell r="F96">
            <v>0.75</v>
          </cell>
          <cell r="G96">
            <v>0.75</v>
          </cell>
          <cell r="H96">
            <v>0.75</v>
          </cell>
          <cell r="I96">
            <v>0.75</v>
          </cell>
          <cell r="J96">
            <v>0.75</v>
          </cell>
          <cell r="K96">
            <v>0.75</v>
          </cell>
          <cell r="L96">
            <v>0.75</v>
          </cell>
          <cell r="M96">
            <v>0.75</v>
          </cell>
          <cell r="N96">
            <v>0.75</v>
          </cell>
          <cell r="O96">
            <v>0.75</v>
          </cell>
          <cell r="P96">
            <v>0.75</v>
          </cell>
          <cell r="Q96">
            <v>0.75</v>
          </cell>
          <cell r="R96">
            <v>0.75</v>
          </cell>
          <cell r="S96">
            <v>0.75</v>
          </cell>
          <cell r="T96">
            <v>0.75</v>
          </cell>
          <cell r="U96">
            <v>0.75</v>
          </cell>
          <cell r="V96">
            <v>0.75</v>
          </cell>
          <cell r="W96">
            <v>0.75</v>
          </cell>
          <cell r="X96">
            <v>0.75</v>
          </cell>
          <cell r="Y96">
            <v>0.75</v>
          </cell>
          <cell r="Z96">
            <v>0.5</v>
          </cell>
          <cell r="AA96">
            <v>0.5</v>
          </cell>
          <cell r="AB96">
            <v>0.5</v>
          </cell>
          <cell r="AC96">
            <v>0.5</v>
          </cell>
          <cell r="AD96">
            <v>0.5</v>
          </cell>
          <cell r="AE96">
            <v>0.5</v>
          </cell>
          <cell r="AF96">
            <v>0.5</v>
          </cell>
          <cell r="AG96">
            <v>0.5</v>
          </cell>
          <cell r="AH96">
            <v>0.5</v>
          </cell>
          <cell r="AI96">
            <v>0.5</v>
          </cell>
          <cell r="AJ96">
            <v>0.5</v>
          </cell>
          <cell r="AK96">
            <v>0.5</v>
          </cell>
          <cell r="AL96">
            <v>0.5</v>
          </cell>
          <cell r="AM96">
            <v>0.25</v>
          </cell>
          <cell r="AN96">
            <v>0.25</v>
          </cell>
          <cell r="AO96">
            <v>0.25</v>
          </cell>
          <cell r="AP96">
            <v>0.25</v>
          </cell>
          <cell r="AQ96">
            <v>0.25</v>
          </cell>
          <cell r="AR96">
            <v>0.25</v>
          </cell>
          <cell r="AS96">
            <v>0.5</v>
          </cell>
          <cell r="AT96">
            <v>0.5</v>
          </cell>
          <cell r="AU96">
            <v>0.5</v>
          </cell>
          <cell r="AV96">
            <v>0.5</v>
          </cell>
          <cell r="AW96">
            <v>0.25</v>
          </cell>
          <cell r="AX96">
            <v>0.5</v>
          </cell>
          <cell r="AY96">
            <v>0.5</v>
          </cell>
          <cell r="AZ96">
            <v>0.5</v>
          </cell>
          <cell r="BA96">
            <v>0.5</v>
          </cell>
          <cell r="BB96">
            <v>0.5</v>
          </cell>
          <cell r="BC96">
            <v>0.5</v>
          </cell>
          <cell r="BD96">
            <v>0.5</v>
          </cell>
          <cell r="BE96">
            <v>0.5</v>
          </cell>
          <cell r="BF96">
            <v>0.5</v>
          </cell>
          <cell r="BG96">
            <v>0.5</v>
          </cell>
          <cell r="BH96">
            <v>0.5</v>
          </cell>
          <cell r="BI96">
            <v>0.5</v>
          </cell>
          <cell r="BJ96">
            <v>0.75</v>
          </cell>
          <cell r="BK96">
            <v>0.5</v>
          </cell>
          <cell r="BL96">
            <v>0.5</v>
          </cell>
          <cell r="BM96">
            <v>0.5</v>
          </cell>
          <cell r="BN96">
            <v>0.75</v>
          </cell>
          <cell r="BO96">
            <v>0.75</v>
          </cell>
          <cell r="BP96">
            <v>0.75</v>
          </cell>
          <cell r="BQ96">
            <v>0.75</v>
          </cell>
          <cell r="BR96">
            <v>0.75</v>
          </cell>
          <cell r="BS96">
            <v>0.75</v>
          </cell>
          <cell r="BT96">
            <v>0.75</v>
          </cell>
          <cell r="BU96">
            <v>0.75</v>
          </cell>
          <cell r="BV96">
            <v>0.75</v>
          </cell>
          <cell r="BW96">
            <v>0.75</v>
          </cell>
          <cell r="BX96">
            <v>0.75</v>
          </cell>
          <cell r="BY96">
            <v>0.75</v>
          </cell>
          <cell r="BZ96">
            <v>0.75</v>
          </cell>
          <cell r="CA96">
            <v>1</v>
          </cell>
          <cell r="CB96">
            <v>0.75</v>
          </cell>
          <cell r="CC96">
            <v>0.75</v>
          </cell>
          <cell r="CD96">
            <v>0.75</v>
          </cell>
          <cell r="CE96">
            <v>1</v>
          </cell>
          <cell r="CF96">
            <v>1</v>
          </cell>
          <cell r="CG96">
            <v>0.75</v>
          </cell>
          <cell r="CH96">
            <v>0.75</v>
          </cell>
          <cell r="CI96">
            <v>1</v>
          </cell>
          <cell r="CJ96">
            <v>1</v>
          </cell>
          <cell r="CK96">
            <v>0.75</v>
          </cell>
          <cell r="CL96">
            <v>1</v>
          </cell>
          <cell r="CM96">
            <v>1</v>
          </cell>
          <cell r="CN96">
            <v>1</v>
          </cell>
          <cell r="CO96">
            <v>1</v>
          </cell>
          <cell r="CP96">
            <v>1</v>
          </cell>
          <cell r="CQ96">
            <v>0.75</v>
          </cell>
          <cell r="CR96">
            <v>0.75</v>
          </cell>
          <cell r="CS96">
            <v>0.75</v>
          </cell>
          <cell r="CT96">
            <v>0.75</v>
          </cell>
          <cell r="CU96">
            <v>0.75</v>
          </cell>
          <cell r="CV96">
            <v>0.75</v>
          </cell>
          <cell r="CW96">
            <v>0.75</v>
          </cell>
          <cell r="CX96">
            <v>0.5</v>
          </cell>
          <cell r="CY96">
            <v>0.75</v>
          </cell>
          <cell r="CZ96">
            <v>0.75</v>
          </cell>
        </row>
        <row r="97">
          <cell r="C97">
            <v>0.8</v>
          </cell>
          <cell r="F97">
            <v>1</v>
          </cell>
          <cell r="G97">
            <v>1</v>
          </cell>
          <cell r="H97">
            <v>1</v>
          </cell>
          <cell r="I97">
            <v>1</v>
          </cell>
          <cell r="J97">
            <v>1</v>
          </cell>
          <cell r="K97">
            <v>1</v>
          </cell>
          <cell r="L97">
            <v>0.75</v>
          </cell>
          <cell r="M97">
            <v>0.75</v>
          </cell>
          <cell r="N97">
            <v>0.75</v>
          </cell>
          <cell r="O97">
            <v>0.75</v>
          </cell>
          <cell r="P97">
            <v>0.75</v>
          </cell>
          <cell r="Q97">
            <v>0.5</v>
          </cell>
          <cell r="R97">
            <v>0.75</v>
          </cell>
          <cell r="S97">
            <v>0.75</v>
          </cell>
          <cell r="T97">
            <v>0.75</v>
          </cell>
          <cell r="U97">
            <v>0.75</v>
          </cell>
          <cell r="V97">
            <v>0.5</v>
          </cell>
          <cell r="W97">
            <v>0.75</v>
          </cell>
          <cell r="X97">
            <v>0.75</v>
          </cell>
          <cell r="Y97">
            <v>0.5</v>
          </cell>
          <cell r="Z97">
            <v>0.75</v>
          </cell>
          <cell r="AA97">
            <v>0.75</v>
          </cell>
          <cell r="AB97">
            <v>0.75</v>
          </cell>
          <cell r="AC97">
            <v>0.75</v>
          </cell>
          <cell r="AD97">
            <v>0.75</v>
          </cell>
          <cell r="AE97">
            <v>0.75</v>
          </cell>
          <cell r="AF97">
            <v>1</v>
          </cell>
          <cell r="AG97">
            <v>0.75</v>
          </cell>
          <cell r="AH97">
            <v>0.75</v>
          </cell>
          <cell r="AI97">
            <v>0.75</v>
          </cell>
          <cell r="AJ97">
            <v>0.75</v>
          </cell>
          <cell r="AK97">
            <v>0.75</v>
          </cell>
          <cell r="AL97">
            <v>0.75</v>
          </cell>
          <cell r="AM97">
            <v>0.75</v>
          </cell>
          <cell r="AN97">
            <v>0.75</v>
          </cell>
          <cell r="AO97">
            <v>0.75</v>
          </cell>
          <cell r="AP97">
            <v>0.75</v>
          </cell>
          <cell r="AQ97">
            <v>0.75</v>
          </cell>
          <cell r="AR97">
            <v>0.5</v>
          </cell>
          <cell r="AS97">
            <v>0.75</v>
          </cell>
          <cell r="AT97">
            <v>0.75</v>
          </cell>
          <cell r="AU97">
            <v>0.75</v>
          </cell>
          <cell r="AV97">
            <v>0.75</v>
          </cell>
          <cell r="AW97">
            <v>0.75</v>
          </cell>
          <cell r="AX97">
            <v>0.75</v>
          </cell>
          <cell r="AY97">
            <v>0.75</v>
          </cell>
          <cell r="AZ97">
            <v>0.75</v>
          </cell>
          <cell r="BA97">
            <v>0.75</v>
          </cell>
          <cell r="BB97">
            <v>0.75</v>
          </cell>
          <cell r="BC97">
            <v>0.75</v>
          </cell>
          <cell r="BD97">
            <v>0.75</v>
          </cell>
          <cell r="BE97">
            <v>0.75</v>
          </cell>
          <cell r="BF97">
            <v>0.75</v>
          </cell>
          <cell r="BG97">
            <v>0.75</v>
          </cell>
          <cell r="BH97">
            <v>0.75</v>
          </cell>
          <cell r="BI97">
            <v>0.75</v>
          </cell>
          <cell r="BJ97">
            <v>0.75</v>
          </cell>
          <cell r="BK97">
            <v>0.75</v>
          </cell>
          <cell r="BL97">
            <v>0.75</v>
          </cell>
          <cell r="BM97">
            <v>0.75</v>
          </cell>
          <cell r="BN97">
            <v>0.75</v>
          </cell>
          <cell r="BO97">
            <v>0.75</v>
          </cell>
          <cell r="BP97">
            <v>1</v>
          </cell>
          <cell r="BQ97">
            <v>1</v>
          </cell>
          <cell r="BR97">
            <v>0.75</v>
          </cell>
          <cell r="BS97">
            <v>0.75</v>
          </cell>
          <cell r="BT97">
            <v>0.75</v>
          </cell>
          <cell r="BU97">
            <v>0.75</v>
          </cell>
          <cell r="BV97">
            <v>0.75</v>
          </cell>
          <cell r="BW97">
            <v>0.75</v>
          </cell>
          <cell r="BX97">
            <v>0.5</v>
          </cell>
          <cell r="BY97">
            <v>0.5</v>
          </cell>
          <cell r="BZ97">
            <v>0.5</v>
          </cell>
          <cell r="CA97">
            <v>0.75</v>
          </cell>
          <cell r="CB97">
            <v>0.75</v>
          </cell>
          <cell r="CC97">
            <v>0.5</v>
          </cell>
          <cell r="CD97">
            <v>0.5</v>
          </cell>
          <cell r="CE97">
            <v>0.5</v>
          </cell>
          <cell r="CF97">
            <v>0.5</v>
          </cell>
          <cell r="CG97">
            <v>0.5</v>
          </cell>
          <cell r="CH97">
            <v>0.5</v>
          </cell>
          <cell r="CI97">
            <v>0.5</v>
          </cell>
          <cell r="CJ97">
            <v>0.5</v>
          </cell>
          <cell r="CK97">
            <v>0.5</v>
          </cell>
          <cell r="CL97">
            <v>0.75</v>
          </cell>
          <cell r="CM97">
            <v>0.75</v>
          </cell>
          <cell r="CN97">
            <v>0.75</v>
          </cell>
          <cell r="CO97">
            <v>0.75</v>
          </cell>
          <cell r="CP97">
            <v>0.75</v>
          </cell>
          <cell r="CQ97">
            <v>1</v>
          </cell>
          <cell r="CR97">
            <v>1</v>
          </cell>
          <cell r="CS97">
            <v>1</v>
          </cell>
          <cell r="CT97">
            <v>1</v>
          </cell>
          <cell r="CU97">
            <v>1</v>
          </cell>
          <cell r="CV97">
            <v>1</v>
          </cell>
          <cell r="CW97">
            <v>1</v>
          </cell>
          <cell r="CX97">
            <v>1</v>
          </cell>
          <cell r="CY97">
            <v>1</v>
          </cell>
          <cell r="CZ97">
            <v>1</v>
          </cell>
        </row>
        <row r="98">
          <cell r="C98">
            <v>0.8</v>
          </cell>
          <cell r="F98">
            <v>1</v>
          </cell>
          <cell r="G98">
            <v>1</v>
          </cell>
          <cell r="H98">
            <v>1</v>
          </cell>
          <cell r="I98">
            <v>1</v>
          </cell>
          <cell r="J98">
            <v>1</v>
          </cell>
          <cell r="K98">
            <v>1</v>
          </cell>
          <cell r="L98">
            <v>0.75</v>
          </cell>
          <cell r="M98">
            <v>0.75</v>
          </cell>
          <cell r="N98">
            <v>0.75</v>
          </cell>
          <cell r="O98">
            <v>0.75</v>
          </cell>
          <cell r="P98">
            <v>0.75</v>
          </cell>
          <cell r="Q98">
            <v>0.5</v>
          </cell>
          <cell r="R98">
            <v>0.75</v>
          </cell>
          <cell r="S98">
            <v>0.75</v>
          </cell>
          <cell r="T98">
            <v>0.75</v>
          </cell>
          <cell r="U98">
            <v>0.75</v>
          </cell>
          <cell r="V98">
            <v>0.5</v>
          </cell>
          <cell r="W98">
            <v>0.75</v>
          </cell>
          <cell r="X98">
            <v>0.75</v>
          </cell>
          <cell r="Y98">
            <v>0.5</v>
          </cell>
          <cell r="Z98">
            <v>0.75</v>
          </cell>
          <cell r="AA98">
            <v>0.75</v>
          </cell>
          <cell r="AB98">
            <v>0.75</v>
          </cell>
          <cell r="AC98">
            <v>0.75</v>
          </cell>
          <cell r="AD98">
            <v>0.75</v>
          </cell>
          <cell r="AE98">
            <v>0.75</v>
          </cell>
          <cell r="AF98">
            <v>1</v>
          </cell>
          <cell r="AG98">
            <v>0.75</v>
          </cell>
          <cell r="AH98">
            <v>0.75</v>
          </cell>
          <cell r="AI98">
            <v>0.75</v>
          </cell>
          <cell r="AJ98">
            <v>0.75</v>
          </cell>
          <cell r="AK98">
            <v>0.75</v>
          </cell>
          <cell r="AL98">
            <v>0.75</v>
          </cell>
          <cell r="AM98">
            <v>0.75</v>
          </cell>
          <cell r="AN98">
            <v>0.5</v>
          </cell>
          <cell r="AO98">
            <v>0.75</v>
          </cell>
          <cell r="AP98">
            <v>0.75</v>
          </cell>
          <cell r="AQ98">
            <v>0.75</v>
          </cell>
          <cell r="AR98">
            <v>0.5</v>
          </cell>
          <cell r="AS98">
            <v>0.75</v>
          </cell>
          <cell r="AT98">
            <v>0.75</v>
          </cell>
          <cell r="AU98">
            <v>0.75</v>
          </cell>
          <cell r="AV98">
            <v>0.75</v>
          </cell>
          <cell r="AW98">
            <v>0.75</v>
          </cell>
          <cell r="AX98">
            <v>0.75</v>
          </cell>
          <cell r="AY98">
            <v>0.75</v>
          </cell>
          <cell r="AZ98">
            <v>0.75</v>
          </cell>
          <cell r="BA98">
            <v>0.75</v>
          </cell>
          <cell r="BB98">
            <v>0.75</v>
          </cell>
          <cell r="BC98">
            <v>0.75</v>
          </cell>
          <cell r="BD98">
            <v>0.75</v>
          </cell>
          <cell r="BE98">
            <v>0.75</v>
          </cell>
          <cell r="BF98">
            <v>0.75</v>
          </cell>
          <cell r="BG98">
            <v>0.75</v>
          </cell>
          <cell r="BH98">
            <v>0.75</v>
          </cell>
          <cell r="BI98">
            <v>0.75</v>
          </cell>
          <cell r="BJ98">
            <v>0.75</v>
          </cell>
          <cell r="BK98">
            <v>0.75</v>
          </cell>
          <cell r="BL98">
            <v>0.75</v>
          </cell>
          <cell r="BM98">
            <v>0.75</v>
          </cell>
          <cell r="BN98">
            <v>0.75</v>
          </cell>
          <cell r="BO98">
            <v>0.75</v>
          </cell>
          <cell r="BP98">
            <v>1</v>
          </cell>
          <cell r="BQ98">
            <v>1</v>
          </cell>
          <cell r="BR98">
            <v>0.75</v>
          </cell>
          <cell r="BS98">
            <v>0.75</v>
          </cell>
          <cell r="BT98">
            <v>0.75</v>
          </cell>
          <cell r="BU98">
            <v>0.75</v>
          </cell>
          <cell r="BV98">
            <v>0.75</v>
          </cell>
          <cell r="BW98">
            <v>0.75</v>
          </cell>
          <cell r="BX98">
            <v>0.5</v>
          </cell>
          <cell r="BY98">
            <v>0.5</v>
          </cell>
          <cell r="BZ98">
            <v>0.5</v>
          </cell>
          <cell r="CA98">
            <v>0.75</v>
          </cell>
          <cell r="CB98">
            <v>0.75</v>
          </cell>
          <cell r="CC98">
            <v>0.5</v>
          </cell>
          <cell r="CD98">
            <v>0.5</v>
          </cell>
          <cell r="CE98">
            <v>0.75</v>
          </cell>
          <cell r="CF98">
            <v>0.75</v>
          </cell>
          <cell r="CG98">
            <v>0.5</v>
          </cell>
          <cell r="CH98">
            <v>0.5</v>
          </cell>
          <cell r="CI98">
            <v>0.75</v>
          </cell>
          <cell r="CJ98">
            <v>0.5</v>
          </cell>
          <cell r="CK98">
            <v>0.5</v>
          </cell>
          <cell r="CL98">
            <v>0.75</v>
          </cell>
          <cell r="CM98">
            <v>0.75</v>
          </cell>
          <cell r="CN98">
            <v>0.75</v>
          </cell>
          <cell r="CO98">
            <v>0.75</v>
          </cell>
          <cell r="CP98">
            <v>0.75</v>
          </cell>
          <cell r="CQ98">
            <v>1</v>
          </cell>
          <cell r="CR98">
            <v>1</v>
          </cell>
          <cell r="CS98">
            <v>1</v>
          </cell>
          <cell r="CT98">
            <v>1</v>
          </cell>
          <cell r="CU98">
            <v>1</v>
          </cell>
          <cell r="CV98">
            <v>1</v>
          </cell>
          <cell r="CW98">
            <v>1</v>
          </cell>
          <cell r="CX98">
            <v>1</v>
          </cell>
          <cell r="CY98">
            <v>1</v>
          </cell>
          <cell r="CZ98">
            <v>1</v>
          </cell>
        </row>
        <row r="99">
          <cell r="C99">
            <v>0.8</v>
          </cell>
          <cell r="F99">
            <v>1</v>
          </cell>
          <cell r="G99">
            <v>1</v>
          </cell>
          <cell r="H99">
            <v>1</v>
          </cell>
          <cell r="I99">
            <v>1</v>
          </cell>
          <cell r="J99">
            <v>1</v>
          </cell>
          <cell r="K99">
            <v>1</v>
          </cell>
          <cell r="L99">
            <v>0.75</v>
          </cell>
          <cell r="M99">
            <v>0.75</v>
          </cell>
          <cell r="N99">
            <v>0.75</v>
          </cell>
          <cell r="O99">
            <v>0.75</v>
          </cell>
          <cell r="P99">
            <v>0.75</v>
          </cell>
          <cell r="Q99">
            <v>0.5</v>
          </cell>
          <cell r="R99">
            <v>0.75</v>
          </cell>
          <cell r="S99">
            <v>0.75</v>
          </cell>
          <cell r="T99">
            <v>0.75</v>
          </cell>
          <cell r="U99">
            <v>0.75</v>
          </cell>
          <cell r="V99">
            <v>0.5</v>
          </cell>
          <cell r="W99">
            <v>0.75</v>
          </cell>
          <cell r="X99">
            <v>0.75</v>
          </cell>
          <cell r="Y99">
            <v>0.5</v>
          </cell>
          <cell r="Z99">
            <v>0.75</v>
          </cell>
          <cell r="AA99">
            <v>0.75</v>
          </cell>
          <cell r="AB99">
            <v>0.75</v>
          </cell>
          <cell r="AC99">
            <v>0.75</v>
          </cell>
          <cell r="AD99">
            <v>0.75</v>
          </cell>
          <cell r="AE99">
            <v>0.75</v>
          </cell>
          <cell r="AF99">
            <v>1</v>
          </cell>
          <cell r="AG99">
            <v>0.75</v>
          </cell>
          <cell r="AH99">
            <v>0.75</v>
          </cell>
          <cell r="AI99">
            <v>0.75</v>
          </cell>
          <cell r="AJ99">
            <v>0.75</v>
          </cell>
          <cell r="AK99">
            <v>0.75</v>
          </cell>
          <cell r="AL99">
            <v>0.75</v>
          </cell>
          <cell r="AM99">
            <v>0.75</v>
          </cell>
          <cell r="AN99">
            <v>0.75</v>
          </cell>
          <cell r="AO99">
            <v>0.75</v>
          </cell>
          <cell r="AP99">
            <v>0.75</v>
          </cell>
          <cell r="AQ99">
            <v>0.75</v>
          </cell>
          <cell r="AR99">
            <v>0.5</v>
          </cell>
          <cell r="AS99">
            <v>0.75</v>
          </cell>
          <cell r="AT99">
            <v>0.75</v>
          </cell>
          <cell r="AU99">
            <v>0.75</v>
          </cell>
          <cell r="AV99">
            <v>0.75</v>
          </cell>
          <cell r="AW99">
            <v>0.75</v>
          </cell>
          <cell r="AX99">
            <v>0.75</v>
          </cell>
          <cell r="AY99">
            <v>0.75</v>
          </cell>
          <cell r="AZ99">
            <v>0.75</v>
          </cell>
          <cell r="BA99">
            <v>0.75</v>
          </cell>
          <cell r="BB99">
            <v>0.75</v>
          </cell>
          <cell r="BC99">
            <v>0.75</v>
          </cell>
          <cell r="BD99">
            <v>0.75</v>
          </cell>
          <cell r="BE99">
            <v>0.75</v>
          </cell>
          <cell r="BF99">
            <v>0.75</v>
          </cell>
          <cell r="BG99">
            <v>0.75</v>
          </cell>
          <cell r="BH99">
            <v>0.75</v>
          </cell>
          <cell r="BI99">
            <v>0.75</v>
          </cell>
          <cell r="BJ99">
            <v>0.75</v>
          </cell>
          <cell r="BK99">
            <v>0.75</v>
          </cell>
          <cell r="BL99">
            <v>0.75</v>
          </cell>
          <cell r="BM99">
            <v>0.75</v>
          </cell>
          <cell r="BN99">
            <v>0.75</v>
          </cell>
          <cell r="BO99">
            <v>0.75</v>
          </cell>
          <cell r="BP99">
            <v>0.75</v>
          </cell>
          <cell r="BQ99">
            <v>1</v>
          </cell>
          <cell r="BR99">
            <v>0.75</v>
          </cell>
          <cell r="BS99">
            <v>0.75</v>
          </cell>
          <cell r="BT99">
            <v>0.75</v>
          </cell>
          <cell r="BU99">
            <v>0.75</v>
          </cell>
          <cell r="BV99">
            <v>0.75</v>
          </cell>
          <cell r="BW99">
            <v>0.75</v>
          </cell>
          <cell r="BX99">
            <v>0.5</v>
          </cell>
          <cell r="BY99">
            <v>0.5</v>
          </cell>
          <cell r="BZ99">
            <v>0.5</v>
          </cell>
          <cell r="CA99">
            <v>0.75</v>
          </cell>
          <cell r="CB99">
            <v>0.75</v>
          </cell>
          <cell r="CC99">
            <v>0.5</v>
          </cell>
          <cell r="CD99">
            <v>0.5</v>
          </cell>
          <cell r="CE99">
            <v>0.5</v>
          </cell>
          <cell r="CF99">
            <v>0.5</v>
          </cell>
          <cell r="CG99">
            <v>0.5</v>
          </cell>
          <cell r="CH99">
            <v>0.5</v>
          </cell>
          <cell r="CI99">
            <v>0.5</v>
          </cell>
          <cell r="CJ99">
            <v>0.5</v>
          </cell>
          <cell r="CK99">
            <v>0.5</v>
          </cell>
          <cell r="CL99">
            <v>0.75</v>
          </cell>
          <cell r="CM99">
            <v>0.75</v>
          </cell>
          <cell r="CN99">
            <v>0.75</v>
          </cell>
          <cell r="CO99">
            <v>0.75</v>
          </cell>
          <cell r="CP99">
            <v>0.75</v>
          </cell>
          <cell r="CQ99">
            <v>1</v>
          </cell>
          <cell r="CR99">
            <v>1</v>
          </cell>
          <cell r="CS99">
            <v>1</v>
          </cell>
          <cell r="CT99">
            <v>1</v>
          </cell>
          <cell r="CU99">
            <v>1</v>
          </cell>
          <cell r="CV99">
            <v>1</v>
          </cell>
          <cell r="CW99">
            <v>1</v>
          </cell>
          <cell r="CX99">
            <v>1</v>
          </cell>
          <cell r="CY99">
            <v>1</v>
          </cell>
          <cell r="CZ99">
            <v>1</v>
          </cell>
        </row>
        <row r="100">
          <cell r="C100">
            <v>0.8</v>
          </cell>
          <cell r="F100">
            <v>1</v>
          </cell>
          <cell r="G100">
            <v>1</v>
          </cell>
          <cell r="H100">
            <v>1</v>
          </cell>
          <cell r="I100">
            <v>1</v>
          </cell>
          <cell r="J100">
            <v>1</v>
          </cell>
          <cell r="K100">
            <v>1</v>
          </cell>
          <cell r="L100">
            <v>0.75</v>
          </cell>
          <cell r="M100">
            <v>0.75</v>
          </cell>
          <cell r="N100">
            <v>0.75</v>
          </cell>
          <cell r="O100">
            <v>0.75</v>
          </cell>
          <cell r="P100">
            <v>0.75</v>
          </cell>
          <cell r="Q100">
            <v>0.5</v>
          </cell>
          <cell r="R100">
            <v>0.75</v>
          </cell>
          <cell r="S100">
            <v>0.75</v>
          </cell>
          <cell r="T100">
            <v>0.75</v>
          </cell>
          <cell r="U100">
            <v>0.75</v>
          </cell>
          <cell r="V100">
            <v>0.5</v>
          </cell>
          <cell r="W100">
            <v>0.75</v>
          </cell>
          <cell r="X100">
            <v>0.75</v>
          </cell>
          <cell r="Y100">
            <v>0.5</v>
          </cell>
          <cell r="Z100">
            <v>0.75</v>
          </cell>
          <cell r="AA100">
            <v>0.75</v>
          </cell>
          <cell r="AB100">
            <v>0.75</v>
          </cell>
          <cell r="AC100">
            <v>0.75</v>
          </cell>
          <cell r="AD100">
            <v>0.75</v>
          </cell>
          <cell r="AE100">
            <v>0.75</v>
          </cell>
          <cell r="AF100">
            <v>1</v>
          </cell>
          <cell r="AG100">
            <v>0.75</v>
          </cell>
          <cell r="AH100">
            <v>0.75</v>
          </cell>
          <cell r="AI100">
            <v>0.75</v>
          </cell>
          <cell r="AJ100">
            <v>0.75</v>
          </cell>
          <cell r="AK100">
            <v>0.75</v>
          </cell>
          <cell r="AL100">
            <v>0.75</v>
          </cell>
          <cell r="AM100">
            <v>0.75</v>
          </cell>
          <cell r="AN100">
            <v>0.75</v>
          </cell>
          <cell r="AO100">
            <v>0.75</v>
          </cell>
          <cell r="AP100">
            <v>0.75</v>
          </cell>
          <cell r="AQ100">
            <v>0.75</v>
          </cell>
          <cell r="AR100">
            <v>0.5</v>
          </cell>
          <cell r="AS100">
            <v>0.75</v>
          </cell>
          <cell r="AT100">
            <v>0.75</v>
          </cell>
          <cell r="AU100">
            <v>0.75</v>
          </cell>
          <cell r="AV100">
            <v>0.75</v>
          </cell>
          <cell r="AW100">
            <v>0.75</v>
          </cell>
          <cell r="AX100">
            <v>0.75</v>
          </cell>
          <cell r="AY100">
            <v>0.75</v>
          </cell>
          <cell r="AZ100">
            <v>0.75</v>
          </cell>
          <cell r="BA100">
            <v>0.75</v>
          </cell>
          <cell r="BB100">
            <v>0.75</v>
          </cell>
          <cell r="BC100">
            <v>0.75</v>
          </cell>
          <cell r="BD100">
            <v>0.75</v>
          </cell>
          <cell r="BE100">
            <v>0.75</v>
          </cell>
          <cell r="BF100">
            <v>0.75</v>
          </cell>
          <cell r="BG100">
            <v>0.75</v>
          </cell>
          <cell r="BH100">
            <v>0.75</v>
          </cell>
          <cell r="BI100">
            <v>0.75</v>
          </cell>
          <cell r="BJ100">
            <v>0.75</v>
          </cell>
          <cell r="BK100">
            <v>0.75</v>
          </cell>
          <cell r="BL100">
            <v>0.75</v>
          </cell>
          <cell r="BM100">
            <v>0.75</v>
          </cell>
          <cell r="BN100">
            <v>0.75</v>
          </cell>
          <cell r="BO100">
            <v>0.75</v>
          </cell>
          <cell r="BP100">
            <v>0.75</v>
          </cell>
          <cell r="BQ100">
            <v>1</v>
          </cell>
          <cell r="BR100">
            <v>0.75</v>
          </cell>
          <cell r="BS100">
            <v>0.75</v>
          </cell>
          <cell r="BT100">
            <v>0.75</v>
          </cell>
          <cell r="BU100">
            <v>0.75</v>
          </cell>
          <cell r="BV100">
            <v>0.75</v>
          </cell>
          <cell r="BW100">
            <v>0.75</v>
          </cell>
          <cell r="BX100">
            <v>0.5</v>
          </cell>
          <cell r="BY100">
            <v>0.5</v>
          </cell>
          <cell r="BZ100">
            <v>0.5</v>
          </cell>
          <cell r="CA100">
            <v>0.75</v>
          </cell>
          <cell r="CB100">
            <v>0.75</v>
          </cell>
          <cell r="CC100">
            <v>0.5</v>
          </cell>
          <cell r="CD100">
            <v>0.5</v>
          </cell>
          <cell r="CE100">
            <v>0.5</v>
          </cell>
          <cell r="CF100">
            <v>0.5</v>
          </cell>
          <cell r="CG100">
            <v>0.5</v>
          </cell>
          <cell r="CH100">
            <v>0.5</v>
          </cell>
          <cell r="CI100">
            <v>0.5</v>
          </cell>
          <cell r="CJ100">
            <v>0.5</v>
          </cell>
          <cell r="CK100">
            <v>0.5</v>
          </cell>
          <cell r="CL100">
            <v>0.75</v>
          </cell>
          <cell r="CM100">
            <v>0.75</v>
          </cell>
          <cell r="CN100">
            <v>0.75</v>
          </cell>
          <cell r="CO100">
            <v>0.75</v>
          </cell>
          <cell r="CP100">
            <v>0.75</v>
          </cell>
          <cell r="CQ100">
            <v>1</v>
          </cell>
          <cell r="CR100">
            <v>1</v>
          </cell>
          <cell r="CS100">
            <v>1</v>
          </cell>
          <cell r="CT100">
            <v>1</v>
          </cell>
          <cell r="CU100">
            <v>1</v>
          </cell>
          <cell r="CV100">
            <v>1</v>
          </cell>
          <cell r="CW100">
            <v>1</v>
          </cell>
          <cell r="CX100">
            <v>1</v>
          </cell>
          <cell r="CY100">
            <v>1</v>
          </cell>
          <cell r="CZ100">
            <v>1</v>
          </cell>
        </row>
        <row r="101">
          <cell r="C101">
            <v>0.8</v>
          </cell>
          <cell r="F101">
            <v>1</v>
          </cell>
          <cell r="G101">
            <v>1</v>
          </cell>
          <cell r="H101">
            <v>1</v>
          </cell>
          <cell r="I101">
            <v>1</v>
          </cell>
          <cell r="J101">
            <v>1</v>
          </cell>
          <cell r="K101">
            <v>1</v>
          </cell>
          <cell r="L101">
            <v>0.75</v>
          </cell>
          <cell r="M101">
            <v>0.75</v>
          </cell>
          <cell r="N101">
            <v>0.75</v>
          </cell>
          <cell r="O101">
            <v>0.75</v>
          </cell>
          <cell r="P101">
            <v>0.75</v>
          </cell>
          <cell r="Q101">
            <v>0.5</v>
          </cell>
          <cell r="R101">
            <v>0.75</v>
          </cell>
          <cell r="S101">
            <v>0.75</v>
          </cell>
          <cell r="T101">
            <v>0.75</v>
          </cell>
          <cell r="U101">
            <v>0.75</v>
          </cell>
          <cell r="V101">
            <v>0.5</v>
          </cell>
          <cell r="W101">
            <v>0.75</v>
          </cell>
          <cell r="X101">
            <v>0.75</v>
          </cell>
          <cell r="Y101">
            <v>0.5</v>
          </cell>
          <cell r="Z101">
            <v>0.75</v>
          </cell>
          <cell r="AA101">
            <v>0.75</v>
          </cell>
          <cell r="AB101">
            <v>0.75</v>
          </cell>
          <cell r="AC101">
            <v>0.75</v>
          </cell>
          <cell r="AD101">
            <v>0.75</v>
          </cell>
          <cell r="AE101">
            <v>0.75</v>
          </cell>
          <cell r="AF101">
            <v>1</v>
          </cell>
          <cell r="AG101">
            <v>0.75</v>
          </cell>
          <cell r="AH101">
            <v>0.75</v>
          </cell>
          <cell r="AI101">
            <v>0.75</v>
          </cell>
          <cell r="AJ101">
            <v>0.75</v>
          </cell>
          <cell r="AK101">
            <v>0.75</v>
          </cell>
          <cell r="AL101">
            <v>0.75</v>
          </cell>
          <cell r="AM101">
            <v>0.75</v>
          </cell>
          <cell r="AN101">
            <v>0.75</v>
          </cell>
          <cell r="AO101">
            <v>0.75</v>
          </cell>
          <cell r="AP101">
            <v>0.75</v>
          </cell>
          <cell r="AQ101">
            <v>0.75</v>
          </cell>
          <cell r="AR101">
            <v>0.5</v>
          </cell>
          <cell r="AS101">
            <v>0.75</v>
          </cell>
          <cell r="AT101">
            <v>0.75</v>
          </cell>
          <cell r="AU101">
            <v>0.75</v>
          </cell>
          <cell r="AV101">
            <v>0.75</v>
          </cell>
          <cell r="AW101">
            <v>0.75</v>
          </cell>
          <cell r="AX101">
            <v>0.75</v>
          </cell>
          <cell r="AY101">
            <v>0.75</v>
          </cell>
          <cell r="AZ101">
            <v>0.75</v>
          </cell>
          <cell r="BA101">
            <v>0.75</v>
          </cell>
          <cell r="BB101">
            <v>0.75</v>
          </cell>
          <cell r="BC101">
            <v>0.75</v>
          </cell>
          <cell r="BD101">
            <v>0.75</v>
          </cell>
          <cell r="BE101">
            <v>0.75</v>
          </cell>
          <cell r="BF101">
            <v>0.75</v>
          </cell>
          <cell r="BG101">
            <v>0.75</v>
          </cell>
          <cell r="BH101">
            <v>0.75</v>
          </cell>
          <cell r="BI101">
            <v>0.75</v>
          </cell>
          <cell r="BJ101">
            <v>0.75</v>
          </cell>
          <cell r="BK101">
            <v>0.75</v>
          </cell>
          <cell r="BL101">
            <v>0.75</v>
          </cell>
          <cell r="BM101">
            <v>0.75</v>
          </cell>
          <cell r="BN101">
            <v>0.75</v>
          </cell>
          <cell r="BO101">
            <v>0.75</v>
          </cell>
          <cell r="BP101">
            <v>1</v>
          </cell>
          <cell r="BQ101">
            <v>1</v>
          </cell>
          <cell r="BR101">
            <v>0.75</v>
          </cell>
          <cell r="BS101">
            <v>0.75</v>
          </cell>
          <cell r="BT101">
            <v>0.75</v>
          </cell>
          <cell r="BU101">
            <v>0.75</v>
          </cell>
          <cell r="BV101">
            <v>0.75</v>
          </cell>
          <cell r="BW101">
            <v>0.75</v>
          </cell>
          <cell r="BX101">
            <v>0.5</v>
          </cell>
          <cell r="BY101">
            <v>0.5</v>
          </cell>
          <cell r="BZ101">
            <v>0.5</v>
          </cell>
          <cell r="CA101">
            <v>0.75</v>
          </cell>
          <cell r="CB101">
            <v>0.75</v>
          </cell>
          <cell r="CC101">
            <v>0.5</v>
          </cell>
          <cell r="CD101">
            <v>0.5</v>
          </cell>
          <cell r="CE101">
            <v>0.5</v>
          </cell>
          <cell r="CF101">
            <v>0.5</v>
          </cell>
          <cell r="CG101">
            <v>0.5</v>
          </cell>
          <cell r="CH101">
            <v>0.5</v>
          </cell>
          <cell r="CI101">
            <v>0.5</v>
          </cell>
          <cell r="CJ101">
            <v>0.5</v>
          </cell>
          <cell r="CK101">
            <v>0.5</v>
          </cell>
          <cell r="CL101">
            <v>0.75</v>
          </cell>
          <cell r="CM101">
            <v>0.75</v>
          </cell>
          <cell r="CN101">
            <v>0.75</v>
          </cell>
          <cell r="CO101">
            <v>0.75</v>
          </cell>
          <cell r="CP101">
            <v>0.75</v>
          </cell>
          <cell r="CQ101">
            <v>1</v>
          </cell>
          <cell r="CR101">
            <v>1</v>
          </cell>
          <cell r="CS101">
            <v>1</v>
          </cell>
          <cell r="CT101">
            <v>1</v>
          </cell>
          <cell r="CU101">
            <v>1</v>
          </cell>
          <cell r="CV101">
            <v>1</v>
          </cell>
          <cell r="CW101">
            <v>1</v>
          </cell>
          <cell r="CX101">
            <v>1</v>
          </cell>
          <cell r="CY101">
            <v>1</v>
          </cell>
          <cell r="CZ101">
            <v>1</v>
          </cell>
        </row>
        <row r="102">
          <cell r="C102">
            <v>0.8</v>
          </cell>
          <cell r="F102">
            <v>1</v>
          </cell>
          <cell r="G102">
            <v>1</v>
          </cell>
          <cell r="H102">
            <v>1</v>
          </cell>
          <cell r="I102">
            <v>1</v>
          </cell>
          <cell r="J102">
            <v>1</v>
          </cell>
          <cell r="K102">
            <v>1</v>
          </cell>
          <cell r="L102">
            <v>0.75</v>
          </cell>
          <cell r="M102">
            <v>0.75</v>
          </cell>
          <cell r="N102">
            <v>0.75</v>
          </cell>
          <cell r="O102">
            <v>0.75</v>
          </cell>
          <cell r="P102">
            <v>0.75</v>
          </cell>
          <cell r="Q102">
            <v>0.5</v>
          </cell>
          <cell r="R102">
            <v>0.75</v>
          </cell>
          <cell r="S102">
            <v>0.75</v>
          </cell>
          <cell r="T102">
            <v>0.75</v>
          </cell>
          <cell r="U102">
            <v>0.75</v>
          </cell>
          <cell r="V102">
            <v>0.5</v>
          </cell>
          <cell r="W102">
            <v>0.75</v>
          </cell>
          <cell r="X102">
            <v>0.75</v>
          </cell>
          <cell r="Y102">
            <v>0.5</v>
          </cell>
          <cell r="Z102">
            <v>0.75</v>
          </cell>
          <cell r="AA102">
            <v>0.75</v>
          </cell>
          <cell r="AB102">
            <v>0.75</v>
          </cell>
          <cell r="AC102">
            <v>0.75</v>
          </cell>
          <cell r="AD102">
            <v>0.75</v>
          </cell>
          <cell r="AE102">
            <v>0.75</v>
          </cell>
          <cell r="AF102">
            <v>1</v>
          </cell>
          <cell r="AG102">
            <v>0.75</v>
          </cell>
          <cell r="AH102">
            <v>0.75</v>
          </cell>
          <cell r="AI102">
            <v>0.75</v>
          </cell>
          <cell r="AJ102">
            <v>0.75</v>
          </cell>
          <cell r="AK102">
            <v>0.75</v>
          </cell>
          <cell r="AL102">
            <v>0.75</v>
          </cell>
          <cell r="AM102">
            <v>0.75</v>
          </cell>
          <cell r="AN102">
            <v>0.75</v>
          </cell>
          <cell r="AO102">
            <v>0.75</v>
          </cell>
          <cell r="AP102">
            <v>0.75</v>
          </cell>
          <cell r="AQ102">
            <v>0.75</v>
          </cell>
          <cell r="AR102">
            <v>0.5</v>
          </cell>
          <cell r="AS102">
            <v>0.75</v>
          </cell>
          <cell r="AT102">
            <v>0.75</v>
          </cell>
          <cell r="AU102">
            <v>0.75</v>
          </cell>
          <cell r="AV102">
            <v>0.75</v>
          </cell>
          <cell r="AW102">
            <v>0.75</v>
          </cell>
          <cell r="AX102">
            <v>0.75</v>
          </cell>
          <cell r="AY102">
            <v>0.75</v>
          </cell>
          <cell r="AZ102">
            <v>0.75</v>
          </cell>
          <cell r="BA102">
            <v>0.75</v>
          </cell>
          <cell r="BB102">
            <v>0.75</v>
          </cell>
          <cell r="BC102">
            <v>0.75</v>
          </cell>
          <cell r="BD102">
            <v>0.75</v>
          </cell>
          <cell r="BE102">
            <v>0.75</v>
          </cell>
          <cell r="BF102">
            <v>0.75</v>
          </cell>
          <cell r="BG102">
            <v>0.75</v>
          </cell>
          <cell r="BH102">
            <v>0.75</v>
          </cell>
          <cell r="BI102">
            <v>0.75</v>
          </cell>
          <cell r="BJ102">
            <v>0.75</v>
          </cell>
          <cell r="BK102">
            <v>0.75</v>
          </cell>
          <cell r="BL102">
            <v>0.75</v>
          </cell>
          <cell r="BM102">
            <v>0.75</v>
          </cell>
          <cell r="BN102">
            <v>0.75</v>
          </cell>
          <cell r="BO102">
            <v>0.75</v>
          </cell>
          <cell r="BP102">
            <v>1</v>
          </cell>
          <cell r="BQ102">
            <v>1</v>
          </cell>
          <cell r="BR102">
            <v>0.75</v>
          </cell>
          <cell r="BS102">
            <v>0.75</v>
          </cell>
          <cell r="BT102">
            <v>0.75</v>
          </cell>
          <cell r="BU102">
            <v>0.75</v>
          </cell>
          <cell r="BV102">
            <v>0.75</v>
          </cell>
          <cell r="BW102">
            <v>0.75</v>
          </cell>
          <cell r="BX102">
            <v>0.5</v>
          </cell>
          <cell r="BY102">
            <v>0.5</v>
          </cell>
          <cell r="BZ102">
            <v>0.5</v>
          </cell>
          <cell r="CA102">
            <v>0.75</v>
          </cell>
          <cell r="CB102">
            <v>0.75</v>
          </cell>
          <cell r="CC102">
            <v>0.5</v>
          </cell>
          <cell r="CD102">
            <v>0.5</v>
          </cell>
          <cell r="CE102">
            <v>0.5</v>
          </cell>
          <cell r="CF102">
            <v>0.75</v>
          </cell>
          <cell r="CG102">
            <v>0.5</v>
          </cell>
          <cell r="CH102">
            <v>0.5</v>
          </cell>
          <cell r="CI102">
            <v>0.75</v>
          </cell>
          <cell r="CJ102">
            <v>0.5</v>
          </cell>
          <cell r="CK102">
            <v>0.5</v>
          </cell>
          <cell r="CL102">
            <v>0.75</v>
          </cell>
          <cell r="CM102">
            <v>0.75</v>
          </cell>
          <cell r="CN102">
            <v>0.75</v>
          </cell>
          <cell r="CO102">
            <v>0.75</v>
          </cell>
          <cell r="CP102">
            <v>0.75</v>
          </cell>
          <cell r="CQ102">
            <v>1</v>
          </cell>
          <cell r="CR102">
            <v>1</v>
          </cell>
          <cell r="CS102">
            <v>1</v>
          </cell>
          <cell r="CT102">
            <v>1</v>
          </cell>
          <cell r="CU102">
            <v>1</v>
          </cell>
          <cell r="CV102">
            <v>1</v>
          </cell>
          <cell r="CW102">
            <v>1</v>
          </cell>
          <cell r="CX102">
            <v>1</v>
          </cell>
          <cell r="CY102">
            <v>1</v>
          </cell>
          <cell r="CZ102">
            <v>1</v>
          </cell>
        </row>
        <row r="103">
          <cell r="C103">
            <v>0.7</v>
          </cell>
          <cell r="F103">
            <v>1</v>
          </cell>
          <cell r="G103">
            <v>1</v>
          </cell>
          <cell r="H103">
            <v>1</v>
          </cell>
          <cell r="I103">
            <v>1</v>
          </cell>
          <cell r="J103">
            <v>1</v>
          </cell>
          <cell r="K103">
            <v>1</v>
          </cell>
          <cell r="L103">
            <v>0.75</v>
          </cell>
          <cell r="M103">
            <v>0.75</v>
          </cell>
          <cell r="N103">
            <v>1</v>
          </cell>
          <cell r="O103">
            <v>1</v>
          </cell>
          <cell r="P103">
            <v>0.75</v>
          </cell>
          <cell r="Q103">
            <v>0.75</v>
          </cell>
          <cell r="R103">
            <v>0.75</v>
          </cell>
          <cell r="S103">
            <v>0.75</v>
          </cell>
          <cell r="T103">
            <v>0.75</v>
          </cell>
          <cell r="U103">
            <v>0.75</v>
          </cell>
          <cell r="V103">
            <v>0.75</v>
          </cell>
          <cell r="W103">
            <v>0.75</v>
          </cell>
          <cell r="X103">
            <v>0.75</v>
          </cell>
          <cell r="Y103">
            <v>0.75</v>
          </cell>
          <cell r="Z103">
            <v>0.75</v>
          </cell>
          <cell r="AA103">
            <v>0.75</v>
          </cell>
          <cell r="AB103">
            <v>0.75</v>
          </cell>
          <cell r="AC103">
            <v>0.75</v>
          </cell>
          <cell r="AD103">
            <v>0.75</v>
          </cell>
          <cell r="AE103">
            <v>0.75</v>
          </cell>
          <cell r="AF103">
            <v>1</v>
          </cell>
          <cell r="AG103">
            <v>0.75</v>
          </cell>
          <cell r="AH103">
            <v>0.75</v>
          </cell>
          <cell r="AI103">
            <v>0.75</v>
          </cell>
          <cell r="AJ103">
            <v>0.75</v>
          </cell>
          <cell r="AK103">
            <v>0.75</v>
          </cell>
          <cell r="AL103">
            <v>0.75</v>
          </cell>
          <cell r="AM103">
            <v>0.75</v>
          </cell>
          <cell r="AN103">
            <v>0.5</v>
          </cell>
          <cell r="AO103">
            <v>0.75</v>
          </cell>
          <cell r="AP103">
            <v>0.75</v>
          </cell>
          <cell r="AQ103">
            <v>0.75</v>
          </cell>
          <cell r="AR103">
            <v>0.5</v>
          </cell>
          <cell r="AS103">
            <v>0.75</v>
          </cell>
          <cell r="AT103">
            <v>0.75</v>
          </cell>
          <cell r="AU103">
            <v>0.75</v>
          </cell>
          <cell r="AV103">
            <v>0.75</v>
          </cell>
          <cell r="AW103">
            <v>0.75</v>
          </cell>
          <cell r="AX103">
            <v>0.75</v>
          </cell>
          <cell r="AY103">
            <v>0.75</v>
          </cell>
          <cell r="AZ103">
            <v>0.75</v>
          </cell>
          <cell r="BA103">
            <v>0.75</v>
          </cell>
          <cell r="BB103">
            <v>0.75</v>
          </cell>
          <cell r="BC103">
            <v>0.75</v>
          </cell>
          <cell r="BD103">
            <v>0.75</v>
          </cell>
          <cell r="BE103">
            <v>0.75</v>
          </cell>
          <cell r="BF103">
            <v>0.75</v>
          </cell>
          <cell r="BG103">
            <v>0.75</v>
          </cell>
          <cell r="BH103">
            <v>0.75</v>
          </cell>
          <cell r="BI103">
            <v>0.75</v>
          </cell>
          <cell r="BJ103">
            <v>0.75</v>
          </cell>
          <cell r="BK103">
            <v>0.75</v>
          </cell>
          <cell r="BL103">
            <v>0.75</v>
          </cell>
          <cell r="BM103">
            <v>0.75</v>
          </cell>
          <cell r="BN103">
            <v>0.75</v>
          </cell>
          <cell r="BO103">
            <v>0.75</v>
          </cell>
          <cell r="BP103">
            <v>0.75</v>
          </cell>
          <cell r="BQ103">
            <v>0.75</v>
          </cell>
          <cell r="BR103">
            <v>0.75</v>
          </cell>
          <cell r="BS103">
            <v>0.75</v>
          </cell>
          <cell r="BT103">
            <v>0.75</v>
          </cell>
          <cell r="BU103">
            <v>0.75</v>
          </cell>
          <cell r="BV103">
            <v>0.75</v>
          </cell>
          <cell r="BW103">
            <v>0.75</v>
          </cell>
          <cell r="BX103">
            <v>0.5</v>
          </cell>
          <cell r="BY103">
            <v>0.5</v>
          </cell>
          <cell r="BZ103">
            <v>0.5</v>
          </cell>
          <cell r="CA103">
            <v>0.75</v>
          </cell>
          <cell r="CB103">
            <v>0.5</v>
          </cell>
          <cell r="CC103">
            <v>0.5</v>
          </cell>
          <cell r="CD103">
            <v>0.5</v>
          </cell>
          <cell r="CE103">
            <v>0.75</v>
          </cell>
          <cell r="CF103">
            <v>0.5</v>
          </cell>
          <cell r="CG103">
            <v>0.5</v>
          </cell>
          <cell r="CH103">
            <v>0.5</v>
          </cell>
          <cell r="CI103">
            <v>0.75</v>
          </cell>
          <cell r="CJ103">
            <v>0.75</v>
          </cell>
          <cell r="CK103">
            <v>0.5</v>
          </cell>
          <cell r="CL103">
            <v>0.75</v>
          </cell>
          <cell r="CM103">
            <v>0.75</v>
          </cell>
          <cell r="CN103">
            <v>0.75</v>
          </cell>
          <cell r="CO103">
            <v>0.75</v>
          </cell>
          <cell r="CP103">
            <v>0.75</v>
          </cell>
          <cell r="CQ103">
            <v>1</v>
          </cell>
          <cell r="CR103">
            <v>1</v>
          </cell>
          <cell r="CS103">
            <v>1</v>
          </cell>
          <cell r="CT103">
            <v>1</v>
          </cell>
          <cell r="CU103">
            <v>1</v>
          </cell>
          <cell r="CV103">
            <v>1</v>
          </cell>
          <cell r="CW103">
            <v>1</v>
          </cell>
          <cell r="CX103">
            <v>1</v>
          </cell>
          <cell r="CY103">
            <v>1</v>
          </cell>
          <cell r="CZ103">
            <v>1</v>
          </cell>
        </row>
        <row r="104">
          <cell r="C104">
            <v>0.7</v>
          </cell>
          <cell r="F104">
            <v>0.75</v>
          </cell>
          <cell r="G104">
            <v>0.75</v>
          </cell>
          <cell r="H104">
            <v>0.75</v>
          </cell>
          <cell r="I104">
            <v>0.75</v>
          </cell>
          <cell r="J104">
            <v>0.75</v>
          </cell>
          <cell r="K104">
            <v>0.75</v>
          </cell>
          <cell r="L104">
            <v>0.75</v>
          </cell>
          <cell r="M104">
            <v>0.75</v>
          </cell>
          <cell r="N104">
            <v>0.75</v>
          </cell>
          <cell r="O104">
            <v>0.75</v>
          </cell>
          <cell r="P104">
            <v>0.5</v>
          </cell>
          <cell r="Q104">
            <v>0.5</v>
          </cell>
          <cell r="R104">
            <v>0.5</v>
          </cell>
          <cell r="S104">
            <v>0.75</v>
          </cell>
          <cell r="T104">
            <v>0.5</v>
          </cell>
          <cell r="U104">
            <v>0.75</v>
          </cell>
          <cell r="V104">
            <v>0.5</v>
          </cell>
          <cell r="W104">
            <v>0.75</v>
          </cell>
          <cell r="X104">
            <v>0.75</v>
          </cell>
          <cell r="Y104">
            <v>0.5</v>
          </cell>
          <cell r="Z104">
            <v>0.75</v>
          </cell>
          <cell r="AA104">
            <v>0.75</v>
          </cell>
          <cell r="AB104">
            <v>0.75</v>
          </cell>
          <cell r="AC104">
            <v>0.75</v>
          </cell>
          <cell r="AD104">
            <v>0.75</v>
          </cell>
          <cell r="AE104">
            <v>1</v>
          </cell>
          <cell r="AF104">
            <v>1</v>
          </cell>
          <cell r="AG104">
            <v>1</v>
          </cell>
          <cell r="AH104">
            <v>0.75</v>
          </cell>
          <cell r="AI104">
            <v>1</v>
          </cell>
          <cell r="AJ104">
            <v>0.75</v>
          </cell>
          <cell r="AK104">
            <v>0.75</v>
          </cell>
          <cell r="AL104">
            <v>0.75</v>
          </cell>
          <cell r="AM104">
            <v>0.75</v>
          </cell>
          <cell r="AN104">
            <v>0.75</v>
          </cell>
          <cell r="AO104">
            <v>0.75</v>
          </cell>
          <cell r="AP104">
            <v>0.75</v>
          </cell>
          <cell r="AQ104">
            <v>0.75</v>
          </cell>
          <cell r="AR104">
            <v>0.75</v>
          </cell>
          <cell r="AS104">
            <v>0.75</v>
          </cell>
          <cell r="AT104">
            <v>0.75</v>
          </cell>
          <cell r="AU104">
            <v>0.75</v>
          </cell>
          <cell r="AV104">
            <v>1</v>
          </cell>
          <cell r="AW104">
            <v>0.75</v>
          </cell>
          <cell r="AX104">
            <v>0.75</v>
          </cell>
          <cell r="AY104">
            <v>0.75</v>
          </cell>
          <cell r="AZ104">
            <v>1</v>
          </cell>
          <cell r="BA104">
            <v>0.75</v>
          </cell>
          <cell r="BB104">
            <v>0.75</v>
          </cell>
          <cell r="BC104">
            <v>0.75</v>
          </cell>
          <cell r="BD104">
            <v>0.75</v>
          </cell>
          <cell r="BE104">
            <v>0.75</v>
          </cell>
          <cell r="BF104">
            <v>0.75</v>
          </cell>
          <cell r="BG104">
            <v>0.75</v>
          </cell>
          <cell r="BH104">
            <v>0.75</v>
          </cell>
          <cell r="BI104">
            <v>0.75</v>
          </cell>
          <cell r="BJ104">
            <v>0.75</v>
          </cell>
          <cell r="BK104">
            <v>0.75</v>
          </cell>
          <cell r="BL104">
            <v>0.75</v>
          </cell>
          <cell r="BM104">
            <v>0.75</v>
          </cell>
          <cell r="BN104">
            <v>0.75</v>
          </cell>
          <cell r="BO104">
            <v>0.75</v>
          </cell>
          <cell r="BP104">
            <v>0.75</v>
          </cell>
          <cell r="BQ104">
            <v>0.75</v>
          </cell>
          <cell r="BR104">
            <v>0.75</v>
          </cell>
          <cell r="BS104">
            <v>0.75</v>
          </cell>
          <cell r="BT104">
            <v>0.75</v>
          </cell>
          <cell r="BU104">
            <v>0.75</v>
          </cell>
          <cell r="BV104">
            <v>0.75</v>
          </cell>
          <cell r="BW104">
            <v>0.75</v>
          </cell>
          <cell r="BX104">
            <v>0.5</v>
          </cell>
          <cell r="BY104">
            <v>0.5</v>
          </cell>
          <cell r="BZ104">
            <v>0.5</v>
          </cell>
          <cell r="CA104">
            <v>0.5</v>
          </cell>
          <cell r="CB104">
            <v>0.5</v>
          </cell>
          <cell r="CC104">
            <v>0.5</v>
          </cell>
          <cell r="CD104">
            <v>0.5</v>
          </cell>
          <cell r="CE104">
            <v>0.5</v>
          </cell>
          <cell r="CF104">
            <v>0.5</v>
          </cell>
          <cell r="CG104">
            <v>0.5</v>
          </cell>
          <cell r="CH104">
            <v>0.5</v>
          </cell>
          <cell r="CI104">
            <v>0.5</v>
          </cell>
          <cell r="CJ104">
            <v>0.5</v>
          </cell>
          <cell r="CK104">
            <v>0.5</v>
          </cell>
          <cell r="CL104">
            <v>0.75</v>
          </cell>
          <cell r="CM104">
            <v>0.75</v>
          </cell>
          <cell r="CN104">
            <v>0.75</v>
          </cell>
          <cell r="CO104">
            <v>0.75</v>
          </cell>
          <cell r="CP104">
            <v>0.5</v>
          </cell>
          <cell r="CQ104">
            <v>1</v>
          </cell>
          <cell r="CR104">
            <v>1</v>
          </cell>
          <cell r="CS104">
            <v>1</v>
          </cell>
          <cell r="CT104">
            <v>1</v>
          </cell>
          <cell r="CU104">
            <v>1</v>
          </cell>
          <cell r="CV104">
            <v>1</v>
          </cell>
          <cell r="CW104">
            <v>1</v>
          </cell>
          <cell r="CX104">
            <v>1</v>
          </cell>
          <cell r="CY104">
            <v>1</v>
          </cell>
          <cell r="CZ104">
            <v>1</v>
          </cell>
        </row>
        <row r="105">
          <cell r="C105">
            <v>0.9</v>
          </cell>
          <cell r="F105">
            <v>0.75</v>
          </cell>
          <cell r="G105">
            <v>0.75</v>
          </cell>
          <cell r="H105">
            <v>0.75</v>
          </cell>
          <cell r="I105">
            <v>0.75</v>
          </cell>
          <cell r="J105">
            <v>0.75</v>
          </cell>
          <cell r="K105">
            <v>0.75</v>
          </cell>
          <cell r="L105">
            <v>0.75</v>
          </cell>
          <cell r="M105">
            <v>0.75</v>
          </cell>
          <cell r="N105">
            <v>0.75</v>
          </cell>
          <cell r="O105">
            <v>0.75</v>
          </cell>
          <cell r="P105">
            <v>0.5</v>
          </cell>
          <cell r="Q105">
            <v>0.5</v>
          </cell>
          <cell r="R105">
            <v>0.5</v>
          </cell>
          <cell r="S105">
            <v>0.75</v>
          </cell>
          <cell r="T105">
            <v>0.5</v>
          </cell>
          <cell r="U105">
            <v>0.5</v>
          </cell>
          <cell r="V105">
            <v>0.5</v>
          </cell>
          <cell r="W105">
            <v>0.75</v>
          </cell>
          <cell r="X105">
            <v>0.75</v>
          </cell>
          <cell r="Y105">
            <v>0.5</v>
          </cell>
          <cell r="Z105">
            <v>0.75</v>
          </cell>
          <cell r="AA105">
            <v>0.75</v>
          </cell>
          <cell r="AB105">
            <v>0.75</v>
          </cell>
          <cell r="AC105">
            <v>0.75</v>
          </cell>
          <cell r="AD105">
            <v>0.75</v>
          </cell>
          <cell r="AE105">
            <v>0.75</v>
          </cell>
          <cell r="AF105">
            <v>1</v>
          </cell>
          <cell r="AG105">
            <v>0.75</v>
          </cell>
          <cell r="AH105">
            <v>0.75</v>
          </cell>
          <cell r="AI105">
            <v>1</v>
          </cell>
          <cell r="AJ105">
            <v>0.75</v>
          </cell>
          <cell r="AK105">
            <v>0.75</v>
          </cell>
          <cell r="AL105">
            <v>0.75</v>
          </cell>
          <cell r="AM105">
            <v>0.75</v>
          </cell>
          <cell r="AN105">
            <v>0.75</v>
          </cell>
          <cell r="AO105">
            <v>0.75</v>
          </cell>
          <cell r="AP105">
            <v>0.75</v>
          </cell>
          <cell r="AQ105">
            <v>0.75</v>
          </cell>
          <cell r="AR105">
            <v>0.75</v>
          </cell>
          <cell r="AS105">
            <v>0.75</v>
          </cell>
          <cell r="AT105">
            <v>0.75</v>
          </cell>
          <cell r="AU105">
            <v>0.75</v>
          </cell>
          <cell r="AV105">
            <v>1</v>
          </cell>
          <cell r="AW105">
            <v>0.75</v>
          </cell>
          <cell r="AX105">
            <v>0.75</v>
          </cell>
          <cell r="AY105">
            <v>1</v>
          </cell>
          <cell r="AZ105">
            <v>1</v>
          </cell>
          <cell r="BA105">
            <v>0.75</v>
          </cell>
          <cell r="BB105">
            <v>0.75</v>
          </cell>
          <cell r="BC105">
            <v>1</v>
          </cell>
          <cell r="BD105">
            <v>1</v>
          </cell>
          <cell r="BE105">
            <v>1</v>
          </cell>
          <cell r="BF105">
            <v>1</v>
          </cell>
          <cell r="BG105">
            <v>1</v>
          </cell>
          <cell r="BH105">
            <v>1</v>
          </cell>
          <cell r="BI105">
            <v>1</v>
          </cell>
          <cell r="BJ105">
            <v>1</v>
          </cell>
          <cell r="BK105">
            <v>0.75</v>
          </cell>
          <cell r="BL105">
            <v>0.75</v>
          </cell>
          <cell r="BM105">
            <v>0.75</v>
          </cell>
          <cell r="BN105">
            <v>0.75</v>
          </cell>
          <cell r="BO105">
            <v>0.75</v>
          </cell>
          <cell r="BP105">
            <v>0.75</v>
          </cell>
          <cell r="BQ105">
            <v>1</v>
          </cell>
          <cell r="BR105">
            <v>0.75</v>
          </cell>
          <cell r="BS105">
            <v>0.75</v>
          </cell>
          <cell r="BT105">
            <v>0.75</v>
          </cell>
          <cell r="BU105">
            <v>0.75</v>
          </cell>
          <cell r="BV105">
            <v>0.75</v>
          </cell>
          <cell r="BW105">
            <v>0.75</v>
          </cell>
          <cell r="BX105">
            <v>0.5</v>
          </cell>
          <cell r="BY105">
            <v>0.5</v>
          </cell>
          <cell r="BZ105">
            <v>0.5</v>
          </cell>
          <cell r="CA105">
            <v>0.5</v>
          </cell>
          <cell r="CB105">
            <v>0.75</v>
          </cell>
          <cell r="CC105">
            <v>0.5</v>
          </cell>
          <cell r="CD105">
            <v>0.5</v>
          </cell>
          <cell r="CE105">
            <v>0.5</v>
          </cell>
          <cell r="CF105">
            <v>0.5</v>
          </cell>
          <cell r="CG105">
            <v>0.5</v>
          </cell>
          <cell r="CH105">
            <v>0.5</v>
          </cell>
          <cell r="CI105">
            <v>0.5</v>
          </cell>
          <cell r="CJ105">
            <v>0.5</v>
          </cell>
          <cell r="CK105">
            <v>0.5</v>
          </cell>
          <cell r="CL105">
            <v>0.75</v>
          </cell>
          <cell r="CM105">
            <v>0.75</v>
          </cell>
          <cell r="CN105">
            <v>0.75</v>
          </cell>
          <cell r="CO105">
            <v>0.75</v>
          </cell>
          <cell r="CP105">
            <v>0.75</v>
          </cell>
          <cell r="CQ105">
            <v>1</v>
          </cell>
          <cell r="CR105">
            <v>1</v>
          </cell>
          <cell r="CS105">
            <v>1</v>
          </cell>
          <cell r="CT105">
            <v>1</v>
          </cell>
          <cell r="CU105">
            <v>1</v>
          </cell>
          <cell r="CV105">
            <v>1</v>
          </cell>
          <cell r="CW105">
            <v>1</v>
          </cell>
          <cell r="CX105">
            <v>1</v>
          </cell>
          <cell r="CY105">
            <v>1</v>
          </cell>
          <cell r="CZ105">
            <v>1</v>
          </cell>
        </row>
        <row r="106">
          <cell r="C106">
            <v>0.9</v>
          </cell>
          <cell r="F106">
            <v>1</v>
          </cell>
          <cell r="G106">
            <v>1</v>
          </cell>
          <cell r="H106">
            <v>1</v>
          </cell>
          <cell r="I106">
            <v>1</v>
          </cell>
          <cell r="J106">
            <v>1</v>
          </cell>
          <cell r="K106">
            <v>1</v>
          </cell>
          <cell r="L106">
            <v>0.75</v>
          </cell>
          <cell r="M106">
            <v>0.75</v>
          </cell>
          <cell r="N106">
            <v>0.75</v>
          </cell>
          <cell r="O106">
            <v>1</v>
          </cell>
          <cell r="P106">
            <v>0.75</v>
          </cell>
          <cell r="Q106">
            <v>0.75</v>
          </cell>
          <cell r="R106">
            <v>0.75</v>
          </cell>
          <cell r="S106">
            <v>0.75</v>
          </cell>
          <cell r="T106">
            <v>0.75</v>
          </cell>
          <cell r="U106">
            <v>0.75</v>
          </cell>
          <cell r="V106">
            <v>0.75</v>
          </cell>
          <cell r="W106">
            <v>0.75</v>
          </cell>
          <cell r="X106">
            <v>0.75</v>
          </cell>
          <cell r="Y106">
            <v>0.75</v>
          </cell>
          <cell r="Z106">
            <v>0.75</v>
          </cell>
          <cell r="AA106">
            <v>0.75</v>
          </cell>
          <cell r="AB106">
            <v>0.75</v>
          </cell>
          <cell r="AC106">
            <v>0.75</v>
          </cell>
          <cell r="AD106">
            <v>0.75</v>
          </cell>
          <cell r="AE106">
            <v>0.75</v>
          </cell>
          <cell r="AF106">
            <v>0.75</v>
          </cell>
          <cell r="AG106">
            <v>0.75</v>
          </cell>
          <cell r="AH106">
            <v>0.75</v>
          </cell>
          <cell r="AI106">
            <v>0.75</v>
          </cell>
          <cell r="AJ106">
            <v>0.75</v>
          </cell>
          <cell r="AK106">
            <v>0.75</v>
          </cell>
          <cell r="AL106">
            <v>0.75</v>
          </cell>
          <cell r="AM106">
            <v>0.5</v>
          </cell>
          <cell r="AN106">
            <v>0.5</v>
          </cell>
          <cell r="AO106">
            <v>0.5</v>
          </cell>
          <cell r="AP106">
            <v>0.5</v>
          </cell>
          <cell r="AQ106">
            <v>0.5</v>
          </cell>
          <cell r="AR106">
            <v>0.5</v>
          </cell>
          <cell r="AS106">
            <v>0.75</v>
          </cell>
          <cell r="AT106">
            <v>0.75</v>
          </cell>
          <cell r="AU106">
            <v>0.75</v>
          </cell>
          <cell r="AV106">
            <v>0.75</v>
          </cell>
          <cell r="AW106">
            <v>0.75</v>
          </cell>
          <cell r="AX106">
            <v>0.75</v>
          </cell>
          <cell r="AY106">
            <v>0.75</v>
          </cell>
          <cell r="AZ106">
            <v>0.75</v>
          </cell>
          <cell r="BA106">
            <v>0.75</v>
          </cell>
          <cell r="BB106">
            <v>0.75</v>
          </cell>
          <cell r="BC106">
            <v>0.75</v>
          </cell>
          <cell r="BD106">
            <v>0.75</v>
          </cell>
          <cell r="BE106">
            <v>0.75</v>
          </cell>
          <cell r="BF106">
            <v>0.75</v>
          </cell>
          <cell r="BG106">
            <v>0.75</v>
          </cell>
          <cell r="BH106">
            <v>0.75</v>
          </cell>
          <cell r="BI106">
            <v>0.75</v>
          </cell>
          <cell r="BJ106">
            <v>0.75</v>
          </cell>
          <cell r="BK106">
            <v>0.75</v>
          </cell>
          <cell r="BL106">
            <v>0.75</v>
          </cell>
          <cell r="BM106">
            <v>0.75</v>
          </cell>
          <cell r="BN106">
            <v>0.75</v>
          </cell>
          <cell r="BO106">
            <v>0.75</v>
          </cell>
          <cell r="BP106">
            <v>1</v>
          </cell>
          <cell r="BQ106">
            <v>1</v>
          </cell>
          <cell r="BR106">
            <v>0.75</v>
          </cell>
          <cell r="BS106">
            <v>0.75</v>
          </cell>
          <cell r="BT106">
            <v>0.75</v>
          </cell>
          <cell r="BU106">
            <v>0.75</v>
          </cell>
          <cell r="BV106">
            <v>0.75</v>
          </cell>
          <cell r="BW106">
            <v>0.75</v>
          </cell>
          <cell r="BX106">
            <v>0.75</v>
          </cell>
          <cell r="BY106">
            <v>0.75</v>
          </cell>
          <cell r="BZ106">
            <v>0.5</v>
          </cell>
          <cell r="CA106">
            <v>0.75</v>
          </cell>
          <cell r="CB106">
            <v>0.75</v>
          </cell>
          <cell r="CC106">
            <v>0.5</v>
          </cell>
          <cell r="CD106">
            <v>0.5</v>
          </cell>
          <cell r="CE106">
            <v>0.75</v>
          </cell>
          <cell r="CF106">
            <v>0.75</v>
          </cell>
          <cell r="CG106">
            <v>0.5</v>
          </cell>
          <cell r="CH106">
            <v>0.5</v>
          </cell>
          <cell r="CI106">
            <v>0.75</v>
          </cell>
          <cell r="CJ106">
            <v>0.75</v>
          </cell>
          <cell r="CK106">
            <v>0.5</v>
          </cell>
          <cell r="CL106">
            <v>0.75</v>
          </cell>
          <cell r="CM106">
            <v>0.75</v>
          </cell>
          <cell r="CN106">
            <v>0.75</v>
          </cell>
          <cell r="CO106">
            <v>1</v>
          </cell>
          <cell r="CP106">
            <v>0.75</v>
          </cell>
          <cell r="CQ106">
            <v>1</v>
          </cell>
          <cell r="CR106">
            <v>1</v>
          </cell>
          <cell r="CS106">
            <v>1</v>
          </cell>
          <cell r="CT106">
            <v>1</v>
          </cell>
          <cell r="CU106">
            <v>1</v>
          </cell>
          <cell r="CV106">
            <v>1</v>
          </cell>
          <cell r="CW106">
            <v>1</v>
          </cell>
          <cell r="CX106">
            <v>1</v>
          </cell>
          <cell r="CY106">
            <v>1</v>
          </cell>
          <cell r="CZ106">
            <v>1</v>
          </cell>
        </row>
      </sheetData>
      <sheetData sheetId="29">
        <row r="3">
          <cell r="J3">
            <v>4.1349999999999998</v>
          </cell>
        </row>
        <row r="5">
          <cell r="C5">
            <v>1</v>
          </cell>
          <cell r="D5">
            <v>0</v>
          </cell>
          <cell r="E5">
            <v>0</v>
          </cell>
          <cell r="F5">
            <v>0</v>
          </cell>
          <cell r="G5">
            <v>0</v>
          </cell>
          <cell r="H5">
            <v>0.25</v>
          </cell>
        </row>
        <row r="6">
          <cell r="C6">
            <v>0</v>
          </cell>
          <cell r="D6">
            <v>1</v>
          </cell>
          <cell r="E6">
            <v>0.75</v>
          </cell>
          <cell r="F6">
            <v>0.75</v>
          </cell>
          <cell r="G6">
            <v>0</v>
          </cell>
          <cell r="H6">
            <v>0.25</v>
          </cell>
        </row>
        <row r="7">
          <cell r="C7">
            <v>0</v>
          </cell>
          <cell r="D7">
            <v>0.75</v>
          </cell>
          <cell r="E7">
            <v>1</v>
          </cell>
          <cell r="F7">
            <v>0.5</v>
          </cell>
          <cell r="G7">
            <v>0</v>
          </cell>
          <cell r="H7">
            <v>0.25</v>
          </cell>
        </row>
        <row r="8">
          <cell r="C8">
            <v>0</v>
          </cell>
          <cell r="D8">
            <v>0.75</v>
          </cell>
          <cell r="E8">
            <v>0.5</v>
          </cell>
          <cell r="F8">
            <v>1</v>
          </cell>
          <cell r="G8">
            <v>0</v>
          </cell>
          <cell r="H8">
            <v>0.25</v>
          </cell>
        </row>
        <row r="9">
          <cell r="C9">
            <v>0</v>
          </cell>
          <cell r="D9">
            <v>0</v>
          </cell>
          <cell r="E9">
            <v>0</v>
          </cell>
          <cell r="F9">
            <v>0</v>
          </cell>
          <cell r="G9">
            <v>1</v>
          </cell>
          <cell r="H9">
            <v>0</v>
          </cell>
        </row>
        <row r="10">
          <cell r="C10">
            <v>0.25</v>
          </cell>
          <cell r="D10">
            <v>0.25</v>
          </cell>
          <cell r="E10">
            <v>0.25</v>
          </cell>
          <cell r="F10">
            <v>0.25</v>
          </cell>
          <cell r="G10">
            <v>0</v>
          </cell>
          <cell r="H10">
            <v>1</v>
          </cell>
        </row>
        <row r="15">
          <cell r="C15">
            <v>1</v>
          </cell>
          <cell r="D15">
            <v>0.5</v>
          </cell>
          <cell r="E15">
            <v>0.5</v>
          </cell>
          <cell r="F15">
            <v>0.5</v>
          </cell>
          <cell r="G15">
            <v>0</v>
          </cell>
          <cell r="H15">
            <v>0.25</v>
          </cell>
        </row>
        <row r="16">
          <cell r="C16">
            <v>0.5</v>
          </cell>
          <cell r="D16">
            <v>1</v>
          </cell>
          <cell r="E16">
            <v>0.75</v>
          </cell>
          <cell r="F16">
            <v>0.75</v>
          </cell>
          <cell r="G16">
            <v>0</v>
          </cell>
          <cell r="H16">
            <v>0.25</v>
          </cell>
        </row>
        <row r="17">
          <cell r="C17">
            <v>0.5</v>
          </cell>
          <cell r="D17">
            <v>0.75</v>
          </cell>
          <cell r="E17">
            <v>1</v>
          </cell>
          <cell r="F17">
            <v>0.5</v>
          </cell>
          <cell r="G17">
            <v>0</v>
          </cell>
          <cell r="H17">
            <v>0.25</v>
          </cell>
        </row>
        <row r="18">
          <cell r="C18">
            <v>0.5</v>
          </cell>
          <cell r="D18">
            <v>0.75</v>
          </cell>
          <cell r="E18">
            <v>0.5</v>
          </cell>
          <cell r="F18">
            <v>1</v>
          </cell>
          <cell r="G18">
            <v>0</v>
          </cell>
          <cell r="H18">
            <v>0.25</v>
          </cell>
        </row>
        <row r="19">
          <cell r="C19">
            <v>0</v>
          </cell>
          <cell r="D19">
            <v>0</v>
          </cell>
          <cell r="E19">
            <v>0</v>
          </cell>
          <cell r="F19">
            <v>0</v>
          </cell>
          <cell r="G19">
            <v>1</v>
          </cell>
          <cell r="H19">
            <v>0</v>
          </cell>
        </row>
        <row r="20">
          <cell r="C20">
            <v>0.25</v>
          </cell>
          <cell r="D20">
            <v>0.25</v>
          </cell>
          <cell r="E20">
            <v>0.25</v>
          </cell>
          <cell r="F20">
            <v>0.25</v>
          </cell>
          <cell r="G20">
            <v>0</v>
          </cell>
          <cell r="H20">
            <v>1</v>
          </cell>
        </row>
        <row r="25">
          <cell r="D25">
            <v>0.75</v>
          </cell>
        </row>
        <row r="32">
          <cell r="C32">
            <v>0.75</v>
          </cell>
        </row>
        <row r="37">
          <cell r="C37">
            <v>1</v>
          </cell>
          <cell r="D37">
            <v>-0.25</v>
          </cell>
          <cell r="E37">
            <v>0.25</v>
          </cell>
          <cell r="F37">
            <v>0</v>
          </cell>
          <cell r="G37">
            <v>0.25</v>
          </cell>
          <cell r="H37">
            <v>0</v>
          </cell>
          <cell r="I37">
            <v>0.25</v>
          </cell>
        </row>
        <row r="38">
          <cell r="C38">
            <v>-0.25</v>
          </cell>
          <cell r="D38">
            <v>1</v>
          </cell>
          <cell r="E38">
            <v>0</v>
          </cell>
          <cell r="F38">
            <v>0.25</v>
          </cell>
          <cell r="G38">
            <v>0.25</v>
          </cell>
          <cell r="H38">
            <v>0.25</v>
          </cell>
          <cell r="I38">
            <v>0</v>
          </cell>
        </row>
        <row r="39">
          <cell r="C39">
            <v>0.25</v>
          </cell>
          <cell r="D39">
            <v>0</v>
          </cell>
          <cell r="E39">
            <v>1</v>
          </cell>
          <cell r="F39">
            <v>0</v>
          </cell>
          <cell r="G39">
            <v>0.5</v>
          </cell>
          <cell r="H39">
            <v>0</v>
          </cell>
          <cell r="I39">
            <v>0.25</v>
          </cell>
        </row>
        <row r="40">
          <cell r="C40">
            <v>0</v>
          </cell>
          <cell r="D40">
            <v>0.25</v>
          </cell>
          <cell r="E40">
            <v>0</v>
          </cell>
          <cell r="F40">
            <v>1</v>
          </cell>
          <cell r="G40">
            <v>0.5</v>
          </cell>
          <cell r="H40">
            <v>0</v>
          </cell>
          <cell r="I40">
            <v>0.25</v>
          </cell>
        </row>
        <row r="41">
          <cell r="C41">
            <v>0.25</v>
          </cell>
          <cell r="D41">
            <v>0.25</v>
          </cell>
          <cell r="E41">
            <v>0.5</v>
          </cell>
          <cell r="F41">
            <v>0.5</v>
          </cell>
          <cell r="G41">
            <v>1</v>
          </cell>
          <cell r="H41">
            <v>0.5</v>
          </cell>
          <cell r="I41">
            <v>0.25</v>
          </cell>
        </row>
        <row r="42">
          <cell r="C42">
            <v>0</v>
          </cell>
          <cell r="D42">
            <v>0.25</v>
          </cell>
          <cell r="E42">
            <v>0</v>
          </cell>
          <cell r="F42">
            <v>0</v>
          </cell>
          <cell r="G42">
            <v>0.5</v>
          </cell>
          <cell r="H42">
            <v>1</v>
          </cell>
          <cell r="I42">
            <v>0</v>
          </cell>
        </row>
        <row r="43">
          <cell r="C43">
            <v>0.25</v>
          </cell>
          <cell r="D43">
            <v>0</v>
          </cell>
          <cell r="E43">
            <v>0.25</v>
          </cell>
          <cell r="F43">
            <v>0.25</v>
          </cell>
          <cell r="G43">
            <v>0.25</v>
          </cell>
          <cell r="H43">
            <v>0</v>
          </cell>
          <cell r="I43">
            <v>1</v>
          </cell>
          <cell r="N43">
            <v>1</v>
          </cell>
          <cell r="O43">
            <v>0.25</v>
          </cell>
          <cell r="P43">
            <v>0.5</v>
          </cell>
          <cell r="Q43">
            <v>0.25</v>
          </cell>
          <cell r="R43">
            <v>0.25</v>
          </cell>
          <cell r="S43">
            <v>0</v>
          </cell>
          <cell r="T43">
            <v>0</v>
          </cell>
          <cell r="U43">
            <v>0.25</v>
          </cell>
          <cell r="V43">
            <v>0</v>
          </cell>
          <cell r="W43">
            <v>0</v>
          </cell>
          <cell r="X43">
            <v>0</v>
          </cell>
          <cell r="Y43">
            <v>0.25</v>
          </cell>
          <cell r="Z43">
            <v>0.25</v>
          </cell>
          <cell r="AA43">
            <v>0</v>
          </cell>
          <cell r="AB43">
            <v>0</v>
          </cell>
          <cell r="AC43">
            <v>0</v>
          </cell>
          <cell r="AD43">
            <v>0</v>
          </cell>
          <cell r="AE43">
            <v>0</v>
          </cell>
          <cell r="AF43">
            <v>0</v>
          </cell>
          <cell r="AG43">
            <v>0</v>
          </cell>
        </row>
        <row r="44">
          <cell r="N44">
            <v>0.25</v>
          </cell>
          <cell r="O44">
            <v>1</v>
          </cell>
          <cell r="P44">
            <v>0.25</v>
          </cell>
          <cell r="Q44">
            <v>0.25</v>
          </cell>
          <cell r="R44">
            <v>0.5</v>
          </cell>
          <cell r="S44">
            <v>0.25</v>
          </cell>
          <cell r="T44">
            <v>0</v>
          </cell>
          <cell r="U44">
            <v>0.5</v>
          </cell>
          <cell r="V44">
            <v>0.5</v>
          </cell>
          <cell r="W44">
            <v>0.25</v>
          </cell>
          <cell r="X44">
            <v>0</v>
          </cell>
          <cell r="Y44">
            <v>0.75</v>
          </cell>
          <cell r="Z44">
            <v>0.75</v>
          </cell>
          <cell r="AA44">
            <v>0</v>
          </cell>
          <cell r="AB44">
            <v>0.25</v>
          </cell>
          <cell r="AC44">
            <v>0</v>
          </cell>
          <cell r="AD44">
            <v>0</v>
          </cell>
          <cell r="AE44">
            <v>0</v>
          </cell>
          <cell r="AF44">
            <v>0</v>
          </cell>
          <cell r="AG44">
            <v>0</v>
          </cell>
        </row>
        <row r="45">
          <cell r="N45">
            <v>0.5</v>
          </cell>
          <cell r="O45">
            <v>0.25</v>
          </cell>
          <cell r="P45">
            <v>1</v>
          </cell>
          <cell r="Q45">
            <v>0.25</v>
          </cell>
          <cell r="R45">
            <v>0.25</v>
          </cell>
          <cell r="S45">
            <v>0</v>
          </cell>
          <cell r="T45">
            <v>0.25</v>
          </cell>
          <cell r="U45">
            <v>0.5</v>
          </cell>
          <cell r="V45">
            <v>0</v>
          </cell>
          <cell r="W45">
            <v>0</v>
          </cell>
          <cell r="X45">
            <v>0</v>
          </cell>
          <cell r="Y45">
            <v>0.25</v>
          </cell>
          <cell r="Z45">
            <v>0.25</v>
          </cell>
          <cell r="AA45">
            <v>0</v>
          </cell>
          <cell r="AB45">
            <v>0</v>
          </cell>
          <cell r="AC45">
            <v>0</v>
          </cell>
          <cell r="AD45">
            <v>0</v>
          </cell>
          <cell r="AE45">
            <v>0</v>
          </cell>
          <cell r="AF45">
            <v>0</v>
          </cell>
          <cell r="AG45">
            <v>0</v>
          </cell>
        </row>
        <row r="46">
          <cell r="N46">
            <v>0.25</v>
          </cell>
          <cell r="O46">
            <v>0.25</v>
          </cell>
          <cell r="P46">
            <v>0.25</v>
          </cell>
          <cell r="Q46">
            <v>1</v>
          </cell>
          <cell r="R46">
            <v>0.25</v>
          </cell>
          <cell r="S46">
            <v>0</v>
          </cell>
          <cell r="T46">
            <v>0</v>
          </cell>
          <cell r="U46">
            <v>0.25</v>
          </cell>
          <cell r="V46">
            <v>0</v>
          </cell>
          <cell r="W46">
            <v>0</v>
          </cell>
          <cell r="X46">
            <v>0</v>
          </cell>
          <cell r="Y46">
            <v>0.25</v>
          </cell>
          <cell r="Z46">
            <v>0.25</v>
          </cell>
          <cell r="AA46">
            <v>0</v>
          </cell>
          <cell r="AB46">
            <v>0.25</v>
          </cell>
          <cell r="AC46">
            <v>0</v>
          </cell>
          <cell r="AD46">
            <v>0</v>
          </cell>
          <cell r="AE46">
            <v>0</v>
          </cell>
          <cell r="AF46">
            <v>0</v>
          </cell>
          <cell r="AG46">
            <v>0</v>
          </cell>
        </row>
        <row r="47">
          <cell r="N47">
            <v>0.25</v>
          </cell>
          <cell r="O47">
            <v>0.5</v>
          </cell>
          <cell r="P47">
            <v>0.25</v>
          </cell>
          <cell r="Q47">
            <v>0.25</v>
          </cell>
          <cell r="R47">
            <v>1</v>
          </cell>
          <cell r="S47">
            <v>0.5</v>
          </cell>
          <cell r="T47">
            <v>0</v>
          </cell>
          <cell r="U47">
            <v>0.5</v>
          </cell>
          <cell r="V47">
            <v>0.25</v>
          </cell>
          <cell r="W47">
            <v>0.25</v>
          </cell>
          <cell r="X47">
            <v>0</v>
          </cell>
          <cell r="Y47">
            <v>0.5</v>
          </cell>
          <cell r="Z47">
            <v>0.5</v>
          </cell>
          <cell r="AA47">
            <v>0.25</v>
          </cell>
          <cell r="AB47">
            <v>0.5</v>
          </cell>
          <cell r="AC47">
            <v>0</v>
          </cell>
          <cell r="AD47">
            <v>0</v>
          </cell>
          <cell r="AE47">
            <v>0</v>
          </cell>
          <cell r="AF47">
            <v>0</v>
          </cell>
          <cell r="AG47">
            <v>0</v>
          </cell>
        </row>
        <row r="48">
          <cell r="N48">
            <v>0</v>
          </cell>
          <cell r="O48">
            <v>0.25</v>
          </cell>
          <cell r="P48">
            <v>0</v>
          </cell>
          <cell r="Q48">
            <v>0</v>
          </cell>
          <cell r="R48">
            <v>0.5</v>
          </cell>
          <cell r="S48">
            <v>1</v>
          </cell>
          <cell r="T48">
            <v>0</v>
          </cell>
          <cell r="U48">
            <v>0.25</v>
          </cell>
          <cell r="V48">
            <v>0.25</v>
          </cell>
          <cell r="W48">
            <v>0</v>
          </cell>
          <cell r="X48">
            <v>0</v>
          </cell>
          <cell r="Y48">
            <v>0.25</v>
          </cell>
          <cell r="Z48">
            <v>0.5</v>
          </cell>
          <cell r="AA48">
            <v>0.5</v>
          </cell>
          <cell r="AB48">
            <v>0.25</v>
          </cell>
          <cell r="AC48">
            <v>0.5</v>
          </cell>
          <cell r="AD48">
            <v>0</v>
          </cell>
          <cell r="AE48">
            <v>0</v>
          </cell>
          <cell r="AF48">
            <v>0</v>
          </cell>
          <cell r="AG48">
            <v>0</v>
          </cell>
        </row>
        <row r="49">
          <cell r="N49">
            <v>0</v>
          </cell>
          <cell r="O49">
            <v>0</v>
          </cell>
          <cell r="P49">
            <v>0.25</v>
          </cell>
          <cell r="Q49">
            <v>0</v>
          </cell>
          <cell r="R49">
            <v>0</v>
          </cell>
          <cell r="S49">
            <v>0</v>
          </cell>
          <cell r="T49">
            <v>1</v>
          </cell>
          <cell r="U49">
            <v>0.25</v>
          </cell>
          <cell r="V49">
            <v>0</v>
          </cell>
          <cell r="W49">
            <v>0</v>
          </cell>
          <cell r="X49">
            <v>0</v>
          </cell>
          <cell r="Y49">
            <v>0</v>
          </cell>
          <cell r="Z49">
            <v>0</v>
          </cell>
          <cell r="AA49">
            <v>0</v>
          </cell>
          <cell r="AB49">
            <v>0</v>
          </cell>
          <cell r="AC49">
            <v>0</v>
          </cell>
          <cell r="AD49">
            <v>0</v>
          </cell>
          <cell r="AE49">
            <v>0</v>
          </cell>
          <cell r="AF49">
            <v>0</v>
          </cell>
          <cell r="AG49">
            <v>0</v>
          </cell>
        </row>
        <row r="50">
          <cell r="N50">
            <v>0.25</v>
          </cell>
          <cell r="O50">
            <v>0.5</v>
          </cell>
          <cell r="P50">
            <v>0.5</v>
          </cell>
          <cell r="Q50">
            <v>0.25</v>
          </cell>
          <cell r="R50">
            <v>0.5</v>
          </cell>
          <cell r="S50">
            <v>0.25</v>
          </cell>
          <cell r="T50">
            <v>0.25</v>
          </cell>
          <cell r="U50">
            <v>1</v>
          </cell>
          <cell r="V50">
            <v>0.25</v>
          </cell>
          <cell r="W50">
            <v>0</v>
          </cell>
          <cell r="X50">
            <v>0</v>
          </cell>
          <cell r="Y50">
            <v>0.5</v>
          </cell>
          <cell r="Z50">
            <v>0.5</v>
          </cell>
          <cell r="AA50">
            <v>0</v>
          </cell>
          <cell r="AB50">
            <v>0</v>
          </cell>
          <cell r="AC50">
            <v>0</v>
          </cell>
          <cell r="AD50">
            <v>0</v>
          </cell>
          <cell r="AE50">
            <v>0</v>
          </cell>
          <cell r="AF50">
            <v>0</v>
          </cell>
          <cell r="AG50">
            <v>0</v>
          </cell>
        </row>
        <row r="51">
          <cell r="N51">
            <v>0</v>
          </cell>
          <cell r="O51">
            <v>0.5</v>
          </cell>
          <cell r="P51">
            <v>0</v>
          </cell>
          <cell r="Q51">
            <v>0</v>
          </cell>
          <cell r="R51">
            <v>0.25</v>
          </cell>
          <cell r="S51">
            <v>0.25</v>
          </cell>
          <cell r="T51">
            <v>0</v>
          </cell>
          <cell r="U51">
            <v>0.25</v>
          </cell>
          <cell r="V51">
            <v>1</v>
          </cell>
          <cell r="W51">
            <v>0.5</v>
          </cell>
          <cell r="X51">
            <v>0</v>
          </cell>
          <cell r="Y51">
            <v>0.25</v>
          </cell>
          <cell r="Z51">
            <v>0.5</v>
          </cell>
          <cell r="AA51">
            <v>0.25</v>
          </cell>
          <cell r="AB51">
            <v>0</v>
          </cell>
          <cell r="AC51">
            <v>0</v>
          </cell>
          <cell r="AD51">
            <v>0</v>
          </cell>
          <cell r="AE51">
            <v>0</v>
          </cell>
          <cell r="AF51">
            <v>0</v>
          </cell>
          <cell r="AG51">
            <v>0</v>
          </cell>
        </row>
        <row r="52">
          <cell r="N52">
            <v>0</v>
          </cell>
          <cell r="O52">
            <v>0.25</v>
          </cell>
          <cell r="P52">
            <v>0</v>
          </cell>
          <cell r="Q52">
            <v>0</v>
          </cell>
          <cell r="R52">
            <v>0.25</v>
          </cell>
          <cell r="S52">
            <v>0</v>
          </cell>
          <cell r="T52">
            <v>0</v>
          </cell>
          <cell r="U52">
            <v>0</v>
          </cell>
          <cell r="V52">
            <v>0.5</v>
          </cell>
          <cell r="W52">
            <v>1</v>
          </cell>
          <cell r="X52">
            <v>0</v>
          </cell>
          <cell r="Y52">
            <v>0.25</v>
          </cell>
          <cell r="Z52">
            <v>0.25</v>
          </cell>
          <cell r="AA52">
            <v>0</v>
          </cell>
          <cell r="AB52">
            <v>0</v>
          </cell>
          <cell r="AC52">
            <v>0</v>
          </cell>
          <cell r="AD52">
            <v>0</v>
          </cell>
          <cell r="AE52">
            <v>0</v>
          </cell>
          <cell r="AF52">
            <v>0</v>
          </cell>
          <cell r="AG52">
            <v>0</v>
          </cell>
        </row>
        <row r="53">
          <cell r="N53">
            <v>0</v>
          </cell>
          <cell r="O53">
            <v>0</v>
          </cell>
          <cell r="P53">
            <v>0</v>
          </cell>
          <cell r="Q53">
            <v>0</v>
          </cell>
          <cell r="R53">
            <v>0</v>
          </cell>
          <cell r="S53">
            <v>0</v>
          </cell>
          <cell r="T53">
            <v>0</v>
          </cell>
          <cell r="U53">
            <v>0</v>
          </cell>
          <cell r="V53">
            <v>0</v>
          </cell>
          <cell r="W53">
            <v>0</v>
          </cell>
          <cell r="X53">
            <v>1</v>
          </cell>
          <cell r="Y53">
            <v>0</v>
          </cell>
          <cell r="Z53">
            <v>0</v>
          </cell>
          <cell r="AA53">
            <v>0</v>
          </cell>
          <cell r="AB53">
            <v>0</v>
          </cell>
          <cell r="AC53">
            <v>0</v>
          </cell>
          <cell r="AD53">
            <v>0</v>
          </cell>
          <cell r="AE53">
            <v>0</v>
          </cell>
          <cell r="AF53">
            <v>0</v>
          </cell>
          <cell r="AG53">
            <v>0</v>
          </cell>
        </row>
        <row r="54">
          <cell r="N54">
            <v>0.25</v>
          </cell>
          <cell r="O54">
            <v>0.75</v>
          </cell>
          <cell r="P54">
            <v>0.25</v>
          </cell>
          <cell r="Q54">
            <v>0.25</v>
          </cell>
          <cell r="R54">
            <v>0.5</v>
          </cell>
          <cell r="S54">
            <v>0.25</v>
          </cell>
          <cell r="T54">
            <v>0</v>
          </cell>
          <cell r="U54">
            <v>0.5</v>
          </cell>
          <cell r="V54">
            <v>0.25</v>
          </cell>
          <cell r="W54">
            <v>0.25</v>
          </cell>
          <cell r="X54">
            <v>0</v>
          </cell>
          <cell r="Y54">
            <v>1</v>
          </cell>
          <cell r="Z54">
            <v>0.5</v>
          </cell>
          <cell r="AA54">
            <v>0.25</v>
          </cell>
          <cell r="AB54">
            <v>0.25</v>
          </cell>
          <cell r="AC54">
            <v>0</v>
          </cell>
          <cell r="AD54">
            <v>0</v>
          </cell>
          <cell r="AE54">
            <v>0</v>
          </cell>
          <cell r="AF54">
            <v>0</v>
          </cell>
          <cell r="AG54">
            <v>0</v>
          </cell>
        </row>
        <row r="55">
          <cell r="N55">
            <v>0.25</v>
          </cell>
          <cell r="O55">
            <v>0.75</v>
          </cell>
          <cell r="P55">
            <v>0.25</v>
          </cell>
          <cell r="Q55">
            <v>0.25</v>
          </cell>
          <cell r="R55">
            <v>0.5</v>
          </cell>
          <cell r="S55">
            <v>0.5</v>
          </cell>
          <cell r="T55">
            <v>0</v>
          </cell>
          <cell r="U55">
            <v>0.5</v>
          </cell>
          <cell r="V55">
            <v>0.5</v>
          </cell>
          <cell r="W55">
            <v>0.25</v>
          </cell>
          <cell r="X55">
            <v>0</v>
          </cell>
          <cell r="Y55">
            <v>0.5</v>
          </cell>
          <cell r="Z55">
            <v>1</v>
          </cell>
          <cell r="AA55">
            <v>0.25</v>
          </cell>
          <cell r="AB55">
            <v>0.25</v>
          </cell>
          <cell r="AC55">
            <v>0</v>
          </cell>
          <cell r="AD55">
            <v>0</v>
          </cell>
          <cell r="AE55">
            <v>0</v>
          </cell>
          <cell r="AF55">
            <v>0</v>
          </cell>
          <cell r="AG55">
            <v>0</v>
          </cell>
        </row>
        <row r="56">
          <cell r="N56">
            <v>0</v>
          </cell>
          <cell r="O56">
            <v>0</v>
          </cell>
          <cell r="P56">
            <v>0</v>
          </cell>
          <cell r="Q56">
            <v>0</v>
          </cell>
          <cell r="R56">
            <v>0.25</v>
          </cell>
          <cell r="S56">
            <v>0.5</v>
          </cell>
          <cell r="T56">
            <v>0</v>
          </cell>
          <cell r="U56">
            <v>0</v>
          </cell>
          <cell r="V56">
            <v>0.25</v>
          </cell>
          <cell r="W56">
            <v>0</v>
          </cell>
          <cell r="X56">
            <v>0</v>
          </cell>
          <cell r="Y56">
            <v>0.25</v>
          </cell>
          <cell r="Z56">
            <v>0.25</v>
          </cell>
          <cell r="AA56">
            <v>1</v>
          </cell>
          <cell r="AB56">
            <v>0</v>
          </cell>
          <cell r="AC56">
            <v>0.5</v>
          </cell>
          <cell r="AD56">
            <v>0</v>
          </cell>
          <cell r="AE56">
            <v>0</v>
          </cell>
          <cell r="AF56">
            <v>0</v>
          </cell>
          <cell r="AG56">
            <v>0</v>
          </cell>
        </row>
        <row r="57">
          <cell r="N57">
            <v>0</v>
          </cell>
          <cell r="O57">
            <v>0.25</v>
          </cell>
          <cell r="P57">
            <v>0</v>
          </cell>
          <cell r="Q57">
            <v>0.25</v>
          </cell>
          <cell r="R57">
            <v>0.5</v>
          </cell>
          <cell r="S57">
            <v>0.25</v>
          </cell>
          <cell r="T57">
            <v>0</v>
          </cell>
          <cell r="U57">
            <v>0</v>
          </cell>
          <cell r="V57">
            <v>0</v>
          </cell>
          <cell r="W57">
            <v>0</v>
          </cell>
          <cell r="X57">
            <v>0</v>
          </cell>
          <cell r="Y57">
            <v>0.25</v>
          </cell>
          <cell r="Z57">
            <v>0.25</v>
          </cell>
          <cell r="AA57">
            <v>0</v>
          </cell>
          <cell r="AB57">
            <v>1</v>
          </cell>
          <cell r="AC57">
            <v>0</v>
          </cell>
          <cell r="AD57">
            <v>0</v>
          </cell>
          <cell r="AE57">
            <v>0</v>
          </cell>
          <cell r="AF57">
            <v>0</v>
          </cell>
          <cell r="AG57">
            <v>0</v>
          </cell>
        </row>
        <row r="58">
          <cell r="N58">
            <v>0</v>
          </cell>
          <cell r="O58">
            <v>0</v>
          </cell>
          <cell r="P58">
            <v>0</v>
          </cell>
          <cell r="Q58">
            <v>0</v>
          </cell>
          <cell r="R58">
            <v>0</v>
          </cell>
          <cell r="S58">
            <v>0.5</v>
          </cell>
          <cell r="T58">
            <v>0</v>
          </cell>
          <cell r="U58">
            <v>0</v>
          </cell>
          <cell r="V58">
            <v>0</v>
          </cell>
          <cell r="W58">
            <v>0</v>
          </cell>
          <cell r="X58">
            <v>0</v>
          </cell>
          <cell r="Y58">
            <v>0</v>
          </cell>
          <cell r="Z58">
            <v>0</v>
          </cell>
          <cell r="AA58">
            <v>0.5</v>
          </cell>
          <cell r="AB58">
            <v>0</v>
          </cell>
          <cell r="AC58">
            <v>1</v>
          </cell>
          <cell r="AD58">
            <v>0</v>
          </cell>
          <cell r="AE58">
            <v>0</v>
          </cell>
          <cell r="AF58">
            <v>0</v>
          </cell>
          <cell r="AG58">
            <v>0</v>
          </cell>
        </row>
        <row r="59">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1</v>
          </cell>
          <cell r="AE59">
            <v>1</v>
          </cell>
          <cell r="AF59">
            <v>1</v>
          </cell>
          <cell r="AG59">
            <v>0</v>
          </cell>
        </row>
        <row r="60">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1</v>
          </cell>
          <cell r="AE60">
            <v>1</v>
          </cell>
          <cell r="AF60">
            <v>1</v>
          </cell>
          <cell r="AG60">
            <v>0</v>
          </cell>
        </row>
        <row r="61">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1</v>
          </cell>
          <cell r="AE61">
            <v>1</v>
          </cell>
          <cell r="AF61">
            <v>1</v>
          </cell>
          <cell r="AG61">
            <v>0</v>
          </cell>
        </row>
        <row r="62">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1</v>
          </cell>
        </row>
        <row r="66">
          <cell r="N66">
            <v>1</v>
          </cell>
          <cell r="O66">
            <v>0</v>
          </cell>
          <cell r="P66">
            <v>0.25</v>
          </cell>
          <cell r="Q66">
            <v>0.5</v>
          </cell>
          <cell r="R66">
            <v>0</v>
          </cell>
          <cell r="S66">
            <v>0.75</v>
          </cell>
          <cell r="T66">
            <v>0.5</v>
          </cell>
          <cell r="U66">
            <v>0</v>
          </cell>
          <cell r="V66">
            <v>0.25</v>
          </cell>
          <cell r="W66">
            <v>0.25</v>
          </cell>
          <cell r="X66">
            <v>0.25</v>
          </cell>
          <cell r="Y66">
            <v>0</v>
          </cell>
          <cell r="Z66">
            <v>0.5</v>
          </cell>
          <cell r="AA66">
            <v>0</v>
          </cell>
        </row>
        <row r="67">
          <cell r="N67">
            <v>0</v>
          </cell>
          <cell r="O67">
            <v>1</v>
          </cell>
          <cell r="P67">
            <v>0</v>
          </cell>
          <cell r="Q67">
            <v>0</v>
          </cell>
          <cell r="R67">
            <v>0.25</v>
          </cell>
          <cell r="S67">
            <v>0.25</v>
          </cell>
          <cell r="T67">
            <v>0</v>
          </cell>
          <cell r="U67">
            <v>0</v>
          </cell>
          <cell r="V67">
            <v>0</v>
          </cell>
          <cell r="W67">
            <v>0</v>
          </cell>
          <cell r="X67">
            <v>0</v>
          </cell>
          <cell r="Y67">
            <v>0</v>
          </cell>
          <cell r="Z67">
            <v>0</v>
          </cell>
          <cell r="AA67">
            <v>0</v>
          </cell>
        </row>
        <row r="68">
          <cell r="N68">
            <v>0.25</v>
          </cell>
          <cell r="O68">
            <v>0</v>
          </cell>
          <cell r="P68">
            <v>1</v>
          </cell>
          <cell r="Q68">
            <v>0</v>
          </cell>
          <cell r="R68">
            <v>0.25</v>
          </cell>
          <cell r="S68">
            <v>0.25</v>
          </cell>
          <cell r="T68">
            <v>0</v>
          </cell>
          <cell r="U68">
            <v>0.25</v>
          </cell>
          <cell r="V68">
            <v>0</v>
          </cell>
          <cell r="W68">
            <v>0</v>
          </cell>
          <cell r="X68">
            <v>0</v>
          </cell>
          <cell r="Y68">
            <v>0</v>
          </cell>
          <cell r="Z68">
            <v>0</v>
          </cell>
          <cell r="AA68">
            <v>0</v>
          </cell>
        </row>
        <row r="69">
          <cell r="N69">
            <v>0.5</v>
          </cell>
          <cell r="O69">
            <v>0</v>
          </cell>
          <cell r="P69">
            <v>0</v>
          </cell>
          <cell r="Q69">
            <v>1</v>
          </cell>
          <cell r="R69">
            <v>0</v>
          </cell>
          <cell r="S69">
            <v>0.5</v>
          </cell>
          <cell r="T69">
            <v>0.25</v>
          </cell>
          <cell r="U69">
            <v>0</v>
          </cell>
          <cell r="V69">
            <v>0</v>
          </cell>
          <cell r="W69">
            <v>0.75</v>
          </cell>
          <cell r="X69">
            <v>0.25</v>
          </cell>
          <cell r="Y69">
            <v>0</v>
          </cell>
          <cell r="Z69">
            <v>0.75</v>
          </cell>
          <cell r="AA69">
            <v>0</v>
          </cell>
        </row>
        <row r="70">
          <cell r="N70">
            <v>0</v>
          </cell>
          <cell r="O70">
            <v>0.25</v>
          </cell>
          <cell r="P70">
            <v>0.25</v>
          </cell>
          <cell r="Q70">
            <v>0</v>
          </cell>
          <cell r="R70">
            <v>1</v>
          </cell>
          <cell r="S70">
            <v>0.25</v>
          </cell>
          <cell r="T70">
            <v>0</v>
          </cell>
          <cell r="U70">
            <v>0</v>
          </cell>
          <cell r="V70">
            <v>0</v>
          </cell>
          <cell r="W70">
            <v>0</v>
          </cell>
          <cell r="X70">
            <v>0</v>
          </cell>
          <cell r="Y70">
            <v>0</v>
          </cell>
          <cell r="Z70">
            <v>0</v>
          </cell>
          <cell r="AA70">
            <v>0</v>
          </cell>
        </row>
        <row r="71">
          <cell r="N71">
            <v>0.75</v>
          </cell>
          <cell r="O71">
            <v>0.25</v>
          </cell>
          <cell r="P71">
            <v>0.25</v>
          </cell>
          <cell r="Q71">
            <v>0.5</v>
          </cell>
          <cell r="R71">
            <v>0.25</v>
          </cell>
          <cell r="S71">
            <v>1</v>
          </cell>
          <cell r="T71">
            <v>0.25</v>
          </cell>
          <cell r="U71">
            <v>0</v>
          </cell>
          <cell r="V71">
            <v>0</v>
          </cell>
          <cell r="W71">
            <v>0.75</v>
          </cell>
          <cell r="X71">
            <v>0.25</v>
          </cell>
          <cell r="Y71">
            <v>0</v>
          </cell>
          <cell r="Z71">
            <v>0.25</v>
          </cell>
          <cell r="AA71">
            <v>0</v>
          </cell>
        </row>
        <row r="72">
          <cell r="N72">
            <v>0.5</v>
          </cell>
          <cell r="O72">
            <v>0</v>
          </cell>
          <cell r="P72">
            <v>0</v>
          </cell>
          <cell r="Q72">
            <v>0.25</v>
          </cell>
          <cell r="R72">
            <v>0</v>
          </cell>
          <cell r="S72">
            <v>0.25</v>
          </cell>
          <cell r="T72">
            <v>1</v>
          </cell>
          <cell r="U72">
            <v>0</v>
          </cell>
          <cell r="V72">
            <v>0.25</v>
          </cell>
          <cell r="W72">
            <v>0.25</v>
          </cell>
          <cell r="X72">
            <v>0.5</v>
          </cell>
          <cell r="Y72">
            <v>0</v>
          </cell>
          <cell r="Z72">
            <v>0.25</v>
          </cell>
          <cell r="AA72">
            <v>0</v>
          </cell>
        </row>
        <row r="73">
          <cell r="N73">
            <v>0</v>
          </cell>
          <cell r="O73">
            <v>0</v>
          </cell>
          <cell r="P73">
            <v>0.25</v>
          </cell>
          <cell r="Q73">
            <v>0</v>
          </cell>
          <cell r="R73">
            <v>0</v>
          </cell>
          <cell r="S73">
            <v>0</v>
          </cell>
          <cell r="T73">
            <v>0</v>
          </cell>
          <cell r="U73">
            <v>1</v>
          </cell>
          <cell r="V73">
            <v>0</v>
          </cell>
          <cell r="W73">
            <v>0</v>
          </cell>
          <cell r="X73">
            <v>0</v>
          </cell>
          <cell r="Y73">
            <v>0.25</v>
          </cell>
          <cell r="Z73">
            <v>0</v>
          </cell>
          <cell r="AA73">
            <v>0</v>
          </cell>
        </row>
        <row r="74">
          <cell r="N74">
            <v>0.25</v>
          </cell>
          <cell r="O74">
            <v>0</v>
          </cell>
          <cell r="P74">
            <v>0</v>
          </cell>
          <cell r="Q74">
            <v>0</v>
          </cell>
          <cell r="R74">
            <v>0</v>
          </cell>
          <cell r="S74">
            <v>0</v>
          </cell>
          <cell r="T74">
            <v>0.25</v>
          </cell>
          <cell r="U74">
            <v>0</v>
          </cell>
          <cell r="V74">
            <v>1</v>
          </cell>
          <cell r="W74">
            <v>0</v>
          </cell>
          <cell r="X74">
            <v>0.5</v>
          </cell>
          <cell r="Y74">
            <v>0</v>
          </cell>
          <cell r="Z74">
            <v>0</v>
          </cell>
          <cell r="AA74">
            <v>0</v>
          </cell>
        </row>
        <row r="75">
          <cell r="N75">
            <v>0.25</v>
          </cell>
          <cell r="O75">
            <v>0</v>
          </cell>
          <cell r="P75">
            <v>0</v>
          </cell>
          <cell r="Q75">
            <v>0.75</v>
          </cell>
          <cell r="R75">
            <v>0</v>
          </cell>
          <cell r="S75">
            <v>0.75</v>
          </cell>
          <cell r="T75">
            <v>0.25</v>
          </cell>
          <cell r="U75">
            <v>0</v>
          </cell>
          <cell r="V75">
            <v>0</v>
          </cell>
          <cell r="W75">
            <v>1</v>
          </cell>
          <cell r="X75">
            <v>0.25</v>
          </cell>
          <cell r="Y75">
            <v>0</v>
          </cell>
          <cell r="Z75">
            <v>0.25</v>
          </cell>
          <cell r="AA75">
            <v>0</v>
          </cell>
        </row>
        <row r="76">
          <cell r="N76">
            <v>0.25</v>
          </cell>
          <cell r="O76">
            <v>0</v>
          </cell>
          <cell r="P76">
            <v>0</v>
          </cell>
          <cell r="Q76">
            <v>0.25</v>
          </cell>
          <cell r="R76">
            <v>0</v>
          </cell>
          <cell r="S76">
            <v>0.25</v>
          </cell>
          <cell r="T76">
            <v>0.5</v>
          </cell>
          <cell r="U76">
            <v>0</v>
          </cell>
          <cell r="V76">
            <v>0.5</v>
          </cell>
          <cell r="W76">
            <v>0.25</v>
          </cell>
          <cell r="X76">
            <v>1</v>
          </cell>
          <cell r="Y76">
            <v>0</v>
          </cell>
          <cell r="Z76">
            <v>0.25</v>
          </cell>
          <cell r="AA76">
            <v>0</v>
          </cell>
        </row>
        <row r="77">
          <cell r="N77">
            <v>0</v>
          </cell>
          <cell r="O77">
            <v>0</v>
          </cell>
          <cell r="P77">
            <v>0</v>
          </cell>
          <cell r="Q77">
            <v>0</v>
          </cell>
          <cell r="R77">
            <v>0</v>
          </cell>
          <cell r="S77">
            <v>0</v>
          </cell>
          <cell r="T77">
            <v>0</v>
          </cell>
          <cell r="U77">
            <v>0.25</v>
          </cell>
          <cell r="V77">
            <v>0</v>
          </cell>
          <cell r="W77">
            <v>0</v>
          </cell>
          <cell r="X77">
            <v>0</v>
          </cell>
          <cell r="Y77">
            <v>1</v>
          </cell>
          <cell r="Z77">
            <v>0.25</v>
          </cell>
          <cell r="AA77">
            <v>0</v>
          </cell>
        </row>
        <row r="78">
          <cell r="N78">
            <v>0.5</v>
          </cell>
          <cell r="O78">
            <v>0</v>
          </cell>
          <cell r="P78">
            <v>0</v>
          </cell>
          <cell r="Q78">
            <v>0.75</v>
          </cell>
          <cell r="R78">
            <v>0</v>
          </cell>
          <cell r="S78">
            <v>0.25</v>
          </cell>
          <cell r="T78">
            <v>0.25</v>
          </cell>
          <cell r="U78">
            <v>0</v>
          </cell>
          <cell r="V78">
            <v>0</v>
          </cell>
          <cell r="W78">
            <v>0.25</v>
          </cell>
          <cell r="X78">
            <v>0.25</v>
          </cell>
          <cell r="Y78">
            <v>0.25</v>
          </cell>
          <cell r="Z78">
            <v>1</v>
          </cell>
          <cell r="AA78">
            <v>0</v>
          </cell>
        </row>
        <row r="79">
          <cell r="N79">
            <v>0</v>
          </cell>
          <cell r="O79">
            <v>0</v>
          </cell>
          <cell r="P79">
            <v>0</v>
          </cell>
          <cell r="Q79">
            <v>0</v>
          </cell>
          <cell r="R79">
            <v>0</v>
          </cell>
          <cell r="S79">
            <v>0</v>
          </cell>
          <cell r="T79">
            <v>0</v>
          </cell>
          <cell r="U79">
            <v>0</v>
          </cell>
          <cell r="V79">
            <v>0</v>
          </cell>
          <cell r="W79">
            <v>0</v>
          </cell>
          <cell r="X79">
            <v>0</v>
          </cell>
          <cell r="Y79">
            <v>0</v>
          </cell>
          <cell r="Z79">
            <v>0</v>
          </cell>
          <cell r="AA79">
            <v>1</v>
          </cell>
        </row>
        <row r="83">
          <cell r="N83">
            <v>1</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0.25</v>
          </cell>
          <cell r="AE83">
            <v>0</v>
          </cell>
          <cell r="AF83">
            <v>0</v>
          </cell>
          <cell r="AG83">
            <v>0</v>
          </cell>
        </row>
        <row r="84">
          <cell r="N84">
            <v>0</v>
          </cell>
          <cell r="O84">
            <v>1</v>
          </cell>
          <cell r="P84">
            <v>0</v>
          </cell>
          <cell r="Q84">
            <v>0</v>
          </cell>
          <cell r="R84">
            <v>0</v>
          </cell>
          <cell r="S84">
            <v>0</v>
          </cell>
          <cell r="T84">
            <v>0.25</v>
          </cell>
          <cell r="U84">
            <v>0</v>
          </cell>
          <cell r="V84">
            <v>0</v>
          </cell>
          <cell r="W84">
            <v>0</v>
          </cell>
          <cell r="X84">
            <v>0</v>
          </cell>
          <cell r="Y84">
            <v>0</v>
          </cell>
          <cell r="Z84">
            <v>0</v>
          </cell>
          <cell r="AA84">
            <v>0</v>
          </cell>
          <cell r="AB84">
            <v>0</v>
          </cell>
          <cell r="AC84">
            <v>0</v>
          </cell>
          <cell r="AD84">
            <v>0</v>
          </cell>
          <cell r="AE84">
            <v>0</v>
          </cell>
          <cell r="AF84">
            <v>0</v>
          </cell>
          <cell r="AG84">
            <v>0</v>
          </cell>
        </row>
        <row r="85">
          <cell r="N85">
            <v>0</v>
          </cell>
          <cell r="O85">
            <v>0</v>
          </cell>
          <cell r="P85">
            <v>1</v>
          </cell>
          <cell r="Q85">
            <v>0</v>
          </cell>
          <cell r="R85">
            <v>0</v>
          </cell>
          <cell r="S85">
            <v>0</v>
          </cell>
          <cell r="T85">
            <v>0</v>
          </cell>
          <cell r="U85">
            <v>0.25</v>
          </cell>
          <cell r="V85">
            <v>0</v>
          </cell>
          <cell r="W85">
            <v>0</v>
          </cell>
          <cell r="X85">
            <v>0</v>
          </cell>
          <cell r="Y85">
            <v>0</v>
          </cell>
          <cell r="Z85">
            <v>0</v>
          </cell>
          <cell r="AA85">
            <v>0</v>
          </cell>
          <cell r="AB85">
            <v>0</v>
          </cell>
          <cell r="AC85">
            <v>0</v>
          </cell>
          <cell r="AD85">
            <v>0</v>
          </cell>
          <cell r="AE85">
            <v>0</v>
          </cell>
          <cell r="AF85">
            <v>0</v>
          </cell>
          <cell r="AG85">
            <v>0</v>
          </cell>
        </row>
        <row r="86">
          <cell r="N86">
            <v>0</v>
          </cell>
          <cell r="O86">
            <v>0</v>
          </cell>
          <cell r="P86">
            <v>0</v>
          </cell>
          <cell r="Q86">
            <v>1</v>
          </cell>
          <cell r="R86">
            <v>0</v>
          </cell>
          <cell r="S86">
            <v>0</v>
          </cell>
          <cell r="T86">
            <v>0</v>
          </cell>
          <cell r="U86">
            <v>0</v>
          </cell>
          <cell r="V86">
            <v>0</v>
          </cell>
          <cell r="W86">
            <v>0</v>
          </cell>
          <cell r="X86">
            <v>0</v>
          </cell>
          <cell r="Y86">
            <v>0</v>
          </cell>
          <cell r="Z86">
            <v>0</v>
          </cell>
          <cell r="AA86">
            <v>0.25</v>
          </cell>
          <cell r="AB86">
            <v>0</v>
          </cell>
          <cell r="AC86">
            <v>0</v>
          </cell>
          <cell r="AD86">
            <v>0</v>
          </cell>
          <cell r="AE86">
            <v>0</v>
          </cell>
          <cell r="AF86">
            <v>0</v>
          </cell>
          <cell r="AG86">
            <v>0</v>
          </cell>
        </row>
        <row r="87">
          <cell r="N87">
            <v>0</v>
          </cell>
          <cell r="O87">
            <v>0</v>
          </cell>
          <cell r="P87">
            <v>0</v>
          </cell>
          <cell r="Q87">
            <v>0</v>
          </cell>
          <cell r="R87">
            <v>1</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row>
        <row r="88">
          <cell r="N88">
            <v>0</v>
          </cell>
          <cell r="O88">
            <v>0</v>
          </cell>
          <cell r="P88">
            <v>0</v>
          </cell>
          <cell r="Q88">
            <v>0</v>
          </cell>
          <cell r="R88">
            <v>0</v>
          </cell>
          <cell r="S88">
            <v>1</v>
          </cell>
          <cell r="T88">
            <v>0</v>
          </cell>
          <cell r="U88">
            <v>0</v>
          </cell>
          <cell r="V88">
            <v>0</v>
          </cell>
          <cell r="W88">
            <v>0</v>
          </cell>
          <cell r="X88">
            <v>0</v>
          </cell>
          <cell r="Y88">
            <v>0</v>
          </cell>
          <cell r="Z88">
            <v>0</v>
          </cell>
          <cell r="AA88">
            <v>0</v>
          </cell>
          <cell r="AB88">
            <v>0</v>
          </cell>
          <cell r="AC88">
            <v>0.25</v>
          </cell>
          <cell r="AD88">
            <v>0</v>
          </cell>
          <cell r="AE88">
            <v>0</v>
          </cell>
          <cell r="AF88">
            <v>0</v>
          </cell>
          <cell r="AG88">
            <v>0</v>
          </cell>
        </row>
        <row r="89">
          <cell r="N89">
            <v>0</v>
          </cell>
          <cell r="O89">
            <v>0.25</v>
          </cell>
          <cell r="P89">
            <v>0</v>
          </cell>
          <cell r="Q89">
            <v>0</v>
          </cell>
          <cell r="R89">
            <v>0</v>
          </cell>
          <cell r="S89">
            <v>0</v>
          </cell>
          <cell r="T89">
            <v>1</v>
          </cell>
          <cell r="U89">
            <v>0</v>
          </cell>
          <cell r="V89">
            <v>0</v>
          </cell>
          <cell r="W89">
            <v>0</v>
          </cell>
          <cell r="X89">
            <v>0</v>
          </cell>
          <cell r="Y89">
            <v>0</v>
          </cell>
          <cell r="Z89">
            <v>0</v>
          </cell>
          <cell r="AA89">
            <v>0</v>
          </cell>
          <cell r="AB89">
            <v>0</v>
          </cell>
          <cell r="AC89">
            <v>0.25</v>
          </cell>
          <cell r="AD89">
            <v>0</v>
          </cell>
          <cell r="AE89">
            <v>0</v>
          </cell>
          <cell r="AF89">
            <v>0</v>
          </cell>
          <cell r="AG89">
            <v>0</v>
          </cell>
        </row>
        <row r="90">
          <cell r="N90">
            <v>0</v>
          </cell>
          <cell r="O90">
            <v>0</v>
          </cell>
          <cell r="P90">
            <v>0.25</v>
          </cell>
          <cell r="Q90">
            <v>0</v>
          </cell>
          <cell r="R90">
            <v>0</v>
          </cell>
          <cell r="S90">
            <v>0</v>
          </cell>
          <cell r="T90">
            <v>0</v>
          </cell>
          <cell r="U90">
            <v>1</v>
          </cell>
          <cell r="V90">
            <v>0</v>
          </cell>
          <cell r="W90">
            <v>0</v>
          </cell>
          <cell r="X90">
            <v>0</v>
          </cell>
          <cell r="Y90">
            <v>0</v>
          </cell>
          <cell r="Z90">
            <v>0</v>
          </cell>
          <cell r="AA90">
            <v>0</v>
          </cell>
          <cell r="AB90">
            <v>0</v>
          </cell>
          <cell r="AC90">
            <v>0</v>
          </cell>
          <cell r="AD90">
            <v>0</v>
          </cell>
          <cell r="AE90">
            <v>0</v>
          </cell>
          <cell r="AF90">
            <v>0</v>
          </cell>
          <cell r="AG90">
            <v>0</v>
          </cell>
        </row>
        <row r="91">
          <cell r="N91">
            <v>0</v>
          </cell>
          <cell r="O91">
            <v>0</v>
          </cell>
          <cell r="P91">
            <v>0</v>
          </cell>
          <cell r="Q91">
            <v>0</v>
          </cell>
          <cell r="R91">
            <v>0</v>
          </cell>
          <cell r="S91">
            <v>0</v>
          </cell>
          <cell r="T91">
            <v>0</v>
          </cell>
          <cell r="U91">
            <v>0</v>
          </cell>
          <cell r="V91">
            <v>1</v>
          </cell>
          <cell r="W91">
            <v>0</v>
          </cell>
          <cell r="X91">
            <v>0</v>
          </cell>
          <cell r="Y91">
            <v>0</v>
          </cell>
          <cell r="Z91">
            <v>0</v>
          </cell>
          <cell r="AA91">
            <v>0</v>
          </cell>
          <cell r="AB91">
            <v>0</v>
          </cell>
          <cell r="AC91">
            <v>0</v>
          </cell>
          <cell r="AD91">
            <v>0</v>
          </cell>
          <cell r="AE91">
            <v>0</v>
          </cell>
          <cell r="AF91">
            <v>0</v>
          </cell>
          <cell r="AG91">
            <v>0</v>
          </cell>
        </row>
        <row r="92">
          <cell r="N92">
            <v>0</v>
          </cell>
          <cell r="O92">
            <v>0</v>
          </cell>
          <cell r="P92">
            <v>0</v>
          </cell>
          <cell r="Q92">
            <v>0</v>
          </cell>
          <cell r="R92">
            <v>0</v>
          </cell>
          <cell r="S92">
            <v>0</v>
          </cell>
          <cell r="T92">
            <v>0</v>
          </cell>
          <cell r="U92">
            <v>0</v>
          </cell>
          <cell r="V92">
            <v>0</v>
          </cell>
          <cell r="W92">
            <v>1</v>
          </cell>
          <cell r="X92">
            <v>0</v>
          </cell>
          <cell r="Y92">
            <v>0</v>
          </cell>
          <cell r="Z92">
            <v>0</v>
          </cell>
          <cell r="AA92">
            <v>0.25</v>
          </cell>
          <cell r="AB92">
            <v>0</v>
          </cell>
          <cell r="AC92">
            <v>0</v>
          </cell>
          <cell r="AD92">
            <v>0</v>
          </cell>
          <cell r="AE92">
            <v>0</v>
          </cell>
          <cell r="AF92">
            <v>0</v>
          </cell>
          <cell r="AG92">
            <v>0</v>
          </cell>
        </row>
        <row r="93">
          <cell r="N93">
            <v>0</v>
          </cell>
          <cell r="O93">
            <v>0</v>
          </cell>
          <cell r="P93">
            <v>0</v>
          </cell>
          <cell r="Q93">
            <v>0</v>
          </cell>
          <cell r="R93">
            <v>0</v>
          </cell>
          <cell r="S93">
            <v>0</v>
          </cell>
          <cell r="T93">
            <v>0</v>
          </cell>
          <cell r="U93">
            <v>0</v>
          </cell>
          <cell r="V93">
            <v>0</v>
          </cell>
          <cell r="W93">
            <v>0</v>
          </cell>
          <cell r="X93">
            <v>1</v>
          </cell>
          <cell r="Y93">
            <v>0</v>
          </cell>
          <cell r="Z93">
            <v>0</v>
          </cell>
          <cell r="AA93">
            <v>0</v>
          </cell>
          <cell r="AB93">
            <v>0</v>
          </cell>
          <cell r="AC93">
            <v>0</v>
          </cell>
          <cell r="AD93">
            <v>0</v>
          </cell>
          <cell r="AE93">
            <v>0</v>
          </cell>
          <cell r="AF93">
            <v>0</v>
          </cell>
          <cell r="AG93">
            <v>0</v>
          </cell>
        </row>
        <row r="94">
          <cell r="C94">
            <v>1</v>
          </cell>
          <cell r="D94">
            <v>-0.25</v>
          </cell>
          <cell r="E94">
            <v>0.25</v>
          </cell>
          <cell r="F94">
            <v>0</v>
          </cell>
          <cell r="G94">
            <v>0.25</v>
          </cell>
          <cell r="H94">
            <v>0</v>
          </cell>
          <cell r="N94">
            <v>0</v>
          </cell>
          <cell r="O94">
            <v>0</v>
          </cell>
          <cell r="P94">
            <v>0</v>
          </cell>
          <cell r="Q94">
            <v>0</v>
          </cell>
          <cell r="R94">
            <v>0</v>
          </cell>
          <cell r="S94">
            <v>0</v>
          </cell>
          <cell r="T94">
            <v>0</v>
          </cell>
          <cell r="U94">
            <v>0</v>
          </cell>
          <cell r="V94">
            <v>0</v>
          </cell>
          <cell r="W94">
            <v>0</v>
          </cell>
          <cell r="X94">
            <v>0</v>
          </cell>
          <cell r="Y94">
            <v>1</v>
          </cell>
          <cell r="Z94">
            <v>0</v>
          </cell>
          <cell r="AA94">
            <v>0</v>
          </cell>
          <cell r="AB94">
            <v>0</v>
          </cell>
          <cell r="AC94">
            <v>0</v>
          </cell>
          <cell r="AD94">
            <v>0</v>
          </cell>
          <cell r="AE94">
            <v>0</v>
          </cell>
          <cell r="AF94">
            <v>0</v>
          </cell>
          <cell r="AG94">
            <v>0</v>
          </cell>
        </row>
        <row r="95">
          <cell r="C95">
            <v>-0.25</v>
          </cell>
          <cell r="D95">
            <v>1</v>
          </cell>
          <cell r="E95">
            <v>0</v>
          </cell>
          <cell r="F95">
            <v>0.25</v>
          </cell>
          <cell r="G95">
            <v>0.25</v>
          </cell>
          <cell r="H95">
            <v>0.25</v>
          </cell>
          <cell r="N95">
            <v>0</v>
          </cell>
          <cell r="O95">
            <v>0</v>
          </cell>
          <cell r="P95">
            <v>0</v>
          </cell>
          <cell r="Q95">
            <v>0</v>
          </cell>
          <cell r="R95">
            <v>0</v>
          </cell>
          <cell r="S95">
            <v>0</v>
          </cell>
          <cell r="T95">
            <v>0</v>
          </cell>
          <cell r="U95">
            <v>0</v>
          </cell>
          <cell r="V95">
            <v>0</v>
          </cell>
          <cell r="W95">
            <v>0</v>
          </cell>
          <cell r="X95">
            <v>0</v>
          </cell>
          <cell r="Y95">
            <v>0</v>
          </cell>
          <cell r="Z95">
            <v>1</v>
          </cell>
          <cell r="AA95">
            <v>0</v>
          </cell>
          <cell r="AB95">
            <v>0</v>
          </cell>
          <cell r="AC95">
            <v>0</v>
          </cell>
          <cell r="AD95">
            <v>0</v>
          </cell>
          <cell r="AE95">
            <v>0</v>
          </cell>
          <cell r="AF95">
            <v>0</v>
          </cell>
          <cell r="AG95">
            <v>0</v>
          </cell>
        </row>
        <row r="96">
          <cell r="C96">
            <v>0.25</v>
          </cell>
          <cell r="D96">
            <v>0</v>
          </cell>
          <cell r="E96">
            <v>1</v>
          </cell>
          <cell r="F96">
            <v>0</v>
          </cell>
          <cell r="G96">
            <v>0.5</v>
          </cell>
          <cell r="H96">
            <v>0</v>
          </cell>
          <cell r="N96">
            <v>0</v>
          </cell>
          <cell r="O96">
            <v>0</v>
          </cell>
          <cell r="P96">
            <v>0</v>
          </cell>
          <cell r="Q96">
            <v>0.25</v>
          </cell>
          <cell r="R96">
            <v>0</v>
          </cell>
          <cell r="S96">
            <v>0</v>
          </cell>
          <cell r="T96">
            <v>0</v>
          </cell>
          <cell r="U96">
            <v>0</v>
          </cell>
          <cell r="V96">
            <v>0</v>
          </cell>
          <cell r="W96">
            <v>0.25</v>
          </cell>
          <cell r="X96">
            <v>0</v>
          </cell>
          <cell r="Y96">
            <v>0</v>
          </cell>
          <cell r="Z96">
            <v>0</v>
          </cell>
          <cell r="AA96">
            <v>1</v>
          </cell>
          <cell r="AB96">
            <v>0</v>
          </cell>
          <cell r="AC96">
            <v>0</v>
          </cell>
          <cell r="AD96">
            <v>0</v>
          </cell>
          <cell r="AE96">
            <v>0</v>
          </cell>
          <cell r="AF96">
            <v>0</v>
          </cell>
          <cell r="AG96">
            <v>0</v>
          </cell>
        </row>
        <row r="97">
          <cell r="C97">
            <v>0</v>
          </cell>
          <cell r="D97">
            <v>0.25</v>
          </cell>
          <cell r="E97">
            <v>0</v>
          </cell>
          <cell r="F97">
            <v>1</v>
          </cell>
          <cell r="G97">
            <v>0.5</v>
          </cell>
          <cell r="H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1</v>
          </cell>
          <cell r="AC97">
            <v>0</v>
          </cell>
          <cell r="AD97">
            <v>0</v>
          </cell>
          <cell r="AE97">
            <v>0</v>
          </cell>
          <cell r="AF97">
            <v>0</v>
          </cell>
          <cell r="AG97">
            <v>0</v>
          </cell>
        </row>
        <row r="98">
          <cell r="C98">
            <v>0.25</v>
          </cell>
          <cell r="D98">
            <v>0.25</v>
          </cell>
          <cell r="E98">
            <v>0.5</v>
          </cell>
          <cell r="F98">
            <v>0.5</v>
          </cell>
          <cell r="G98">
            <v>1</v>
          </cell>
          <cell r="H98">
            <v>0.5</v>
          </cell>
          <cell r="N98">
            <v>0</v>
          </cell>
          <cell r="O98">
            <v>0</v>
          </cell>
          <cell r="P98">
            <v>0</v>
          </cell>
          <cell r="Q98">
            <v>0</v>
          </cell>
          <cell r="R98">
            <v>0</v>
          </cell>
          <cell r="S98">
            <v>0.25</v>
          </cell>
          <cell r="T98">
            <v>0.25</v>
          </cell>
          <cell r="U98">
            <v>0</v>
          </cell>
          <cell r="V98">
            <v>0</v>
          </cell>
          <cell r="W98">
            <v>0</v>
          </cell>
          <cell r="X98">
            <v>0</v>
          </cell>
          <cell r="Y98">
            <v>0</v>
          </cell>
          <cell r="Z98">
            <v>0</v>
          </cell>
          <cell r="AA98">
            <v>0</v>
          </cell>
          <cell r="AB98">
            <v>0</v>
          </cell>
          <cell r="AC98">
            <v>1</v>
          </cell>
          <cell r="AD98">
            <v>0</v>
          </cell>
          <cell r="AE98">
            <v>0</v>
          </cell>
          <cell r="AF98">
            <v>0</v>
          </cell>
          <cell r="AG98">
            <v>0</v>
          </cell>
        </row>
        <row r="99">
          <cell r="C99">
            <v>0</v>
          </cell>
          <cell r="D99">
            <v>0.25</v>
          </cell>
          <cell r="E99">
            <v>0</v>
          </cell>
          <cell r="F99">
            <v>0</v>
          </cell>
          <cell r="G99">
            <v>0.5</v>
          </cell>
          <cell r="H99">
            <v>1</v>
          </cell>
          <cell r="N99">
            <v>0.25</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1</v>
          </cell>
          <cell r="AE99">
            <v>0</v>
          </cell>
          <cell r="AF99">
            <v>0</v>
          </cell>
          <cell r="AG99">
            <v>0</v>
          </cell>
        </row>
        <row r="100">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1</v>
          </cell>
          <cell r="AF100">
            <v>0.75</v>
          </cell>
          <cell r="AG100">
            <v>0.75</v>
          </cell>
        </row>
        <row r="101">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0.75</v>
          </cell>
          <cell r="AF101">
            <v>1</v>
          </cell>
          <cell r="AG101">
            <v>0.75</v>
          </cell>
        </row>
        <row r="102">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0.75</v>
          </cell>
          <cell r="AF102">
            <v>0.75</v>
          </cell>
          <cell r="AG102">
            <v>1</v>
          </cell>
        </row>
        <row r="106">
          <cell r="N106">
            <v>1</v>
          </cell>
          <cell r="O106">
            <v>0</v>
          </cell>
          <cell r="P106">
            <v>0</v>
          </cell>
          <cell r="Q106">
            <v>0</v>
          </cell>
          <cell r="R106">
            <v>0</v>
          </cell>
          <cell r="S106">
            <v>0</v>
          </cell>
          <cell r="T106">
            <v>0</v>
          </cell>
          <cell r="U106">
            <v>0</v>
          </cell>
          <cell r="V106">
            <v>0</v>
          </cell>
        </row>
        <row r="107">
          <cell r="N107">
            <v>0</v>
          </cell>
          <cell r="O107">
            <v>1</v>
          </cell>
          <cell r="P107">
            <v>0</v>
          </cell>
          <cell r="Q107">
            <v>0</v>
          </cell>
          <cell r="R107">
            <v>0</v>
          </cell>
          <cell r="S107">
            <v>0.25</v>
          </cell>
          <cell r="T107">
            <v>0.25</v>
          </cell>
          <cell r="U107">
            <v>0</v>
          </cell>
          <cell r="V107">
            <v>0</v>
          </cell>
        </row>
        <row r="108">
          <cell r="N108">
            <v>0</v>
          </cell>
          <cell r="O108">
            <v>0</v>
          </cell>
          <cell r="P108">
            <v>1</v>
          </cell>
          <cell r="Q108">
            <v>0</v>
          </cell>
          <cell r="R108">
            <v>0</v>
          </cell>
          <cell r="S108">
            <v>0</v>
          </cell>
          <cell r="T108">
            <v>0</v>
          </cell>
          <cell r="U108">
            <v>0</v>
          </cell>
          <cell r="V108">
            <v>0</v>
          </cell>
        </row>
        <row r="109">
          <cell r="N109">
            <v>0</v>
          </cell>
          <cell r="O109">
            <v>0</v>
          </cell>
          <cell r="P109">
            <v>0</v>
          </cell>
          <cell r="Q109">
            <v>1</v>
          </cell>
          <cell r="R109">
            <v>0</v>
          </cell>
          <cell r="S109">
            <v>0</v>
          </cell>
          <cell r="T109">
            <v>0</v>
          </cell>
          <cell r="U109">
            <v>0</v>
          </cell>
          <cell r="V109">
            <v>0</v>
          </cell>
        </row>
        <row r="110">
          <cell r="N110">
            <v>0</v>
          </cell>
          <cell r="O110">
            <v>0</v>
          </cell>
          <cell r="P110">
            <v>0</v>
          </cell>
          <cell r="Q110">
            <v>0</v>
          </cell>
          <cell r="R110">
            <v>1</v>
          </cell>
          <cell r="S110">
            <v>0</v>
          </cell>
          <cell r="T110">
            <v>0</v>
          </cell>
          <cell r="U110">
            <v>0</v>
          </cell>
          <cell r="V110">
            <v>0</v>
          </cell>
        </row>
        <row r="111">
          <cell r="N111">
            <v>0</v>
          </cell>
          <cell r="O111">
            <v>0.25</v>
          </cell>
          <cell r="P111">
            <v>0</v>
          </cell>
          <cell r="Q111">
            <v>0</v>
          </cell>
          <cell r="R111">
            <v>0</v>
          </cell>
          <cell r="S111">
            <v>1</v>
          </cell>
          <cell r="T111">
            <v>0.25</v>
          </cell>
          <cell r="U111">
            <v>0</v>
          </cell>
          <cell r="V111">
            <v>0</v>
          </cell>
        </row>
        <row r="112">
          <cell r="N112">
            <v>0</v>
          </cell>
          <cell r="O112">
            <v>0.25</v>
          </cell>
          <cell r="P112">
            <v>0</v>
          </cell>
          <cell r="Q112">
            <v>0</v>
          </cell>
          <cell r="R112">
            <v>0</v>
          </cell>
          <cell r="S112">
            <v>0.25</v>
          </cell>
          <cell r="T112">
            <v>1</v>
          </cell>
          <cell r="U112">
            <v>0</v>
          </cell>
          <cell r="V112">
            <v>0</v>
          </cell>
        </row>
        <row r="113">
          <cell r="N113">
            <v>0</v>
          </cell>
          <cell r="O113">
            <v>0</v>
          </cell>
          <cell r="P113">
            <v>0</v>
          </cell>
          <cell r="Q113">
            <v>0</v>
          </cell>
          <cell r="R113">
            <v>0</v>
          </cell>
          <cell r="S113">
            <v>0</v>
          </cell>
          <cell r="T113">
            <v>0</v>
          </cell>
          <cell r="U113">
            <v>1</v>
          </cell>
          <cell r="V113">
            <v>0</v>
          </cell>
        </row>
        <row r="114">
          <cell r="N114">
            <v>0</v>
          </cell>
          <cell r="O114">
            <v>0</v>
          </cell>
          <cell r="P114">
            <v>0</v>
          </cell>
          <cell r="Q114">
            <v>0</v>
          </cell>
          <cell r="R114">
            <v>0</v>
          </cell>
          <cell r="S114">
            <v>0</v>
          </cell>
          <cell r="T114">
            <v>0</v>
          </cell>
          <cell r="U114">
            <v>0</v>
          </cell>
          <cell r="V114">
            <v>1</v>
          </cell>
        </row>
        <row r="118">
          <cell r="Q118">
            <v>1</v>
          </cell>
          <cell r="R118">
            <v>0</v>
          </cell>
          <cell r="S118">
            <v>0.5</v>
          </cell>
          <cell r="T118">
            <v>0.25</v>
          </cell>
          <cell r="U118">
            <v>0.5</v>
          </cell>
        </row>
        <row r="119">
          <cell r="Q119">
            <v>0</v>
          </cell>
          <cell r="R119">
            <v>1</v>
          </cell>
          <cell r="S119">
            <v>0</v>
          </cell>
          <cell r="T119">
            <v>0.25</v>
          </cell>
          <cell r="U119">
            <v>0.5</v>
          </cell>
        </row>
        <row r="120">
          <cell r="Q120">
            <v>0.5</v>
          </cell>
          <cell r="R120">
            <v>0</v>
          </cell>
          <cell r="S120">
            <v>1</v>
          </cell>
          <cell r="T120">
            <v>0.25</v>
          </cell>
          <cell r="U120">
            <v>0.5</v>
          </cell>
        </row>
        <row r="121">
          <cell r="Q121">
            <v>0.25</v>
          </cell>
          <cell r="R121">
            <v>0.25</v>
          </cell>
          <cell r="S121">
            <v>0.25</v>
          </cell>
          <cell r="T121">
            <v>1</v>
          </cell>
          <cell r="U121">
            <v>0.5</v>
          </cell>
        </row>
        <row r="122">
          <cell r="Q122">
            <v>0.5</v>
          </cell>
          <cell r="R122">
            <v>0.5</v>
          </cell>
          <cell r="S122">
            <v>0.5</v>
          </cell>
          <cell r="T122">
            <v>0.5</v>
          </cell>
          <cell r="U122">
            <v>1</v>
          </cell>
        </row>
        <row r="126">
          <cell r="Q126">
            <v>1</v>
          </cell>
          <cell r="R126">
            <v>1</v>
          </cell>
          <cell r="S126">
            <v>0</v>
          </cell>
          <cell r="T126">
            <v>0</v>
          </cell>
          <cell r="U126">
            <v>0</v>
          </cell>
        </row>
        <row r="127">
          <cell r="Q127">
            <v>1</v>
          </cell>
          <cell r="R127">
            <v>1</v>
          </cell>
          <cell r="S127">
            <v>0</v>
          </cell>
          <cell r="T127">
            <v>0</v>
          </cell>
          <cell r="U127">
            <v>0</v>
          </cell>
        </row>
        <row r="128">
          <cell r="Q128">
            <v>0</v>
          </cell>
          <cell r="R128">
            <v>0</v>
          </cell>
          <cell r="S128">
            <v>1</v>
          </cell>
          <cell r="T128">
            <v>0</v>
          </cell>
          <cell r="U128">
            <v>0</v>
          </cell>
        </row>
        <row r="129">
          <cell r="Q129">
            <v>0</v>
          </cell>
          <cell r="R129">
            <v>0</v>
          </cell>
          <cell r="S129">
            <v>0</v>
          </cell>
          <cell r="T129">
            <v>1</v>
          </cell>
          <cell r="U129">
            <v>0</v>
          </cell>
        </row>
        <row r="130">
          <cell r="Q130">
            <v>0</v>
          </cell>
          <cell r="R130">
            <v>0</v>
          </cell>
          <cell r="S130">
            <v>0</v>
          </cell>
          <cell r="T130">
            <v>0</v>
          </cell>
          <cell r="U130">
            <v>1</v>
          </cell>
        </row>
        <row r="134">
          <cell r="N134">
            <v>1</v>
          </cell>
          <cell r="O134">
            <v>1</v>
          </cell>
          <cell r="P134">
            <v>0</v>
          </cell>
          <cell r="Q134">
            <v>0</v>
          </cell>
        </row>
        <row r="135">
          <cell r="N135">
            <v>1</v>
          </cell>
          <cell r="O135">
            <v>1</v>
          </cell>
          <cell r="P135">
            <v>0</v>
          </cell>
          <cell r="Q135">
            <v>0</v>
          </cell>
        </row>
        <row r="136">
          <cell r="N136">
            <v>0</v>
          </cell>
          <cell r="O136">
            <v>0</v>
          </cell>
          <cell r="P136">
            <v>1</v>
          </cell>
          <cell r="Q136">
            <v>0</v>
          </cell>
        </row>
        <row r="137">
          <cell r="N137">
            <v>0</v>
          </cell>
          <cell r="O137">
            <v>0</v>
          </cell>
          <cell r="P137">
            <v>0</v>
          </cell>
          <cell r="Q137">
            <v>1</v>
          </cell>
        </row>
        <row r="142">
          <cell r="N142">
            <v>1</v>
          </cell>
          <cell r="O142">
            <v>0.5</v>
          </cell>
          <cell r="P142">
            <v>0.5</v>
          </cell>
          <cell r="Q142">
            <v>0.25</v>
          </cell>
          <cell r="R142">
            <v>0.5</v>
          </cell>
          <cell r="S142">
            <v>0.25</v>
          </cell>
          <cell r="T142">
            <v>0.5</v>
          </cell>
          <cell r="U142">
            <v>0.25</v>
          </cell>
          <cell r="V142">
            <v>0.5</v>
          </cell>
          <cell r="W142">
            <v>0.25</v>
          </cell>
          <cell r="X142">
            <v>0.25</v>
          </cell>
          <cell r="Y142">
            <v>0.25</v>
          </cell>
        </row>
        <row r="143">
          <cell r="N143">
            <v>0.5</v>
          </cell>
          <cell r="O143">
            <v>1</v>
          </cell>
          <cell r="P143">
            <v>0.25</v>
          </cell>
          <cell r="Q143">
            <v>0.25</v>
          </cell>
          <cell r="R143">
            <v>0.25</v>
          </cell>
          <cell r="S143">
            <v>0.25</v>
          </cell>
          <cell r="T143">
            <v>0.5</v>
          </cell>
          <cell r="U143">
            <v>0.5</v>
          </cell>
          <cell r="V143">
            <v>0.5</v>
          </cell>
          <cell r="W143">
            <v>0.25</v>
          </cell>
          <cell r="X143">
            <v>0.25</v>
          </cell>
          <cell r="Y143">
            <v>0.25</v>
          </cell>
        </row>
        <row r="144">
          <cell r="N144">
            <v>0.5</v>
          </cell>
          <cell r="O144">
            <v>0.25</v>
          </cell>
          <cell r="P144">
            <v>1</v>
          </cell>
          <cell r="Q144">
            <v>0.25</v>
          </cell>
          <cell r="R144">
            <v>0.25</v>
          </cell>
          <cell r="S144">
            <v>0.25</v>
          </cell>
          <cell r="T144">
            <v>0.25</v>
          </cell>
          <cell r="U144">
            <v>0.5</v>
          </cell>
          <cell r="V144">
            <v>0.5</v>
          </cell>
          <cell r="W144">
            <v>0.25</v>
          </cell>
          <cell r="X144">
            <v>0.25</v>
          </cell>
          <cell r="Y144">
            <v>0.5</v>
          </cell>
        </row>
        <row r="145">
          <cell r="N145">
            <v>0.25</v>
          </cell>
          <cell r="O145">
            <v>0.25</v>
          </cell>
          <cell r="P145">
            <v>0.25</v>
          </cell>
          <cell r="Q145">
            <v>1</v>
          </cell>
          <cell r="R145">
            <v>0.25</v>
          </cell>
          <cell r="S145">
            <v>0.25</v>
          </cell>
          <cell r="T145">
            <v>0.25</v>
          </cell>
          <cell r="U145">
            <v>0.5</v>
          </cell>
          <cell r="V145">
            <v>0.5</v>
          </cell>
          <cell r="W145">
            <v>0.5</v>
          </cell>
          <cell r="X145">
            <v>0.25</v>
          </cell>
          <cell r="Y145">
            <v>0.5</v>
          </cell>
        </row>
        <row r="146">
          <cell r="N146">
            <v>0.5</v>
          </cell>
          <cell r="O146">
            <v>0.25</v>
          </cell>
          <cell r="P146">
            <v>0.25</v>
          </cell>
          <cell r="Q146">
            <v>0.25</v>
          </cell>
          <cell r="R146">
            <v>1</v>
          </cell>
          <cell r="S146">
            <v>0.5</v>
          </cell>
          <cell r="T146">
            <v>0.5</v>
          </cell>
          <cell r="U146">
            <v>0.25</v>
          </cell>
          <cell r="V146">
            <v>0.5</v>
          </cell>
          <cell r="W146">
            <v>0.25</v>
          </cell>
          <cell r="X146">
            <v>0.5</v>
          </cell>
          <cell r="Y146">
            <v>0.25</v>
          </cell>
        </row>
        <row r="147">
          <cell r="N147">
            <v>0.25</v>
          </cell>
          <cell r="O147">
            <v>0.25</v>
          </cell>
          <cell r="P147">
            <v>0.25</v>
          </cell>
          <cell r="Q147">
            <v>0.25</v>
          </cell>
          <cell r="R147">
            <v>0.5</v>
          </cell>
          <cell r="S147">
            <v>1</v>
          </cell>
          <cell r="T147">
            <v>0.5</v>
          </cell>
          <cell r="U147">
            <v>0.25</v>
          </cell>
          <cell r="V147">
            <v>0.5</v>
          </cell>
          <cell r="W147">
            <v>0.25</v>
          </cell>
          <cell r="X147">
            <v>0.5</v>
          </cell>
          <cell r="Y147">
            <v>0.25</v>
          </cell>
        </row>
        <row r="148">
          <cell r="N148">
            <v>0.5</v>
          </cell>
          <cell r="O148">
            <v>0.5</v>
          </cell>
          <cell r="P148">
            <v>0.25</v>
          </cell>
          <cell r="Q148">
            <v>0.25</v>
          </cell>
          <cell r="R148">
            <v>0.5</v>
          </cell>
          <cell r="S148">
            <v>0.5</v>
          </cell>
          <cell r="T148">
            <v>1</v>
          </cell>
          <cell r="U148">
            <v>0.25</v>
          </cell>
          <cell r="V148">
            <v>0.5</v>
          </cell>
          <cell r="W148">
            <v>0.25</v>
          </cell>
          <cell r="X148">
            <v>0.5</v>
          </cell>
          <cell r="Y148">
            <v>0.25</v>
          </cell>
        </row>
        <row r="149">
          <cell r="C149">
            <v>1</v>
          </cell>
          <cell r="D149">
            <v>0.25</v>
          </cell>
          <cell r="E149">
            <v>0.25</v>
          </cell>
          <cell r="F149">
            <v>0.25</v>
          </cell>
          <cell r="G149">
            <v>0.25</v>
          </cell>
          <cell r="N149">
            <v>0.25</v>
          </cell>
          <cell r="O149">
            <v>0.5</v>
          </cell>
          <cell r="P149">
            <v>0.5</v>
          </cell>
          <cell r="Q149">
            <v>0.5</v>
          </cell>
          <cell r="R149">
            <v>0.25</v>
          </cell>
          <cell r="S149">
            <v>0.25</v>
          </cell>
          <cell r="T149">
            <v>0.25</v>
          </cell>
          <cell r="U149">
            <v>1</v>
          </cell>
          <cell r="V149">
            <v>0.5</v>
          </cell>
          <cell r="W149">
            <v>0.5</v>
          </cell>
          <cell r="X149">
            <v>0.25</v>
          </cell>
          <cell r="Y149">
            <v>0.25</v>
          </cell>
        </row>
        <row r="150">
          <cell r="C150">
            <v>0.25</v>
          </cell>
          <cell r="D150">
            <v>1</v>
          </cell>
          <cell r="E150">
            <v>0.25</v>
          </cell>
          <cell r="F150">
            <v>0.25</v>
          </cell>
          <cell r="G150">
            <v>0.5</v>
          </cell>
          <cell r="N150">
            <v>0.5</v>
          </cell>
          <cell r="O150">
            <v>0.5</v>
          </cell>
          <cell r="P150">
            <v>0.5</v>
          </cell>
          <cell r="Q150">
            <v>0.5</v>
          </cell>
          <cell r="R150">
            <v>0.5</v>
          </cell>
          <cell r="S150">
            <v>0.5</v>
          </cell>
          <cell r="T150">
            <v>0.5</v>
          </cell>
          <cell r="U150">
            <v>0.5</v>
          </cell>
          <cell r="V150">
            <v>1</v>
          </cell>
          <cell r="W150">
            <v>0.25</v>
          </cell>
          <cell r="X150">
            <v>0.25</v>
          </cell>
          <cell r="Y150">
            <v>0.5</v>
          </cell>
        </row>
        <row r="151">
          <cell r="C151">
            <v>0.25</v>
          </cell>
          <cell r="D151">
            <v>0.25</v>
          </cell>
          <cell r="E151">
            <v>1</v>
          </cell>
          <cell r="F151">
            <v>0.25</v>
          </cell>
          <cell r="G151">
            <v>0</v>
          </cell>
          <cell r="N151">
            <v>0.25</v>
          </cell>
          <cell r="O151">
            <v>0.25</v>
          </cell>
          <cell r="P151">
            <v>0.25</v>
          </cell>
          <cell r="Q151">
            <v>0.5</v>
          </cell>
          <cell r="R151">
            <v>0.25</v>
          </cell>
          <cell r="S151">
            <v>0.25</v>
          </cell>
          <cell r="T151">
            <v>0.25</v>
          </cell>
          <cell r="U151">
            <v>0.5</v>
          </cell>
          <cell r="V151">
            <v>0.25</v>
          </cell>
          <cell r="W151">
            <v>1</v>
          </cell>
          <cell r="X151">
            <v>0.25</v>
          </cell>
          <cell r="Y151">
            <v>0.25</v>
          </cell>
        </row>
        <row r="152">
          <cell r="C152">
            <v>0.25</v>
          </cell>
          <cell r="D152">
            <v>0.25</v>
          </cell>
          <cell r="E152">
            <v>0.25</v>
          </cell>
          <cell r="F152">
            <v>1</v>
          </cell>
          <cell r="G152">
            <v>0</v>
          </cell>
          <cell r="N152">
            <v>0.25</v>
          </cell>
          <cell r="O152">
            <v>0.25</v>
          </cell>
          <cell r="P152">
            <v>0.25</v>
          </cell>
          <cell r="Q152">
            <v>0.25</v>
          </cell>
          <cell r="R152">
            <v>0.5</v>
          </cell>
          <cell r="S152">
            <v>0.5</v>
          </cell>
          <cell r="T152">
            <v>0.5</v>
          </cell>
          <cell r="U152">
            <v>0.25</v>
          </cell>
          <cell r="V152">
            <v>0.25</v>
          </cell>
          <cell r="W152">
            <v>0.25</v>
          </cell>
          <cell r="X152">
            <v>1</v>
          </cell>
          <cell r="Y152">
            <v>0.25</v>
          </cell>
        </row>
        <row r="153">
          <cell r="C153">
            <v>0.25</v>
          </cell>
          <cell r="D153">
            <v>0.5</v>
          </cell>
          <cell r="E153">
            <v>0</v>
          </cell>
          <cell r="F153">
            <v>0</v>
          </cell>
          <cell r="G153">
            <v>1</v>
          </cell>
          <cell r="N153">
            <v>0.25</v>
          </cell>
          <cell r="O153">
            <v>0.25</v>
          </cell>
          <cell r="P153">
            <v>0.5</v>
          </cell>
          <cell r="Q153">
            <v>0.5</v>
          </cell>
          <cell r="R153">
            <v>0.25</v>
          </cell>
          <cell r="S153">
            <v>0.25</v>
          </cell>
          <cell r="T153">
            <v>0.25</v>
          </cell>
          <cell r="U153">
            <v>0.25</v>
          </cell>
          <cell r="V153">
            <v>0.5</v>
          </cell>
          <cell r="W153">
            <v>0.25</v>
          </cell>
          <cell r="X153">
            <v>0.25</v>
          </cell>
          <cell r="Y153">
            <v>1</v>
          </cell>
        </row>
        <row r="158">
          <cell r="N158">
            <v>1</v>
          </cell>
          <cell r="O158">
            <v>0</v>
          </cell>
          <cell r="P158">
            <v>0.25</v>
          </cell>
          <cell r="T158">
            <v>1</v>
          </cell>
          <cell r="U158">
            <v>0.5</v>
          </cell>
          <cell r="V158">
            <v>0.5</v>
          </cell>
          <cell r="W158">
            <v>0.5</v>
          </cell>
        </row>
        <row r="159">
          <cell r="N159">
            <v>0</v>
          </cell>
          <cell r="O159">
            <v>1</v>
          </cell>
          <cell r="P159">
            <v>0</v>
          </cell>
          <cell r="T159">
            <v>0.5</v>
          </cell>
          <cell r="U159">
            <v>1</v>
          </cell>
          <cell r="V159">
            <v>0.5</v>
          </cell>
          <cell r="W159">
            <v>0.5</v>
          </cell>
        </row>
        <row r="160">
          <cell r="N160">
            <v>0.25</v>
          </cell>
          <cell r="O160">
            <v>0</v>
          </cell>
          <cell r="P160">
            <v>1</v>
          </cell>
          <cell r="T160">
            <v>0.5</v>
          </cell>
          <cell r="U160">
            <v>0.5</v>
          </cell>
          <cell r="V160">
            <v>1</v>
          </cell>
          <cell r="W160">
            <v>0.5</v>
          </cell>
        </row>
        <row r="161">
          <cell r="T161">
            <v>0.5</v>
          </cell>
          <cell r="U161">
            <v>0.5</v>
          </cell>
          <cell r="V161">
            <v>0.5</v>
          </cell>
          <cell r="W161">
            <v>1</v>
          </cell>
        </row>
        <row r="166">
          <cell r="N166">
            <v>1</v>
          </cell>
          <cell r="O166">
            <v>0.5</v>
          </cell>
          <cell r="P166">
            <v>0.25</v>
          </cell>
        </row>
        <row r="167">
          <cell r="N167">
            <v>0.5</v>
          </cell>
          <cell r="O167">
            <v>1</v>
          </cell>
          <cell r="P167">
            <v>0.25</v>
          </cell>
        </row>
        <row r="168">
          <cell r="N168">
            <v>0.25</v>
          </cell>
          <cell r="O168">
            <v>0.25</v>
          </cell>
          <cell r="P168">
            <v>1</v>
          </cell>
        </row>
      </sheetData>
      <sheetData sheetId="30">
        <row r="3">
          <cell r="C3" t="str">
            <v>PLN</v>
          </cell>
        </row>
      </sheetData>
      <sheetData sheetId="31"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M50"/>
  <sheetViews>
    <sheetView tabSelected="1" zoomScaleNormal="100" workbookViewId="0">
      <selection sqref="A1:M1"/>
    </sheetView>
  </sheetViews>
  <sheetFormatPr defaultRowHeight="15"/>
  <cols>
    <col min="1" max="2" width="9.140625" style="1"/>
    <col min="3" max="3" width="23.140625" style="1" customWidth="1"/>
    <col min="4" max="4" width="9.140625" style="1"/>
    <col min="5" max="5" width="16.5703125" style="1" customWidth="1"/>
    <col min="6" max="8" width="9.140625" style="1"/>
    <col min="9" max="9" width="4.7109375" style="1" customWidth="1"/>
    <col min="10" max="10" width="4.140625" style="1" hidden="1" customWidth="1"/>
    <col min="11" max="11" width="9.140625" style="1" customWidth="1"/>
    <col min="12" max="12" width="7" style="1" customWidth="1"/>
    <col min="13" max="16384" width="9.140625" style="1"/>
  </cols>
  <sheetData>
    <row r="1" spans="1:13" ht="38.25" customHeight="1">
      <c r="A1" s="773" t="s">
        <v>0</v>
      </c>
      <c r="B1" s="774"/>
      <c r="C1" s="774"/>
      <c r="D1" s="774"/>
      <c r="E1" s="774"/>
      <c r="F1" s="774"/>
      <c r="G1" s="774"/>
      <c r="H1" s="774"/>
      <c r="I1" s="774"/>
      <c r="J1" s="774"/>
      <c r="K1" s="774"/>
      <c r="L1" s="774"/>
      <c r="M1" s="775"/>
    </row>
    <row r="2" spans="1:13" ht="15.75" customHeight="1">
      <c r="A2" s="2"/>
      <c r="B2" s="3"/>
      <c r="C2" s="3"/>
      <c r="D2" s="3"/>
      <c r="E2" s="3"/>
      <c r="F2" s="3"/>
      <c r="G2" s="3"/>
      <c r="H2" s="3"/>
      <c r="I2" s="3"/>
      <c r="J2" s="3"/>
      <c r="K2" s="3"/>
      <c r="L2" s="3"/>
      <c r="M2" s="4"/>
    </row>
    <row r="3" spans="1:13" ht="54.75" customHeight="1">
      <c r="A3" s="2"/>
      <c r="B3" s="781" t="s">
        <v>1992</v>
      </c>
      <c r="C3" s="781"/>
      <c r="D3" s="781"/>
      <c r="E3" s="781"/>
      <c r="F3" s="781"/>
      <c r="G3" s="781"/>
      <c r="H3" s="781"/>
      <c r="I3" s="781"/>
      <c r="J3" s="781"/>
      <c r="K3" s="781"/>
      <c r="L3" s="781"/>
      <c r="M3" s="4"/>
    </row>
    <row r="4" spans="1:13">
      <c r="A4" s="2"/>
      <c r="B4" s="3"/>
      <c r="C4" s="3"/>
      <c r="D4" s="3"/>
      <c r="E4" s="3"/>
      <c r="F4" s="3"/>
      <c r="G4" s="3"/>
      <c r="H4" s="3"/>
      <c r="I4" s="3"/>
      <c r="J4" s="3"/>
      <c r="K4" s="3"/>
      <c r="L4" s="3"/>
      <c r="M4" s="4"/>
    </row>
    <row r="5" spans="1:13">
      <c r="A5" s="2"/>
      <c r="B5" s="776" t="s">
        <v>1</v>
      </c>
      <c r="C5" s="776"/>
      <c r="D5" s="776"/>
      <c r="E5" s="776"/>
      <c r="F5" s="5"/>
      <c r="G5" s="5"/>
      <c r="H5" s="5"/>
      <c r="I5" s="5"/>
      <c r="J5" s="5"/>
      <c r="K5" s="777" t="s">
        <v>2</v>
      </c>
      <c r="L5" s="777"/>
      <c r="M5" s="4"/>
    </row>
    <row r="6" spans="1:13">
      <c r="A6" s="2"/>
      <c r="B6" s="778"/>
      <c r="C6" s="779"/>
      <c r="D6" s="779"/>
      <c r="E6" s="779"/>
      <c r="F6" s="779"/>
      <c r="G6" s="779"/>
      <c r="H6" s="779"/>
      <c r="I6" s="779"/>
      <c r="J6" s="779"/>
      <c r="K6" s="778"/>
      <c r="L6" s="780"/>
      <c r="M6" s="4"/>
    </row>
    <row r="7" spans="1:13">
      <c r="A7" s="2"/>
      <c r="B7" s="3"/>
      <c r="C7" s="3"/>
      <c r="D7" s="3"/>
      <c r="E7" s="3"/>
      <c r="F7" s="3"/>
      <c r="G7" s="3"/>
      <c r="H7" s="3"/>
      <c r="I7" s="3"/>
      <c r="J7" s="3"/>
      <c r="K7" s="3"/>
      <c r="L7" s="3"/>
      <c r="M7" s="4"/>
    </row>
    <row r="8" spans="1:13">
      <c r="A8" s="2"/>
      <c r="B8" s="772" t="s">
        <v>3</v>
      </c>
      <c r="C8" s="772"/>
      <c r="D8" s="772"/>
      <c r="E8" s="772"/>
      <c r="F8" s="772"/>
      <c r="G8" s="772"/>
      <c r="H8" s="772"/>
      <c r="I8" s="772"/>
      <c r="J8" s="772"/>
      <c r="K8" s="772"/>
      <c r="L8" s="772"/>
      <c r="M8" s="4"/>
    </row>
    <row r="9" spans="1:13" ht="15" customHeight="1">
      <c r="A9" s="2"/>
      <c r="B9" s="764" t="s">
        <v>4</v>
      </c>
      <c r="C9" s="765"/>
      <c r="D9" s="764" t="s">
        <v>5</v>
      </c>
      <c r="E9" s="765"/>
      <c r="F9" s="764" t="s">
        <v>6</v>
      </c>
      <c r="G9" s="766"/>
      <c r="H9" s="766"/>
      <c r="I9" s="766"/>
      <c r="J9" s="766"/>
      <c r="K9" s="766"/>
      <c r="L9" s="765"/>
      <c r="M9" s="4"/>
    </row>
    <row r="10" spans="1:13">
      <c r="A10" s="2"/>
      <c r="B10" s="767"/>
      <c r="C10" s="768"/>
      <c r="D10" s="769"/>
      <c r="E10" s="770"/>
      <c r="F10" s="769"/>
      <c r="G10" s="771"/>
      <c r="H10" s="771"/>
      <c r="I10" s="771"/>
      <c r="J10" s="771"/>
      <c r="K10" s="771"/>
      <c r="L10" s="770"/>
      <c r="M10" s="4"/>
    </row>
    <row r="11" spans="1:13">
      <c r="A11" s="2"/>
      <c r="B11" s="754"/>
      <c r="C11" s="755"/>
      <c r="D11" s="756"/>
      <c r="E11" s="757"/>
      <c r="F11" s="756"/>
      <c r="G11" s="758"/>
      <c r="H11" s="758"/>
      <c r="I11" s="758"/>
      <c r="J11" s="758"/>
      <c r="K11" s="758"/>
      <c r="L11" s="757"/>
      <c r="M11" s="4"/>
    </row>
    <row r="12" spans="1:13">
      <c r="A12" s="2"/>
      <c r="B12" s="3"/>
      <c r="C12" s="3"/>
      <c r="D12" s="3"/>
      <c r="E12" s="3"/>
      <c r="F12" s="3"/>
      <c r="G12" s="3"/>
      <c r="H12" s="3"/>
      <c r="I12" s="3"/>
      <c r="J12" s="3"/>
      <c r="K12" s="3"/>
      <c r="L12" s="3"/>
      <c r="M12" s="4"/>
    </row>
    <row r="13" spans="1:13" ht="24" customHeight="1">
      <c r="A13" s="2"/>
      <c r="B13" s="746" t="s">
        <v>7</v>
      </c>
      <c r="C13" s="747"/>
      <c r="D13" s="747"/>
      <c r="E13" s="747"/>
      <c r="F13" s="747"/>
      <c r="G13" s="747"/>
      <c r="H13" s="747"/>
      <c r="I13" s="747"/>
      <c r="J13" s="747"/>
      <c r="K13" s="747"/>
      <c r="L13" s="748"/>
      <c r="M13" s="4"/>
    </row>
    <row r="14" spans="1:13" ht="17.100000000000001" customHeight="1">
      <c r="A14" s="2"/>
      <c r="B14" s="651" t="s">
        <v>8</v>
      </c>
      <c r="C14" s="759" t="s">
        <v>9</v>
      </c>
      <c r="D14" s="760"/>
      <c r="E14" s="760"/>
      <c r="F14" s="760"/>
      <c r="G14" s="760"/>
      <c r="H14" s="760"/>
      <c r="I14" s="760"/>
      <c r="J14" s="761"/>
      <c r="K14" s="762" t="s">
        <v>10</v>
      </c>
      <c r="L14" s="763"/>
      <c r="M14" s="4"/>
    </row>
    <row r="15" spans="1:13" ht="17.100000000000001" customHeight="1">
      <c r="A15" s="2"/>
      <c r="B15" s="6" t="s">
        <v>11</v>
      </c>
      <c r="C15" s="751" t="str">
        <f>Słownik!B8</f>
        <v>Bilans zakładu ubezpieczeń/reasekuracji</v>
      </c>
      <c r="D15" s="752"/>
      <c r="E15" s="752"/>
      <c r="F15" s="752"/>
      <c r="G15" s="752"/>
      <c r="H15" s="752"/>
      <c r="I15" s="752"/>
      <c r="J15" s="753"/>
      <c r="K15" s="729" t="s">
        <v>552</v>
      </c>
      <c r="L15" s="730"/>
      <c r="M15" s="4"/>
    </row>
    <row r="16" spans="1:13" ht="17.100000000000001" customHeight="1">
      <c r="A16" s="2"/>
      <c r="B16" s="7" t="s">
        <v>12</v>
      </c>
      <c r="C16" s="731" t="str">
        <f>Słownik!B9</f>
        <v>Aktywa</v>
      </c>
      <c r="D16" s="732"/>
      <c r="E16" s="732"/>
      <c r="F16" s="732"/>
      <c r="G16" s="732"/>
      <c r="H16" s="732"/>
      <c r="I16" s="732"/>
      <c r="J16" s="733"/>
      <c r="K16" s="734" t="s">
        <v>553</v>
      </c>
      <c r="L16" s="735"/>
      <c r="M16" s="4"/>
    </row>
    <row r="17" spans="1:13" ht="17.100000000000001" customHeight="1">
      <c r="A17" s="2"/>
      <c r="B17" s="7" t="s">
        <v>13</v>
      </c>
      <c r="C17" s="731" t="str">
        <f>Słownik!B10</f>
        <v>Składki oraz rezerwy techniczno-ubezpieczeniowe - ubezpieczenia majątkowo-osobowe</v>
      </c>
      <c r="D17" s="732"/>
      <c r="E17" s="732"/>
      <c r="F17" s="732"/>
      <c r="G17" s="732"/>
      <c r="H17" s="732"/>
      <c r="I17" s="732"/>
      <c r="J17" s="733"/>
      <c r="K17" s="734" t="s">
        <v>1057</v>
      </c>
      <c r="L17" s="735"/>
      <c r="M17" s="4"/>
    </row>
    <row r="18" spans="1:13" ht="17.100000000000001" customHeight="1">
      <c r="A18" s="2"/>
      <c r="B18" s="7" t="s">
        <v>14</v>
      </c>
      <c r="C18" s="731" t="str">
        <f>Słownik!B11</f>
        <v>Składki oraz rezerwy techniczno-ubezpieczeniowe - ubezpieczenia na życie</v>
      </c>
      <c r="D18" s="732"/>
      <c r="E18" s="732"/>
      <c r="F18" s="732"/>
      <c r="G18" s="732"/>
      <c r="H18" s="732"/>
      <c r="I18" s="732"/>
      <c r="J18" s="733"/>
      <c r="K18" s="734" t="s">
        <v>1058</v>
      </c>
      <c r="L18" s="735"/>
      <c r="M18" s="4"/>
    </row>
    <row r="19" spans="1:13" ht="17.100000000000001" customHeight="1">
      <c r="A19" s="2"/>
      <c r="B19" s="7" t="s">
        <v>15</v>
      </c>
      <c r="C19" s="731" t="str">
        <f>Słownik!B12</f>
        <v>Przepływy pieniężne dla zobowiązań z ubezpieczeń majątkowo-osobowych</v>
      </c>
      <c r="D19" s="732"/>
      <c r="E19" s="732"/>
      <c r="F19" s="732"/>
      <c r="G19" s="732"/>
      <c r="H19" s="732"/>
      <c r="I19" s="732"/>
      <c r="J19" s="733"/>
      <c r="K19" s="734" t="s">
        <v>1059</v>
      </c>
      <c r="L19" s="735"/>
      <c r="M19" s="4"/>
    </row>
    <row r="20" spans="1:13" ht="17.100000000000001" customHeight="1">
      <c r="A20" s="2"/>
      <c r="B20" s="7" t="s">
        <v>16</v>
      </c>
      <c r="C20" s="731" t="str">
        <f>Słownik!B13</f>
        <v>Przepływy pieniężne dla zobowiązań z ubezpieczeń na życie</v>
      </c>
      <c r="D20" s="732"/>
      <c r="E20" s="732"/>
      <c r="F20" s="732"/>
      <c r="G20" s="732"/>
      <c r="H20" s="732"/>
      <c r="I20" s="732"/>
      <c r="J20" s="733"/>
      <c r="K20" s="734" t="s">
        <v>1060</v>
      </c>
      <c r="L20" s="735"/>
      <c r="M20" s="4"/>
    </row>
    <row r="21" spans="1:13" ht="17.100000000000001" customHeight="1">
      <c r="A21" s="2"/>
      <c r="B21" s="7" t="s">
        <v>17</v>
      </c>
      <c r="C21" s="731" t="str">
        <f>Słownik!B14</f>
        <v>Środki własne zakładów ubezpieczeń/reasekuracji</v>
      </c>
      <c r="D21" s="732"/>
      <c r="E21" s="732"/>
      <c r="F21" s="732"/>
      <c r="G21" s="732"/>
      <c r="H21" s="732"/>
      <c r="I21" s="732"/>
      <c r="J21" s="733"/>
      <c r="K21" s="734" t="s">
        <v>1061</v>
      </c>
      <c r="L21" s="735"/>
      <c r="M21" s="4"/>
    </row>
    <row r="22" spans="1:13" ht="17.100000000000001" customHeight="1">
      <c r="A22" s="2"/>
      <c r="B22" s="7" t="s">
        <v>18</v>
      </c>
      <c r="C22" s="731" t="str">
        <f>Słownik!B15</f>
        <v>Schemat kapitałowego wymogu wypłacalności (SCR)</v>
      </c>
      <c r="D22" s="732"/>
      <c r="E22" s="732"/>
      <c r="F22" s="732"/>
      <c r="G22" s="732"/>
      <c r="H22" s="732"/>
      <c r="I22" s="732"/>
      <c r="J22" s="733"/>
      <c r="K22" s="734" t="s">
        <v>966</v>
      </c>
      <c r="L22" s="735"/>
      <c r="M22" s="4"/>
    </row>
    <row r="23" spans="1:13" ht="17.100000000000001" customHeight="1">
      <c r="A23" s="2"/>
      <c r="B23" s="7" t="s">
        <v>19</v>
      </c>
      <c r="C23" s="731" t="str">
        <f>Słownik!B16</f>
        <v>SCR dla ryzyka rynkowego</v>
      </c>
      <c r="D23" s="732"/>
      <c r="E23" s="732"/>
      <c r="F23" s="732"/>
      <c r="G23" s="732"/>
      <c r="H23" s="732"/>
      <c r="I23" s="732"/>
      <c r="J23" s="733"/>
      <c r="K23" s="734" t="s">
        <v>1062</v>
      </c>
      <c r="L23" s="735"/>
      <c r="M23" s="4"/>
    </row>
    <row r="24" spans="1:13" ht="17.100000000000001" customHeight="1">
      <c r="A24" s="2"/>
      <c r="B24" s="7" t="s">
        <v>20</v>
      </c>
      <c r="C24" s="731" t="str">
        <f>Słownik!B17</f>
        <v>SCR dla ryzyka niewykonania zobowiązania przez kontrahenta</v>
      </c>
      <c r="D24" s="732"/>
      <c r="E24" s="732"/>
      <c r="F24" s="732"/>
      <c r="G24" s="732"/>
      <c r="H24" s="732"/>
      <c r="I24" s="732"/>
      <c r="J24" s="733"/>
      <c r="K24" s="734" t="s">
        <v>1063</v>
      </c>
      <c r="L24" s="735"/>
      <c r="M24" s="4"/>
    </row>
    <row r="25" spans="1:13" ht="17.100000000000001" customHeight="1">
      <c r="A25" s="2"/>
      <c r="B25" s="7" t="s">
        <v>21</v>
      </c>
      <c r="C25" s="731" t="str">
        <f>Słownik!B18</f>
        <v>SCR dla ryzyka ubezpieczeniowego w ubezpieczeniach na życie</v>
      </c>
      <c r="D25" s="732"/>
      <c r="E25" s="732"/>
      <c r="F25" s="732"/>
      <c r="G25" s="732"/>
      <c r="H25" s="732"/>
      <c r="I25" s="732"/>
      <c r="J25" s="733"/>
      <c r="K25" s="734" t="s">
        <v>1064</v>
      </c>
      <c r="L25" s="735"/>
      <c r="M25" s="4"/>
    </row>
    <row r="26" spans="1:13" ht="30" customHeight="1">
      <c r="A26" s="2"/>
      <c r="B26" s="7" t="s">
        <v>22</v>
      </c>
      <c r="C26" s="731" t="str">
        <f>Słownik!B19</f>
        <v>SCR dla ryzyka katastrof naturalnych z ubezpieczeń majątkowo-osobowych (arkusz pomocniczy)</v>
      </c>
      <c r="D26" s="732"/>
      <c r="E26" s="732"/>
      <c r="F26" s="732"/>
      <c r="G26" s="732"/>
      <c r="H26" s="732"/>
      <c r="I26" s="732"/>
      <c r="J26" s="733"/>
      <c r="K26" s="734" t="s">
        <v>1980</v>
      </c>
      <c r="L26" s="735"/>
      <c r="M26" s="4"/>
    </row>
    <row r="27" spans="1:13" ht="27.75" customHeight="1">
      <c r="A27" s="2"/>
      <c r="B27" s="7" t="s">
        <v>23</v>
      </c>
      <c r="C27" s="731" t="str">
        <f>Słownik!B20</f>
        <v>SCR dla ryzyka katastroficznego z ubezpieczeń majątkowo-osobowych (bez naturalnych) - arkusz pomocniczy</v>
      </c>
      <c r="D27" s="732"/>
      <c r="E27" s="732"/>
      <c r="F27" s="732"/>
      <c r="G27" s="732"/>
      <c r="H27" s="732"/>
      <c r="I27" s="732"/>
      <c r="J27" s="733"/>
      <c r="K27" s="734" t="s">
        <v>1066</v>
      </c>
      <c r="L27" s="735"/>
      <c r="M27" s="4"/>
    </row>
    <row r="28" spans="1:13" ht="27.75" customHeight="1">
      <c r="A28" s="2"/>
      <c r="B28" s="7" t="s">
        <v>24</v>
      </c>
      <c r="C28" s="731" t="str">
        <f>Słownik!B812</f>
        <v>SCR dla ryzyka katastroficznego z ubezpieczeń zdrowotnych (arkusz pomocniczy)</v>
      </c>
      <c r="D28" s="732"/>
      <c r="E28" s="732"/>
      <c r="F28" s="732"/>
      <c r="G28" s="732"/>
      <c r="H28" s="732"/>
      <c r="I28" s="732"/>
      <c r="J28" s="733"/>
      <c r="K28" s="734" t="s">
        <v>1959</v>
      </c>
      <c r="L28" s="735"/>
      <c r="M28" s="4"/>
    </row>
    <row r="29" spans="1:13" ht="27.75" customHeight="1">
      <c r="A29" s="2"/>
      <c r="B29" s="7" t="s">
        <v>25</v>
      </c>
      <c r="C29" s="731" t="str">
        <f>Słownik!B21</f>
        <v>SCR dla ryzyka katastroficznego z ubezpieczeń majątkowo-osobowych i zdrowotnych - podsumowanie</v>
      </c>
      <c r="D29" s="732"/>
      <c r="E29" s="732"/>
      <c r="F29" s="732"/>
      <c r="G29" s="732"/>
      <c r="H29" s="732"/>
      <c r="I29" s="732"/>
      <c r="J29" s="733"/>
      <c r="K29" s="734" t="s">
        <v>1071</v>
      </c>
      <c r="L29" s="735"/>
      <c r="M29" s="4"/>
    </row>
    <row r="30" spans="1:13" ht="17.100000000000001" customHeight="1">
      <c r="A30" s="2"/>
      <c r="B30" s="7" t="s">
        <v>26</v>
      </c>
      <c r="C30" s="731" t="str">
        <f>Słownik!B22</f>
        <v>SCR dla ryzyka ubezpieczeniowego w ubezpieczeniach majątkowo-osobowych</v>
      </c>
      <c r="D30" s="732"/>
      <c r="E30" s="732"/>
      <c r="F30" s="732"/>
      <c r="G30" s="732"/>
      <c r="H30" s="732"/>
      <c r="I30" s="732"/>
      <c r="J30" s="733"/>
      <c r="K30" s="734" t="s">
        <v>1067</v>
      </c>
      <c r="L30" s="735"/>
      <c r="M30" s="4"/>
    </row>
    <row r="31" spans="1:13" ht="17.100000000000001" customHeight="1">
      <c r="A31" s="2"/>
      <c r="B31" s="7" t="s">
        <v>27</v>
      </c>
      <c r="C31" s="731" t="str">
        <f>Słownik!B23</f>
        <v>SCR dla ryzyka ubezpieczeniowego w ubezpieczeniach zdrowotnych</v>
      </c>
      <c r="D31" s="732"/>
      <c r="E31" s="732"/>
      <c r="F31" s="732"/>
      <c r="G31" s="732"/>
      <c r="H31" s="732"/>
      <c r="I31" s="732"/>
      <c r="J31" s="733"/>
      <c r="K31" s="734" t="s">
        <v>1068</v>
      </c>
      <c r="L31" s="735"/>
      <c r="M31" s="4"/>
    </row>
    <row r="32" spans="1:13" ht="17.100000000000001" customHeight="1">
      <c r="A32" s="2"/>
      <c r="B32" s="7" t="s">
        <v>28</v>
      </c>
      <c r="C32" s="731" t="str">
        <f>Słownik!B24</f>
        <v>SCR dla ryzyka operacyjnego</v>
      </c>
      <c r="D32" s="732"/>
      <c r="E32" s="732"/>
      <c r="F32" s="732"/>
      <c r="G32" s="732"/>
      <c r="H32" s="732"/>
      <c r="I32" s="732"/>
      <c r="J32" s="733"/>
      <c r="K32" s="734" t="s">
        <v>1070</v>
      </c>
      <c r="L32" s="735"/>
      <c r="M32" s="4"/>
    </row>
    <row r="33" spans="1:13" ht="17.100000000000001" customHeight="1">
      <c r="A33" s="2"/>
      <c r="B33" s="7" t="s">
        <v>29</v>
      </c>
      <c r="C33" s="731" t="str">
        <f>Słownik!B25</f>
        <v>Parametry specyficzne zakładu ubezpieczeń/reasekuracji</v>
      </c>
      <c r="D33" s="732"/>
      <c r="E33" s="732"/>
      <c r="F33" s="732"/>
      <c r="G33" s="732"/>
      <c r="H33" s="732"/>
      <c r="I33" s="732"/>
      <c r="J33" s="733"/>
      <c r="K33" s="734" t="s">
        <v>1069</v>
      </c>
      <c r="L33" s="735"/>
      <c r="M33" s="4"/>
    </row>
    <row r="34" spans="1:13" ht="17.100000000000001" customHeight="1">
      <c r="A34" s="2"/>
      <c r="B34" s="7" t="s">
        <v>30</v>
      </c>
      <c r="C34" s="731" t="str">
        <f>Słownik!B26</f>
        <v>Kapitałowy wymóg wypłacalności (SCR)</v>
      </c>
      <c r="D34" s="732"/>
      <c r="E34" s="732"/>
      <c r="F34" s="732"/>
      <c r="G34" s="732"/>
      <c r="H34" s="732"/>
      <c r="I34" s="732"/>
      <c r="J34" s="733"/>
      <c r="K34" s="734" t="s">
        <v>587</v>
      </c>
      <c r="L34" s="735"/>
      <c r="M34" s="4"/>
    </row>
    <row r="35" spans="1:13" ht="17.100000000000001" customHeight="1">
      <c r="A35" s="2"/>
      <c r="B35" s="7" t="s">
        <v>31</v>
      </c>
      <c r="C35" s="731" t="str">
        <f>Słownik!B28</f>
        <v>Minimalny wymóg kapitałowy (MCR)</v>
      </c>
      <c r="D35" s="732"/>
      <c r="E35" s="732"/>
      <c r="F35" s="732"/>
      <c r="G35" s="732"/>
      <c r="H35" s="732"/>
      <c r="I35" s="732"/>
      <c r="J35" s="733"/>
      <c r="K35" s="734" t="s">
        <v>606</v>
      </c>
      <c r="L35" s="735"/>
      <c r="M35" s="4"/>
    </row>
    <row r="36" spans="1:13" ht="17.100000000000001" customHeight="1">
      <c r="A36" s="2"/>
      <c r="B36" s="7" t="s">
        <v>1140</v>
      </c>
      <c r="C36" s="731" t="str">
        <f>Słownik!B27</f>
        <v>SCR wyznaczany modelem wewnętrznym (fakultatywnie)</v>
      </c>
      <c r="D36" s="732"/>
      <c r="E36" s="732"/>
      <c r="F36" s="732"/>
      <c r="G36" s="732"/>
      <c r="H36" s="732"/>
      <c r="I36" s="732"/>
      <c r="J36" s="733"/>
      <c r="K36" s="734" t="s">
        <v>1087</v>
      </c>
      <c r="L36" s="735"/>
      <c r="M36" s="4"/>
    </row>
    <row r="37" spans="1:13" ht="17.100000000000001" customHeight="1">
      <c r="A37" s="2"/>
      <c r="B37" s="7" t="s">
        <v>1141</v>
      </c>
      <c r="C37" s="731" t="str">
        <f>Słownik!B801</f>
        <v>Pytania jakościowe</v>
      </c>
      <c r="D37" s="732"/>
      <c r="E37" s="732"/>
      <c r="F37" s="732"/>
      <c r="G37" s="732"/>
      <c r="H37" s="732"/>
      <c r="I37" s="732"/>
      <c r="J37" s="733"/>
      <c r="K37" s="734" t="s">
        <v>1875</v>
      </c>
      <c r="L37" s="735"/>
      <c r="M37" s="4"/>
    </row>
    <row r="38" spans="1:13" ht="17.100000000000001" customHeight="1">
      <c r="A38" s="2"/>
      <c r="B38" s="640" t="s">
        <v>1142</v>
      </c>
      <c r="C38" s="736" t="str">
        <f>Słownik!B802</f>
        <v>Ankieta EIOPA dot. parametrów specyficznych (fakultatywnie)</v>
      </c>
      <c r="D38" s="737"/>
      <c r="E38" s="737"/>
      <c r="F38" s="737"/>
      <c r="G38" s="737"/>
      <c r="H38" s="737"/>
      <c r="I38" s="737"/>
      <c r="J38" s="738"/>
      <c r="K38" s="749" t="s">
        <v>1900</v>
      </c>
      <c r="L38" s="750"/>
      <c r="M38" s="4"/>
    </row>
    <row r="39" spans="1:13">
      <c r="A39" s="2"/>
      <c r="B39" s="3"/>
      <c r="C39" s="3"/>
      <c r="D39" s="3"/>
      <c r="E39" s="3"/>
      <c r="F39" s="3"/>
      <c r="G39" s="3"/>
      <c r="H39" s="3"/>
      <c r="I39" s="3"/>
      <c r="J39" s="3"/>
      <c r="K39" s="3"/>
      <c r="L39" s="3"/>
      <c r="M39" s="4"/>
    </row>
    <row r="40" spans="1:13" ht="24" customHeight="1">
      <c r="A40" s="2"/>
      <c r="B40" s="746" t="s">
        <v>1962</v>
      </c>
      <c r="C40" s="747"/>
      <c r="D40" s="747"/>
      <c r="E40" s="747"/>
      <c r="F40" s="747"/>
      <c r="G40" s="747"/>
      <c r="H40" s="747"/>
      <c r="I40" s="747"/>
      <c r="J40" s="747"/>
      <c r="K40" s="747"/>
      <c r="L40" s="748"/>
      <c r="M40" s="4"/>
    </row>
    <row r="41" spans="1:13" ht="17.100000000000001" customHeight="1">
      <c r="A41" s="2"/>
      <c r="B41" s="710" t="s">
        <v>8</v>
      </c>
      <c r="C41" s="741" t="s">
        <v>9</v>
      </c>
      <c r="D41" s="742"/>
      <c r="E41" s="742"/>
      <c r="F41" s="742"/>
      <c r="G41" s="742"/>
      <c r="H41" s="742"/>
      <c r="I41" s="742"/>
      <c r="J41" s="743"/>
      <c r="K41" s="744" t="s">
        <v>10</v>
      </c>
      <c r="L41" s="745"/>
      <c r="M41" s="4"/>
    </row>
    <row r="42" spans="1:13" ht="17.100000000000001" customHeight="1">
      <c r="A42" s="2"/>
      <c r="B42" s="7" t="s">
        <v>11</v>
      </c>
      <c r="C42" s="726" t="str">
        <f>Słownik!B29</f>
        <v>Instrukcje</v>
      </c>
      <c r="D42" s="727"/>
      <c r="E42" s="727"/>
      <c r="F42" s="727"/>
      <c r="G42" s="727"/>
      <c r="H42" s="727"/>
      <c r="I42" s="727"/>
      <c r="J42" s="728"/>
      <c r="K42" s="729" t="s">
        <v>32</v>
      </c>
      <c r="L42" s="730"/>
      <c r="M42" s="4"/>
    </row>
    <row r="43" spans="1:13" ht="17.100000000000001" customHeight="1">
      <c r="A43" s="2"/>
      <c r="B43" s="7" t="s">
        <v>12</v>
      </c>
      <c r="C43" s="731" t="str">
        <f>Słownik!B30</f>
        <v>Tłumaczenie</v>
      </c>
      <c r="D43" s="732"/>
      <c r="E43" s="732"/>
      <c r="F43" s="732"/>
      <c r="G43" s="732"/>
      <c r="H43" s="732"/>
      <c r="I43" s="732"/>
      <c r="J43" s="733"/>
      <c r="K43" s="734" t="s">
        <v>683</v>
      </c>
      <c r="L43" s="735"/>
      <c r="M43" s="4"/>
    </row>
    <row r="44" spans="1:13" ht="17.100000000000001" customHeight="1">
      <c r="A44" s="2"/>
      <c r="B44" s="7" t="s">
        <v>13</v>
      </c>
      <c r="C44" s="731" t="str">
        <f>Słownik!B31</f>
        <v>Parametry dla ryzyka powodzi w Polsce</v>
      </c>
      <c r="D44" s="732"/>
      <c r="E44" s="732"/>
      <c r="F44" s="732"/>
      <c r="G44" s="732"/>
      <c r="H44" s="732"/>
      <c r="I44" s="732"/>
      <c r="J44" s="733"/>
      <c r="K44" s="734" t="s">
        <v>1088</v>
      </c>
      <c r="L44" s="735"/>
      <c r="M44" s="4"/>
    </row>
    <row r="45" spans="1:13" ht="17.100000000000001" customHeight="1">
      <c r="A45" s="2"/>
      <c r="B45" s="7" t="s">
        <v>14</v>
      </c>
      <c r="C45" s="731" t="str">
        <f>Słownik!B32</f>
        <v>Parametry dla ryzyka huraganu w Polsce</v>
      </c>
      <c r="D45" s="732"/>
      <c r="E45" s="732"/>
      <c r="F45" s="732"/>
      <c r="G45" s="732"/>
      <c r="H45" s="732"/>
      <c r="I45" s="732"/>
      <c r="J45" s="733"/>
      <c r="K45" s="734" t="s">
        <v>1089</v>
      </c>
      <c r="L45" s="735"/>
      <c r="M45" s="4"/>
    </row>
    <row r="46" spans="1:13" ht="17.100000000000001" customHeight="1">
      <c r="A46" s="2"/>
      <c r="B46" s="7" t="s">
        <v>15</v>
      </c>
      <c r="C46" s="731" t="str">
        <f>Słownik!B33</f>
        <v>Parametry wykorzystywane w badaniu</v>
      </c>
      <c r="D46" s="732"/>
      <c r="E46" s="732"/>
      <c r="F46" s="732"/>
      <c r="G46" s="732"/>
      <c r="H46" s="732"/>
      <c r="I46" s="732"/>
      <c r="J46" s="733"/>
      <c r="K46" s="734" t="s">
        <v>1090</v>
      </c>
      <c r="L46" s="735"/>
      <c r="M46" s="4"/>
    </row>
    <row r="47" spans="1:13" ht="17.100000000000001" customHeight="1">
      <c r="A47" s="2"/>
      <c r="B47" s="8" t="s">
        <v>16</v>
      </c>
      <c r="C47" s="736" t="str">
        <f>Słownik!B34</f>
        <v>Struktura terminowa stóp procentowych wolnych od ryzyka</v>
      </c>
      <c r="D47" s="737"/>
      <c r="E47" s="737"/>
      <c r="F47" s="737"/>
      <c r="G47" s="737"/>
      <c r="H47" s="737"/>
      <c r="I47" s="737"/>
      <c r="J47" s="738"/>
      <c r="K47" s="739" t="s">
        <v>1093</v>
      </c>
      <c r="L47" s="740"/>
      <c r="M47" s="4"/>
    </row>
    <row r="48" spans="1:13">
      <c r="A48" s="2"/>
      <c r="B48" s="3"/>
      <c r="C48" s="3"/>
      <c r="D48" s="3"/>
      <c r="E48" s="3"/>
      <c r="F48" s="3"/>
      <c r="G48" s="3"/>
      <c r="H48" s="3"/>
      <c r="I48" s="3"/>
      <c r="J48" s="3"/>
      <c r="K48" s="3"/>
      <c r="L48" s="3"/>
      <c r="M48" s="4"/>
    </row>
    <row r="49" spans="1:13">
      <c r="A49" s="2"/>
      <c r="B49" s="3"/>
      <c r="C49" s="3"/>
      <c r="D49" s="3"/>
      <c r="E49" s="3"/>
      <c r="F49" s="3"/>
      <c r="G49" s="3"/>
      <c r="H49" s="3"/>
      <c r="I49" s="3"/>
      <c r="J49" s="3"/>
      <c r="K49" s="3"/>
      <c r="L49" s="3"/>
      <c r="M49" s="4"/>
    </row>
    <row r="50" spans="1:13">
      <c r="A50" s="9"/>
      <c r="B50" s="10"/>
      <c r="C50" s="10"/>
      <c r="D50" s="10"/>
      <c r="E50" s="10"/>
      <c r="F50" s="10"/>
      <c r="G50" s="10"/>
      <c r="H50" s="10"/>
      <c r="I50" s="10"/>
      <c r="J50" s="10"/>
      <c r="K50" s="10"/>
      <c r="L50" s="10"/>
      <c r="M50" s="11"/>
    </row>
  </sheetData>
  <mergeCells count="82">
    <mergeCell ref="B8:L8"/>
    <mergeCell ref="A1:M1"/>
    <mergeCell ref="B5:E5"/>
    <mergeCell ref="K5:L5"/>
    <mergeCell ref="B6:J6"/>
    <mergeCell ref="K6:L6"/>
    <mergeCell ref="B3:L3"/>
    <mergeCell ref="B9:C9"/>
    <mergeCell ref="D9:E9"/>
    <mergeCell ref="F9:L9"/>
    <mergeCell ref="B10:C10"/>
    <mergeCell ref="D10:E10"/>
    <mergeCell ref="F10:L10"/>
    <mergeCell ref="B11:C11"/>
    <mergeCell ref="D11:E11"/>
    <mergeCell ref="F11:L11"/>
    <mergeCell ref="B13:L13"/>
    <mergeCell ref="C14:J14"/>
    <mergeCell ref="K14:L14"/>
    <mergeCell ref="C15:J15"/>
    <mergeCell ref="K15:L15"/>
    <mergeCell ref="C16:J16"/>
    <mergeCell ref="K16:L16"/>
    <mergeCell ref="C17:J17"/>
    <mergeCell ref="K17:L17"/>
    <mergeCell ref="C18:J18"/>
    <mergeCell ref="K18:L18"/>
    <mergeCell ref="C19:J19"/>
    <mergeCell ref="K19:L19"/>
    <mergeCell ref="K20:L20"/>
    <mergeCell ref="C20:J20"/>
    <mergeCell ref="C21:J21"/>
    <mergeCell ref="K21:L21"/>
    <mergeCell ref="C22:J22"/>
    <mergeCell ref="K22:L22"/>
    <mergeCell ref="C23:J23"/>
    <mergeCell ref="K23:L23"/>
    <mergeCell ref="C24:J24"/>
    <mergeCell ref="K24:L24"/>
    <mergeCell ref="C25:J25"/>
    <mergeCell ref="K25:L25"/>
    <mergeCell ref="C26:J26"/>
    <mergeCell ref="K26:L26"/>
    <mergeCell ref="C27:J27"/>
    <mergeCell ref="K27:L27"/>
    <mergeCell ref="C29:J29"/>
    <mergeCell ref="K29:L29"/>
    <mergeCell ref="C30:J30"/>
    <mergeCell ref="K30:L30"/>
    <mergeCell ref="C28:J28"/>
    <mergeCell ref="K28:L28"/>
    <mergeCell ref="K31:L31"/>
    <mergeCell ref="K32:L32"/>
    <mergeCell ref="K33:L33"/>
    <mergeCell ref="C31:J31"/>
    <mergeCell ref="C32:J32"/>
    <mergeCell ref="C33:J33"/>
    <mergeCell ref="C41:J41"/>
    <mergeCell ref="K41:L41"/>
    <mergeCell ref="C34:J34"/>
    <mergeCell ref="K34:L34"/>
    <mergeCell ref="C36:J36"/>
    <mergeCell ref="K36:L36"/>
    <mergeCell ref="C35:J35"/>
    <mergeCell ref="K35:L35"/>
    <mergeCell ref="B40:L40"/>
    <mergeCell ref="C37:J37"/>
    <mergeCell ref="K37:L37"/>
    <mergeCell ref="C38:J38"/>
    <mergeCell ref="K38:L38"/>
    <mergeCell ref="C42:J42"/>
    <mergeCell ref="K42:L42"/>
    <mergeCell ref="C43:J43"/>
    <mergeCell ref="K43:L43"/>
    <mergeCell ref="C47:J47"/>
    <mergeCell ref="K47:L47"/>
    <mergeCell ref="C44:J44"/>
    <mergeCell ref="C45:J45"/>
    <mergeCell ref="C46:J46"/>
    <mergeCell ref="K44:L44"/>
    <mergeCell ref="K45:L45"/>
    <mergeCell ref="K46:L46"/>
  </mergeCells>
  <hyperlinks>
    <hyperlink ref="K15:L15" location="'BS-C1'!A1" display="BS-C1"/>
    <hyperlink ref="K16:L16" location="Aktywa!A1" display="Aktywa"/>
    <hyperlink ref="K17:L17" location="'Cover-NonLife'!A1" display="Cover-NonLife"/>
    <hyperlink ref="K18:L18" location="'Cover-Life'!A1" display="Cover-Life"/>
    <hyperlink ref="K19:L19" location="'TP-E2'!A1" display="TP-E2"/>
    <hyperlink ref="K20:L20" location="'TP-F2'!A1" display="TP-F2"/>
    <hyperlink ref="K21:L21" location="'OF-B1A'!A1" display="OF-B1A"/>
    <hyperlink ref="K22:L22" location="'SCR Schemat'!A1" display="SCR Schemat"/>
    <hyperlink ref="K23:L23" location="'SCR-B3A'!A1" display="SCR-B3A"/>
    <hyperlink ref="K24:L24" location="'SCR-B3B'!A1" display="SCR-B3B"/>
    <hyperlink ref="K25:L25" location="'SCR-B3C'!A1" display="SCR-B3C"/>
    <hyperlink ref="K26:L26" location="'SCR-NatCAT'!A1" display="SCR-NatCAT"/>
    <hyperlink ref="K27:L27" location="'SCR-NLCAT'!A1" display="SCR-NLCAT"/>
    <hyperlink ref="K29:L29" location="'SCR-B3F'!A1" display="SCR-B3F"/>
    <hyperlink ref="K30:L30" location="'SCR-B3E'!A1" display="SCR-B3E"/>
    <hyperlink ref="K31:L31" location="'SCR-B3D'!A1" display="SCR-B3D"/>
    <hyperlink ref="K32:L32" location="'SCR-B3G'!A1" display="SCR-B3G"/>
    <hyperlink ref="K33:L33" location="'SCR-USP'!A1" display="SCR-USP"/>
    <hyperlink ref="K34:L34" location="'SCR-B2A'!A1" display="SCR-B2A"/>
    <hyperlink ref="K36:L36" location="Model_wewn!A1" display="Model_wewn"/>
    <hyperlink ref="K35:L35" location="'MCR-B4A'!A1" display="MCR-B4A"/>
    <hyperlink ref="K42:L42" location="Instrukcje!A1" display="Instrukcje"/>
    <hyperlink ref="K43:L43" location="Słownik!A1" display="Słownik"/>
    <hyperlink ref="K44:L44" location="FL_CRESTA_PL!A1" display="FL_CRESTA_PL"/>
    <hyperlink ref="K45:L45" location="WS_CRESTA_PL!A1" display="WS_CRESTA_PL"/>
    <hyperlink ref="K46:L46" location="Parametry!A1" display="Parametry"/>
    <hyperlink ref="K47:L47" location="Stopa_procentowa!A1" display="Stopa_procentowa"/>
    <hyperlink ref="K37:L37" location="'Pytania jakościowe'!A1" display="Pytania jakościowe"/>
    <hyperlink ref="K38:L38" location="'USP Ankieta EIOPA'!A1" display="USP Ankieta EIOPA"/>
    <hyperlink ref="K28:L28" location="'SCR-HealthCAT'!A1" display="SCR-HealthCAT"/>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Internal!$A$1:$A$59</xm:f>
          </x14:formula1>
          <xm:sqref>B6:J6</xm:sqref>
        </x14:dataValidation>
        <x14:dataValidation type="list" allowBlank="1" showInputMessage="1" showErrorMessage="1">
          <x14:formula1>
            <xm:f>Internal!$B$1:$B$2</xm:f>
          </x14:formula1>
          <xm:sqref>K6:L6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tabColor theme="1" tint="0.34998626667073579"/>
  </sheetPr>
  <dimension ref="A1:U32"/>
  <sheetViews>
    <sheetView zoomScaleNormal="100" workbookViewId="0">
      <selection sqref="A1:T1"/>
    </sheetView>
  </sheetViews>
  <sheetFormatPr defaultRowHeight="15"/>
  <cols>
    <col min="1" max="1" width="8.140625" style="54" customWidth="1"/>
    <col min="2" max="7" width="10.7109375" style="54" customWidth="1"/>
    <col min="8" max="8" width="8.140625" style="54" customWidth="1"/>
    <col min="9" max="10" width="12.7109375" style="54" customWidth="1"/>
    <col min="11" max="11" width="10.28515625" style="54" customWidth="1"/>
    <col min="12" max="13" width="12.7109375" style="54" customWidth="1"/>
    <col min="14" max="14" width="9.140625" style="54"/>
    <col min="15" max="16" width="12.7109375" style="54" customWidth="1"/>
    <col min="17" max="17" width="9.140625" style="54"/>
    <col min="18" max="19" width="10.7109375" style="54" customWidth="1"/>
    <col min="20" max="20" width="9.140625" style="54"/>
    <col min="21" max="21" width="11.5703125" style="54" customWidth="1"/>
    <col min="22" max="16384" width="9.140625" style="54"/>
  </cols>
  <sheetData>
    <row r="1" spans="1:21" ht="33.75" customHeight="1">
      <c r="A1" s="825" t="str">
        <f>Słownik!B15</f>
        <v>Schemat kapitałowego wymogu wypłacalności (SCR)</v>
      </c>
      <c r="B1" s="826"/>
      <c r="C1" s="826"/>
      <c r="D1" s="826"/>
      <c r="E1" s="826"/>
      <c r="F1" s="826"/>
      <c r="G1" s="826"/>
      <c r="H1" s="826"/>
      <c r="I1" s="826"/>
      <c r="J1" s="826"/>
      <c r="K1" s="826"/>
      <c r="L1" s="826"/>
      <c r="M1" s="826"/>
      <c r="N1" s="826"/>
      <c r="O1" s="826"/>
      <c r="P1" s="826"/>
      <c r="Q1" s="826"/>
      <c r="R1" s="826"/>
      <c r="S1" s="826"/>
      <c r="T1" s="827"/>
      <c r="U1" s="16" t="str">
        <f>Słownik!$B$311</f>
        <v>Dane wejściowe</v>
      </c>
    </row>
    <row r="2" spans="1:21">
      <c r="A2" s="806" t="str">
        <f>Słownik!B36</f>
        <v>Nazwa zakładu ubezpieczeń/reasekuracji:</v>
      </c>
      <c r="B2" s="806"/>
      <c r="C2" s="806"/>
      <c r="D2" s="806"/>
      <c r="E2" s="806"/>
      <c r="F2" s="806"/>
      <c r="G2" s="806"/>
      <c r="H2" s="806"/>
      <c r="I2" s="806"/>
      <c r="J2" s="806"/>
      <c r="K2" s="806"/>
      <c r="L2" s="806"/>
      <c r="M2" s="806"/>
      <c r="T2" s="416" t="s">
        <v>675</v>
      </c>
      <c r="U2" s="17" t="str">
        <f>Słownik!$B$312</f>
        <v>Łącza</v>
      </c>
    </row>
    <row r="3" spans="1:21">
      <c r="A3" s="807" t="str">
        <f>IF(Nazwa_ZU=0," ",Nazwa_ZU)</f>
        <v xml:space="preserve"> </v>
      </c>
      <c r="B3" s="807"/>
      <c r="C3" s="807"/>
      <c r="D3" s="807"/>
      <c r="E3" s="808"/>
      <c r="F3" s="174" t="s">
        <v>114</v>
      </c>
      <c r="U3" s="18" t="str">
        <f>Słownik!$B$313</f>
        <v>Formuły</v>
      </c>
    </row>
    <row r="4" spans="1:21">
      <c r="U4" s="19" t="str">
        <f>Słownik!$B$314</f>
        <v>Wynik</v>
      </c>
    </row>
    <row r="5" spans="1:21">
      <c r="B5" s="563" t="s">
        <v>1924</v>
      </c>
    </row>
    <row r="8" spans="1:21" ht="33.75" customHeight="1">
      <c r="L8" s="833" t="str">
        <f>Słownik!B315</f>
        <v>Kapitałowy wymóg wypłacalności (SCR)</v>
      </c>
      <c r="M8" s="834"/>
    </row>
    <row r="9" spans="1:21">
      <c r="J9" s="309"/>
      <c r="K9" s="309"/>
      <c r="L9" s="316"/>
      <c r="M9" s="309"/>
      <c r="N9" s="309"/>
      <c r="O9" s="309"/>
    </row>
    <row r="10" spans="1:21">
      <c r="J10" s="306"/>
      <c r="M10" s="304"/>
      <c r="O10" s="305"/>
    </row>
    <row r="11" spans="1:21" ht="51" customHeight="1">
      <c r="I11" s="837" t="str">
        <f>Słownik!B317</f>
        <v xml:space="preserve">Korekta z tytułu zdolności RTU i podatków odroczonych do pokrywania strat </v>
      </c>
      <c r="J11" s="838"/>
      <c r="L11" s="835" t="str">
        <f>Słownik!B316</f>
        <v>Podstawowy kapitałowy wymóg wypłacalności (BSCR)</v>
      </c>
      <c r="M11" s="836"/>
      <c r="O11" s="835" t="str">
        <f>Słownik!B318</f>
        <v>Ryzyko operacyjne</v>
      </c>
      <c r="P11" s="836"/>
    </row>
    <row r="12" spans="1:21" ht="24.75" customHeight="1">
      <c r="C12" s="309"/>
      <c r="D12" s="309"/>
      <c r="E12" s="309"/>
      <c r="F12" s="309"/>
      <c r="G12" s="309"/>
      <c r="H12" s="309"/>
      <c r="I12" s="309"/>
      <c r="J12" s="309"/>
      <c r="K12" s="713"/>
      <c r="L12" s="309"/>
      <c r="M12" s="310"/>
      <c r="N12" s="309"/>
      <c r="O12" s="309"/>
      <c r="P12" s="309"/>
      <c r="Q12" s="309"/>
      <c r="R12" s="309"/>
    </row>
    <row r="13" spans="1:21" ht="30.75" customHeight="1">
      <c r="C13" s="307"/>
      <c r="D13" s="150"/>
      <c r="E13" s="150"/>
      <c r="F13" s="150"/>
      <c r="G13" s="311"/>
      <c r="J13" s="304"/>
      <c r="K13" s="314"/>
      <c r="L13" s="308"/>
      <c r="M13" s="150"/>
      <c r="P13" s="307"/>
      <c r="S13" s="307"/>
    </row>
    <row r="14" spans="1:21" ht="45" customHeight="1">
      <c r="B14" s="839" t="str">
        <f>Słownik!B319</f>
        <v>Ryzyko rynkowe</v>
      </c>
      <c r="C14" s="840"/>
      <c r="F14" s="839" t="str">
        <f>Słownik!B320</f>
        <v>Ryzyko w ubezpieczeniach zdrowotnych</v>
      </c>
      <c r="G14" s="840"/>
      <c r="I14" s="839" t="str">
        <f>Słownik!B321</f>
        <v>Ryzyko niewykonania zobowiązania przez kontrahenta</v>
      </c>
      <c r="J14" s="840"/>
      <c r="L14" s="839" t="str">
        <f>Słownik!B322</f>
        <v>Ryzyko w ubezpieczeniach na życie</v>
      </c>
      <c r="M14" s="840"/>
      <c r="O14" s="839" t="str">
        <f>Słownik!B323</f>
        <v>Ryzyko w ubezpieczeniach majątkowo-osobowych</v>
      </c>
      <c r="P14" s="840"/>
      <c r="R14" s="839" t="str">
        <f>Słownik!B324</f>
        <v>Ryzyko wartości niematerialnych i prawnych</v>
      </c>
      <c r="S14" s="840"/>
    </row>
    <row r="15" spans="1:21">
      <c r="C15" s="312"/>
      <c r="D15" s="150"/>
      <c r="E15" s="150"/>
      <c r="G15" s="841"/>
      <c r="H15" s="842"/>
      <c r="I15" s="842"/>
      <c r="J15" s="314"/>
      <c r="M15" s="312"/>
      <c r="P15" s="312"/>
    </row>
    <row r="16" spans="1:21">
      <c r="B16" s="313"/>
      <c r="C16" s="150"/>
      <c r="D16" s="150"/>
      <c r="E16" s="312"/>
      <c r="F16" s="308"/>
      <c r="G16" s="315"/>
      <c r="I16" s="308"/>
      <c r="J16" s="150"/>
      <c r="M16" s="307"/>
      <c r="P16" s="307"/>
    </row>
    <row r="17" spans="2:16" ht="20.100000000000001" customHeight="1">
      <c r="B17" s="852" t="str">
        <f>Słownik!B325</f>
        <v>Ryzyko stopy procentowej</v>
      </c>
      <c r="C17" s="853"/>
      <c r="E17" s="714"/>
      <c r="F17" s="847" t="str">
        <f>Słownik!B331</f>
        <v>Ryzyko o charakterze ubezpieczeń majątkowo-osobowych</v>
      </c>
      <c r="G17" s="847"/>
      <c r="I17" s="847" t="str">
        <f>Słownik!B332</f>
        <v>Ryzyko o charakterze ubezpieczeń na życie</v>
      </c>
      <c r="J17" s="847"/>
      <c r="L17" s="848" t="str">
        <f>Słownik!B336</f>
        <v xml:space="preserve">Ryzyko śmiertelności </v>
      </c>
      <c r="M17" s="849"/>
      <c r="O17" s="848" t="str">
        <f>Słownik!B333</f>
        <v xml:space="preserve">Ryzyko składki i rezerw </v>
      </c>
      <c r="P17" s="849"/>
    </row>
    <row r="18" spans="2:16" ht="20.100000000000001" customHeight="1">
      <c r="B18" s="854"/>
      <c r="C18" s="855"/>
      <c r="E18" s="714"/>
      <c r="F18" s="847"/>
      <c r="G18" s="847"/>
      <c r="I18" s="847"/>
      <c r="J18" s="847"/>
      <c r="L18" s="850"/>
      <c r="M18" s="851"/>
      <c r="O18" s="850"/>
      <c r="P18" s="851"/>
    </row>
    <row r="19" spans="2:16">
      <c r="C19" s="311"/>
      <c r="E19" s="304"/>
      <c r="G19" s="307"/>
      <c r="J19" s="311"/>
      <c r="M19" s="311"/>
      <c r="P19" s="307"/>
    </row>
    <row r="20" spans="2:16" ht="35.25" customHeight="1">
      <c r="B20" s="843" t="str">
        <f>Słownik!B326</f>
        <v>Ryzyko cen akcji</v>
      </c>
      <c r="C20" s="844"/>
      <c r="E20" s="304"/>
      <c r="F20" s="845" t="str">
        <f>Słownik!B333</f>
        <v xml:space="preserve">Ryzyko składki i rezerw </v>
      </c>
      <c r="G20" s="846"/>
      <c r="I20" s="843" t="str">
        <f>Słownik!B336</f>
        <v xml:space="preserve">Ryzyko śmiertelności </v>
      </c>
      <c r="J20" s="844"/>
      <c r="L20" s="843" t="str">
        <f>Słownik!B337</f>
        <v xml:space="preserve">Ryzyko długowieczności </v>
      </c>
      <c r="M20" s="844"/>
      <c r="O20" s="843" t="str">
        <f>Słownik!B334</f>
        <v xml:space="preserve">Ryzyko rezygnacji z umów </v>
      </c>
      <c r="P20" s="844"/>
    </row>
    <row r="21" spans="2:16">
      <c r="C21" s="311"/>
      <c r="E21" s="304"/>
      <c r="G21" s="311"/>
      <c r="J21" s="311"/>
      <c r="M21" s="307"/>
      <c r="P21" s="311"/>
    </row>
    <row r="22" spans="2:16" ht="39.75" customHeight="1">
      <c r="B22" s="843" t="str">
        <f>Słownik!B327</f>
        <v>Ryzyko cen nieruchomości</v>
      </c>
      <c r="C22" s="844"/>
      <c r="E22" s="304"/>
      <c r="F22" s="845" t="str">
        <f>Słownik!B339</f>
        <v xml:space="preserve">Ryzyko rezygnacji z umów </v>
      </c>
      <c r="G22" s="846"/>
      <c r="I22" s="843" t="str">
        <f>Słownik!B337</f>
        <v xml:space="preserve">Ryzyko długowieczności </v>
      </c>
      <c r="J22" s="844" t="str">
        <f>Słownik!B337</f>
        <v xml:space="preserve">Ryzyko długowieczności </v>
      </c>
      <c r="L22" s="843" t="str">
        <f>Słownik!B338</f>
        <v xml:space="preserve">Ryzyko niepełnosprawności - zachorowalności </v>
      </c>
      <c r="M22" s="844"/>
      <c r="O22" s="843" t="str">
        <f>Słownik!B335</f>
        <v xml:space="preserve">Ryzyko katastroficzne </v>
      </c>
      <c r="P22" s="844"/>
    </row>
    <row r="23" spans="2:16">
      <c r="C23" s="311"/>
      <c r="E23" s="304"/>
      <c r="G23" s="150"/>
      <c r="J23" s="311"/>
      <c r="M23" s="311"/>
    </row>
    <row r="24" spans="2:16" ht="39.75" customHeight="1">
      <c r="B24" s="843" t="str">
        <f>Słownik!B328</f>
        <v>Ryzyko spreadu kredytowego</v>
      </c>
      <c r="C24" s="844"/>
      <c r="E24" s="307"/>
      <c r="F24" s="848" t="str">
        <f>Słownik!B335</f>
        <v xml:space="preserve">Ryzyko katastroficzne </v>
      </c>
      <c r="G24" s="849"/>
      <c r="I24" s="843" t="str">
        <f>Słownik!B338</f>
        <v xml:space="preserve">Ryzyko niepełnosprawności - zachorowalności </v>
      </c>
      <c r="J24" s="844" t="str">
        <f>Słownik!B338</f>
        <v xml:space="preserve">Ryzyko niepełnosprawności - zachorowalności </v>
      </c>
      <c r="L24" s="843" t="str">
        <f>Słownik!B339</f>
        <v xml:space="preserve">Ryzyko rezygnacji z umów </v>
      </c>
      <c r="M24" s="844"/>
    </row>
    <row r="25" spans="2:16">
      <c r="C25" s="311"/>
      <c r="F25" s="850"/>
      <c r="G25" s="851"/>
      <c r="J25" s="311"/>
      <c r="M25" s="311"/>
    </row>
    <row r="26" spans="2:16" ht="38.25" customHeight="1">
      <c r="B26" s="843" t="str">
        <f>Słownik!B329</f>
        <v>Ryzyko koncentracji aktywów</v>
      </c>
      <c r="C26" s="844"/>
      <c r="I26" s="843" t="str">
        <f>Słownik!B339</f>
        <v xml:space="preserve">Ryzyko rezygnacji z umów </v>
      </c>
      <c r="J26" s="844" t="str">
        <f>Słownik!B339</f>
        <v xml:space="preserve">Ryzyko rezygnacji z umów </v>
      </c>
      <c r="L26" s="843" t="str">
        <f>Słownik!B340</f>
        <v xml:space="preserve">Ryzyko związane z wysokością ponoszonych kosztów </v>
      </c>
      <c r="M26" s="844"/>
    </row>
    <row r="27" spans="2:16">
      <c r="C27" s="311"/>
      <c r="J27" s="311"/>
      <c r="M27" s="311"/>
    </row>
    <row r="28" spans="2:16" ht="39.75" customHeight="1">
      <c r="B28" s="843" t="str">
        <f>Słownik!B330</f>
        <v>Ryzyko walutowe</v>
      </c>
      <c r="C28" s="844"/>
      <c r="I28" s="843" t="str">
        <f>Słownik!B340</f>
        <v xml:space="preserve">Ryzyko związane z wysokością ponoszonych kosztów </v>
      </c>
      <c r="J28" s="844" t="str">
        <f>Słownik!B340</f>
        <v xml:space="preserve">Ryzyko związane z wysokością ponoszonych kosztów </v>
      </c>
      <c r="L28" s="843" t="str">
        <f>Słownik!B341</f>
        <v xml:space="preserve">Ryzyko rewizji wysokości rent </v>
      </c>
      <c r="M28" s="844"/>
    </row>
    <row r="29" spans="2:16">
      <c r="J29" s="311"/>
      <c r="M29" s="311"/>
    </row>
    <row r="30" spans="2:16" ht="30" customHeight="1">
      <c r="I30" s="843" t="str">
        <f>Słownik!B341</f>
        <v xml:space="preserve">Ryzyko rewizji wysokości rent </v>
      </c>
      <c r="J30" s="844" t="str">
        <f>Słownik!B341</f>
        <v xml:space="preserve">Ryzyko rewizji wysokości rent </v>
      </c>
      <c r="L30" s="843" t="str">
        <f>Słownik!B335</f>
        <v xml:space="preserve">Ryzyko katastroficzne </v>
      </c>
      <c r="M30" s="844"/>
    </row>
    <row r="32" spans="2:16" ht="40.5" customHeight="1"/>
  </sheetData>
  <mergeCells count="41">
    <mergeCell ref="O17:P18"/>
    <mergeCell ref="L22:M22"/>
    <mergeCell ref="L24:M24"/>
    <mergeCell ref="L30:M30"/>
    <mergeCell ref="I26:J26"/>
    <mergeCell ref="I28:J28"/>
    <mergeCell ref="I30:J30"/>
    <mergeCell ref="O20:P20"/>
    <mergeCell ref="O22:P22"/>
    <mergeCell ref="L20:M20"/>
    <mergeCell ref="L26:M26"/>
    <mergeCell ref="L28:M28"/>
    <mergeCell ref="L17:M18"/>
    <mergeCell ref="G15:I15"/>
    <mergeCell ref="B26:C26"/>
    <mergeCell ref="B28:C28"/>
    <mergeCell ref="I20:J20"/>
    <mergeCell ref="F20:G20"/>
    <mergeCell ref="F22:G22"/>
    <mergeCell ref="F17:G18"/>
    <mergeCell ref="F24:G25"/>
    <mergeCell ref="B17:C18"/>
    <mergeCell ref="I17:J18"/>
    <mergeCell ref="B20:C20"/>
    <mergeCell ref="B22:C22"/>
    <mergeCell ref="B24:C24"/>
    <mergeCell ref="I22:J22"/>
    <mergeCell ref="I24:J24"/>
    <mergeCell ref="B14:C14"/>
    <mergeCell ref="I14:J14"/>
    <mergeCell ref="L14:M14"/>
    <mergeCell ref="O14:P14"/>
    <mergeCell ref="R14:S14"/>
    <mergeCell ref="F14:G14"/>
    <mergeCell ref="A1:T1"/>
    <mergeCell ref="A3:E3"/>
    <mergeCell ref="A2:M2"/>
    <mergeCell ref="L8:M8"/>
    <mergeCell ref="L11:M11"/>
    <mergeCell ref="O11:P11"/>
    <mergeCell ref="I11:J11"/>
  </mergeCells>
  <hyperlinks>
    <hyperlink ref="F3" location="Indeks!A1" display="Indeks"/>
    <hyperlink ref="L8:M8" location="'SCR-B2A'!A1" display="'SCR-B2A'!A1"/>
    <hyperlink ref="B14:C14" location="'SCR-B3A'!A1" display="'SCR-B3A'!A1"/>
    <hyperlink ref="F14:G14" location="'SCR-B3D'!A1" display="'SCR-B3D'!A1"/>
    <hyperlink ref="I14:J14" location="'SCR-B3B'!A1" display="'SCR-B3B'!A1"/>
    <hyperlink ref="L14:M14" location="'SCR-B3C'!A1" display="'SCR-B3C'!A1"/>
    <hyperlink ref="O22:P22" location="'SCR-B3F'!A1" display="'SCR-B3F'!A1"/>
    <hyperlink ref="O14:P14" location="'SCR-B3E'!A1" display="'SCR-B3E'!A1"/>
    <hyperlink ref="O11:P11" location="'SCR-B3G'!A1" display="'SCR-B3G'!A1"/>
    <hyperlink ref="B17:C18" location="'SCR-B3A'!B11" display="'SCR-B3A'!B11"/>
    <hyperlink ref="B20:C20" location="'SCR-B3A'!B15" display="'SCR-B3A'!B15"/>
    <hyperlink ref="B22:C22" location="'SCR-B3A'!B23" display="'SCR-B3A'!B23"/>
    <hyperlink ref="B24:C24" location="'SCR-B3A'!B25" display="'SCR-B3A'!B25"/>
    <hyperlink ref="B26:C26" location="'SCR-B3A'!B32" display="'SCR-B3A'!B32"/>
    <hyperlink ref="B28:C28" location="'SCR-B3A'!B34" display="'SCR-B3A'!B34"/>
    <hyperlink ref="L17:M18" location="'SCR-B3C'!B17" display="'SCR-B3C'!B17"/>
    <hyperlink ref="L20:M20" location="'SCR-B3C'!B19" display="'SCR-B3C'!B19"/>
    <hyperlink ref="L22:M22" location="'SCR-B3C'!B21" display="'SCR-B3C'!B21"/>
    <hyperlink ref="L24:M24" location="'SCR-B3C'!B23" display="'SCR-B3C'!B23"/>
    <hyperlink ref="L26:M26" location="'SCR-B3C'!B28" display="'SCR-B3C'!B28"/>
    <hyperlink ref="L28:M28" location="'SCR-B3C'!B30" display="'SCR-B3C'!B30"/>
    <hyperlink ref="L30:M30" location="'SCR-B3C'!B32" display="'SCR-B3C'!B32"/>
    <hyperlink ref="I11:J11" location="'SCR-B2A'!A23" display="'SCR-B2A'!A23"/>
    <hyperlink ref="L11:M11" location="'SCR-B2A'!A17" display="'SCR-B2A'!A17"/>
    <hyperlink ref="F17:G18" location="'SCR-B3D'!B44" display="'SCR-B3D'!B44"/>
    <hyperlink ref="F20:G20" location="'SCR-B3D'!B44" display="'SCR-B3D'!B44"/>
    <hyperlink ref="F22:G22" location="'SCR-B3D'!B57" display="'SCR-B3D'!B57"/>
    <hyperlink ref="F24:G25" location="'SCR-B3F'!A34" display="'SCR-B3F'!A34"/>
    <hyperlink ref="I17:J18" location="'SCR-B3D'!B11" display="'SCR-B3D'!B11"/>
    <hyperlink ref="I20:J20" location="'SCR-B3D'!B14" display="'SCR-B3D'!B14"/>
    <hyperlink ref="I22:J22" location="'SCR-B3D'!B16" display="'SCR-B3D'!B16"/>
    <hyperlink ref="I24:J24" location="'SCR-B3D'!B18" display="'SCR-B3D'!B18"/>
    <hyperlink ref="I26:J26" location="'SCR-B3D'!B20" display="'SCR-B3D'!B20"/>
    <hyperlink ref="I28:J28" location="'SCR-B3D'!B25" display="'SCR-B3D'!B25"/>
    <hyperlink ref="I30:J30" location="'SCR-B3D'!B27" display="'SCR-B3D'!B27"/>
    <hyperlink ref="O17:P18" location="'SCR-B3E'!B7" display="'SCR-B3E'!B7"/>
    <hyperlink ref="O20:P20" location="'SCR-B3E'!B29" display="'SCR-B3E'!B29"/>
    <hyperlink ref="R14:S14" location="'SCR-B2A'!A15" display="'SCR-B2A'!A15"/>
  </hyperlinks>
  <pageMargins left="0.7" right="0.7" top="0.75" bottom="0.75" header="0.3" footer="0.3"/>
  <pageSetup paperSize="9" scale="9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tabColor theme="1" tint="0.34998626667073579"/>
    <pageSetUpPr fitToPage="1"/>
  </sheetPr>
  <dimension ref="A1:AS47"/>
  <sheetViews>
    <sheetView showGridLines="0" zoomScaleNormal="100" workbookViewId="0">
      <selection sqref="A1:M1"/>
    </sheetView>
  </sheetViews>
  <sheetFormatPr defaultColWidth="9.140625" defaultRowHeight="15"/>
  <cols>
    <col min="1" max="1" width="9.140625" style="318"/>
    <col min="2" max="2" width="58.7109375" style="318" bestFit="1" customWidth="1"/>
    <col min="3" max="3" width="18.28515625" style="318" customWidth="1"/>
    <col min="4" max="5" width="12.7109375" style="318" customWidth="1"/>
    <col min="6" max="6" width="21.140625" style="318" customWidth="1"/>
    <col min="7" max="8" width="15.28515625" style="318" customWidth="1"/>
    <col min="9" max="9" width="28.85546875" style="318" customWidth="1"/>
    <col min="10" max="11" width="16.5703125" style="318" customWidth="1"/>
    <col min="12" max="12" width="28" style="318" customWidth="1"/>
    <col min="13" max="13" width="19.42578125" style="318" customWidth="1"/>
    <col min="14" max="14" width="17.5703125" style="318" customWidth="1"/>
    <col min="15" max="15" width="13.7109375" style="318" customWidth="1"/>
    <col min="16" max="23" width="9.140625" style="318"/>
    <col min="24" max="24" width="14.28515625" style="318" customWidth="1"/>
    <col min="25" max="260" width="9.140625" style="318"/>
    <col min="261" max="261" width="46.5703125" style="318" customWidth="1"/>
    <col min="262" max="262" width="18.28515625" style="318" customWidth="1"/>
    <col min="263" max="263" width="12.7109375" style="318" customWidth="1"/>
    <col min="264" max="264" width="18.42578125" style="318" customWidth="1"/>
    <col min="265" max="265" width="15.28515625" style="318" customWidth="1"/>
    <col min="266" max="266" width="28.85546875" style="318" customWidth="1"/>
    <col min="267" max="267" width="16.5703125" style="318" customWidth="1"/>
    <col min="268" max="268" width="28" style="318" customWidth="1"/>
    <col min="269" max="269" width="28.140625" style="318" customWidth="1"/>
    <col min="270" max="270" width="9.140625" style="318"/>
    <col min="271" max="271" width="34.140625" style="318" customWidth="1"/>
    <col min="272" max="516" width="9.140625" style="318"/>
    <col min="517" max="517" width="46.5703125" style="318" customWidth="1"/>
    <col min="518" max="518" width="18.28515625" style="318" customWidth="1"/>
    <col min="519" max="519" width="12.7109375" style="318" customWidth="1"/>
    <col min="520" max="520" width="18.42578125" style="318" customWidth="1"/>
    <col min="521" max="521" width="15.28515625" style="318" customWidth="1"/>
    <col min="522" max="522" width="28.85546875" style="318" customWidth="1"/>
    <col min="523" max="523" width="16.5703125" style="318" customWidth="1"/>
    <col min="524" max="524" width="28" style="318" customWidth="1"/>
    <col min="525" max="525" width="28.140625" style="318" customWidth="1"/>
    <col min="526" max="526" width="9.140625" style="318"/>
    <col min="527" max="527" width="34.140625" style="318" customWidth="1"/>
    <col min="528" max="772" width="9.140625" style="318"/>
    <col min="773" max="773" width="46.5703125" style="318" customWidth="1"/>
    <col min="774" max="774" width="18.28515625" style="318" customWidth="1"/>
    <col min="775" max="775" width="12.7109375" style="318" customWidth="1"/>
    <col min="776" max="776" width="18.42578125" style="318" customWidth="1"/>
    <col min="777" max="777" width="15.28515625" style="318" customWidth="1"/>
    <col min="778" max="778" width="28.85546875" style="318" customWidth="1"/>
    <col min="779" max="779" width="16.5703125" style="318" customWidth="1"/>
    <col min="780" max="780" width="28" style="318" customWidth="1"/>
    <col min="781" max="781" width="28.140625" style="318" customWidth="1"/>
    <col min="782" max="782" width="9.140625" style="318"/>
    <col min="783" max="783" width="34.140625" style="318" customWidth="1"/>
    <col min="784" max="1028" width="9.140625" style="318"/>
    <col min="1029" max="1029" width="46.5703125" style="318" customWidth="1"/>
    <col min="1030" max="1030" width="18.28515625" style="318" customWidth="1"/>
    <col min="1031" max="1031" width="12.7109375" style="318" customWidth="1"/>
    <col min="1032" max="1032" width="18.42578125" style="318" customWidth="1"/>
    <col min="1033" max="1033" width="15.28515625" style="318" customWidth="1"/>
    <col min="1034" max="1034" width="28.85546875" style="318" customWidth="1"/>
    <col min="1035" max="1035" width="16.5703125" style="318" customWidth="1"/>
    <col min="1036" max="1036" width="28" style="318" customWidth="1"/>
    <col min="1037" max="1037" width="28.140625" style="318" customWidth="1"/>
    <col min="1038" max="1038" width="9.140625" style="318"/>
    <col min="1039" max="1039" width="34.140625" style="318" customWidth="1"/>
    <col min="1040" max="1284" width="9.140625" style="318"/>
    <col min="1285" max="1285" width="46.5703125" style="318" customWidth="1"/>
    <col min="1286" max="1286" width="18.28515625" style="318" customWidth="1"/>
    <col min="1287" max="1287" width="12.7109375" style="318" customWidth="1"/>
    <col min="1288" max="1288" width="18.42578125" style="318" customWidth="1"/>
    <col min="1289" max="1289" width="15.28515625" style="318" customWidth="1"/>
    <col min="1290" max="1290" width="28.85546875" style="318" customWidth="1"/>
    <col min="1291" max="1291" width="16.5703125" style="318" customWidth="1"/>
    <col min="1292" max="1292" width="28" style="318" customWidth="1"/>
    <col min="1293" max="1293" width="28.140625" style="318" customWidth="1"/>
    <col min="1294" max="1294" width="9.140625" style="318"/>
    <col min="1295" max="1295" width="34.140625" style="318" customWidth="1"/>
    <col min="1296" max="1540" width="9.140625" style="318"/>
    <col min="1541" max="1541" width="46.5703125" style="318" customWidth="1"/>
    <col min="1542" max="1542" width="18.28515625" style="318" customWidth="1"/>
    <col min="1543" max="1543" width="12.7109375" style="318" customWidth="1"/>
    <col min="1544" max="1544" width="18.42578125" style="318" customWidth="1"/>
    <col min="1545" max="1545" width="15.28515625" style="318" customWidth="1"/>
    <col min="1546" max="1546" width="28.85546875" style="318" customWidth="1"/>
    <col min="1547" max="1547" width="16.5703125" style="318" customWidth="1"/>
    <col min="1548" max="1548" width="28" style="318" customWidth="1"/>
    <col min="1549" max="1549" width="28.140625" style="318" customWidth="1"/>
    <col min="1550" max="1550" width="9.140625" style="318"/>
    <col min="1551" max="1551" width="34.140625" style="318" customWidth="1"/>
    <col min="1552" max="1796" width="9.140625" style="318"/>
    <col min="1797" max="1797" width="46.5703125" style="318" customWidth="1"/>
    <col min="1798" max="1798" width="18.28515625" style="318" customWidth="1"/>
    <col min="1799" max="1799" width="12.7109375" style="318" customWidth="1"/>
    <col min="1800" max="1800" width="18.42578125" style="318" customWidth="1"/>
    <col min="1801" max="1801" width="15.28515625" style="318" customWidth="1"/>
    <col min="1802" max="1802" width="28.85546875" style="318" customWidth="1"/>
    <col min="1803" max="1803" width="16.5703125" style="318" customWidth="1"/>
    <col min="1804" max="1804" width="28" style="318" customWidth="1"/>
    <col min="1805" max="1805" width="28.140625" style="318" customWidth="1"/>
    <col min="1806" max="1806" width="9.140625" style="318"/>
    <col min="1807" max="1807" width="34.140625" style="318" customWidth="1"/>
    <col min="1808" max="2052" width="9.140625" style="318"/>
    <col min="2053" max="2053" width="46.5703125" style="318" customWidth="1"/>
    <col min="2054" max="2054" width="18.28515625" style="318" customWidth="1"/>
    <col min="2055" max="2055" width="12.7109375" style="318" customWidth="1"/>
    <col min="2056" max="2056" width="18.42578125" style="318" customWidth="1"/>
    <col min="2057" max="2057" width="15.28515625" style="318" customWidth="1"/>
    <col min="2058" max="2058" width="28.85546875" style="318" customWidth="1"/>
    <col min="2059" max="2059" width="16.5703125" style="318" customWidth="1"/>
    <col min="2060" max="2060" width="28" style="318" customWidth="1"/>
    <col min="2061" max="2061" width="28.140625" style="318" customWidth="1"/>
    <col min="2062" max="2062" width="9.140625" style="318"/>
    <col min="2063" max="2063" width="34.140625" style="318" customWidth="1"/>
    <col min="2064" max="2308" width="9.140625" style="318"/>
    <col min="2309" max="2309" width="46.5703125" style="318" customWidth="1"/>
    <col min="2310" max="2310" width="18.28515625" style="318" customWidth="1"/>
    <col min="2311" max="2311" width="12.7109375" style="318" customWidth="1"/>
    <col min="2312" max="2312" width="18.42578125" style="318" customWidth="1"/>
    <col min="2313" max="2313" width="15.28515625" style="318" customWidth="1"/>
    <col min="2314" max="2314" width="28.85546875" style="318" customWidth="1"/>
    <col min="2315" max="2315" width="16.5703125" style="318" customWidth="1"/>
    <col min="2316" max="2316" width="28" style="318" customWidth="1"/>
    <col min="2317" max="2317" width="28.140625" style="318" customWidth="1"/>
    <col min="2318" max="2318" width="9.140625" style="318"/>
    <col min="2319" max="2319" width="34.140625" style="318" customWidth="1"/>
    <col min="2320" max="2564" width="9.140625" style="318"/>
    <col min="2565" max="2565" width="46.5703125" style="318" customWidth="1"/>
    <col min="2566" max="2566" width="18.28515625" style="318" customWidth="1"/>
    <col min="2567" max="2567" width="12.7109375" style="318" customWidth="1"/>
    <col min="2568" max="2568" width="18.42578125" style="318" customWidth="1"/>
    <col min="2569" max="2569" width="15.28515625" style="318" customWidth="1"/>
    <col min="2570" max="2570" width="28.85546875" style="318" customWidth="1"/>
    <col min="2571" max="2571" width="16.5703125" style="318" customWidth="1"/>
    <col min="2572" max="2572" width="28" style="318" customWidth="1"/>
    <col min="2573" max="2573" width="28.140625" style="318" customWidth="1"/>
    <col min="2574" max="2574" width="9.140625" style="318"/>
    <col min="2575" max="2575" width="34.140625" style="318" customWidth="1"/>
    <col min="2576" max="2820" width="9.140625" style="318"/>
    <col min="2821" max="2821" width="46.5703125" style="318" customWidth="1"/>
    <col min="2822" max="2822" width="18.28515625" style="318" customWidth="1"/>
    <col min="2823" max="2823" width="12.7109375" style="318" customWidth="1"/>
    <col min="2824" max="2824" width="18.42578125" style="318" customWidth="1"/>
    <col min="2825" max="2825" width="15.28515625" style="318" customWidth="1"/>
    <col min="2826" max="2826" width="28.85546875" style="318" customWidth="1"/>
    <col min="2827" max="2827" width="16.5703125" style="318" customWidth="1"/>
    <col min="2828" max="2828" width="28" style="318" customWidth="1"/>
    <col min="2829" max="2829" width="28.140625" style="318" customWidth="1"/>
    <col min="2830" max="2830" width="9.140625" style="318"/>
    <col min="2831" max="2831" width="34.140625" style="318" customWidth="1"/>
    <col min="2832" max="3076" width="9.140625" style="318"/>
    <col min="3077" max="3077" width="46.5703125" style="318" customWidth="1"/>
    <col min="3078" max="3078" width="18.28515625" style="318" customWidth="1"/>
    <col min="3079" max="3079" width="12.7109375" style="318" customWidth="1"/>
    <col min="3080" max="3080" width="18.42578125" style="318" customWidth="1"/>
    <col min="3081" max="3081" width="15.28515625" style="318" customWidth="1"/>
    <col min="3082" max="3082" width="28.85546875" style="318" customWidth="1"/>
    <col min="3083" max="3083" width="16.5703125" style="318" customWidth="1"/>
    <col min="3084" max="3084" width="28" style="318" customWidth="1"/>
    <col min="3085" max="3085" width="28.140625" style="318" customWidth="1"/>
    <col min="3086" max="3086" width="9.140625" style="318"/>
    <col min="3087" max="3087" width="34.140625" style="318" customWidth="1"/>
    <col min="3088" max="3332" width="9.140625" style="318"/>
    <col min="3333" max="3333" width="46.5703125" style="318" customWidth="1"/>
    <col min="3334" max="3334" width="18.28515625" style="318" customWidth="1"/>
    <col min="3335" max="3335" width="12.7109375" style="318" customWidth="1"/>
    <col min="3336" max="3336" width="18.42578125" style="318" customWidth="1"/>
    <col min="3337" max="3337" width="15.28515625" style="318" customWidth="1"/>
    <col min="3338" max="3338" width="28.85546875" style="318" customWidth="1"/>
    <col min="3339" max="3339" width="16.5703125" style="318" customWidth="1"/>
    <col min="3340" max="3340" width="28" style="318" customWidth="1"/>
    <col min="3341" max="3341" width="28.140625" style="318" customWidth="1"/>
    <col min="3342" max="3342" width="9.140625" style="318"/>
    <col min="3343" max="3343" width="34.140625" style="318" customWidth="1"/>
    <col min="3344" max="3588" width="9.140625" style="318"/>
    <col min="3589" max="3589" width="46.5703125" style="318" customWidth="1"/>
    <col min="3590" max="3590" width="18.28515625" style="318" customWidth="1"/>
    <col min="3591" max="3591" width="12.7109375" style="318" customWidth="1"/>
    <col min="3592" max="3592" width="18.42578125" style="318" customWidth="1"/>
    <col min="3593" max="3593" width="15.28515625" style="318" customWidth="1"/>
    <col min="3594" max="3594" width="28.85546875" style="318" customWidth="1"/>
    <col min="3595" max="3595" width="16.5703125" style="318" customWidth="1"/>
    <col min="3596" max="3596" width="28" style="318" customWidth="1"/>
    <col min="3597" max="3597" width="28.140625" style="318" customWidth="1"/>
    <col min="3598" max="3598" width="9.140625" style="318"/>
    <col min="3599" max="3599" width="34.140625" style="318" customWidth="1"/>
    <col min="3600" max="3844" width="9.140625" style="318"/>
    <col min="3845" max="3845" width="46.5703125" style="318" customWidth="1"/>
    <col min="3846" max="3846" width="18.28515625" style="318" customWidth="1"/>
    <col min="3847" max="3847" width="12.7109375" style="318" customWidth="1"/>
    <col min="3848" max="3848" width="18.42578125" style="318" customWidth="1"/>
    <col min="3849" max="3849" width="15.28515625" style="318" customWidth="1"/>
    <col min="3850" max="3850" width="28.85546875" style="318" customWidth="1"/>
    <col min="3851" max="3851" width="16.5703125" style="318" customWidth="1"/>
    <col min="3852" max="3852" width="28" style="318" customWidth="1"/>
    <col min="3853" max="3853" width="28.140625" style="318" customWidth="1"/>
    <col min="3854" max="3854" width="9.140625" style="318"/>
    <col min="3855" max="3855" width="34.140625" style="318" customWidth="1"/>
    <col min="3856" max="4100" width="9.140625" style="318"/>
    <col min="4101" max="4101" width="46.5703125" style="318" customWidth="1"/>
    <col min="4102" max="4102" width="18.28515625" style="318" customWidth="1"/>
    <col min="4103" max="4103" width="12.7109375" style="318" customWidth="1"/>
    <col min="4104" max="4104" width="18.42578125" style="318" customWidth="1"/>
    <col min="4105" max="4105" width="15.28515625" style="318" customWidth="1"/>
    <col min="4106" max="4106" width="28.85546875" style="318" customWidth="1"/>
    <col min="4107" max="4107" width="16.5703125" style="318" customWidth="1"/>
    <col min="4108" max="4108" width="28" style="318" customWidth="1"/>
    <col min="4109" max="4109" width="28.140625" style="318" customWidth="1"/>
    <col min="4110" max="4110" width="9.140625" style="318"/>
    <col min="4111" max="4111" width="34.140625" style="318" customWidth="1"/>
    <col min="4112" max="4356" width="9.140625" style="318"/>
    <col min="4357" max="4357" width="46.5703125" style="318" customWidth="1"/>
    <col min="4358" max="4358" width="18.28515625" style="318" customWidth="1"/>
    <col min="4359" max="4359" width="12.7109375" style="318" customWidth="1"/>
    <col min="4360" max="4360" width="18.42578125" style="318" customWidth="1"/>
    <col min="4361" max="4361" width="15.28515625" style="318" customWidth="1"/>
    <col min="4362" max="4362" width="28.85546875" style="318" customWidth="1"/>
    <col min="4363" max="4363" width="16.5703125" style="318" customWidth="1"/>
    <col min="4364" max="4364" width="28" style="318" customWidth="1"/>
    <col min="4365" max="4365" width="28.140625" style="318" customWidth="1"/>
    <col min="4366" max="4366" width="9.140625" style="318"/>
    <col min="4367" max="4367" width="34.140625" style="318" customWidth="1"/>
    <col min="4368" max="4612" width="9.140625" style="318"/>
    <col min="4613" max="4613" width="46.5703125" style="318" customWidth="1"/>
    <col min="4614" max="4614" width="18.28515625" style="318" customWidth="1"/>
    <col min="4615" max="4615" width="12.7109375" style="318" customWidth="1"/>
    <col min="4616" max="4616" width="18.42578125" style="318" customWidth="1"/>
    <col min="4617" max="4617" width="15.28515625" style="318" customWidth="1"/>
    <col min="4618" max="4618" width="28.85546875" style="318" customWidth="1"/>
    <col min="4619" max="4619" width="16.5703125" style="318" customWidth="1"/>
    <col min="4620" max="4620" width="28" style="318" customWidth="1"/>
    <col min="4621" max="4621" width="28.140625" style="318" customWidth="1"/>
    <col min="4622" max="4622" width="9.140625" style="318"/>
    <col min="4623" max="4623" width="34.140625" style="318" customWidth="1"/>
    <col min="4624" max="4868" width="9.140625" style="318"/>
    <col min="4869" max="4869" width="46.5703125" style="318" customWidth="1"/>
    <col min="4870" max="4870" width="18.28515625" style="318" customWidth="1"/>
    <col min="4871" max="4871" width="12.7109375" style="318" customWidth="1"/>
    <col min="4872" max="4872" width="18.42578125" style="318" customWidth="1"/>
    <col min="4873" max="4873" width="15.28515625" style="318" customWidth="1"/>
    <col min="4874" max="4874" width="28.85546875" style="318" customWidth="1"/>
    <col min="4875" max="4875" width="16.5703125" style="318" customWidth="1"/>
    <col min="4876" max="4876" width="28" style="318" customWidth="1"/>
    <col min="4877" max="4877" width="28.140625" style="318" customWidth="1"/>
    <col min="4878" max="4878" width="9.140625" style="318"/>
    <col min="4879" max="4879" width="34.140625" style="318" customWidth="1"/>
    <col min="4880" max="5124" width="9.140625" style="318"/>
    <col min="5125" max="5125" width="46.5703125" style="318" customWidth="1"/>
    <col min="5126" max="5126" width="18.28515625" style="318" customWidth="1"/>
    <col min="5127" max="5127" width="12.7109375" style="318" customWidth="1"/>
    <col min="5128" max="5128" width="18.42578125" style="318" customWidth="1"/>
    <col min="5129" max="5129" width="15.28515625" style="318" customWidth="1"/>
    <col min="5130" max="5130" width="28.85546875" style="318" customWidth="1"/>
    <col min="5131" max="5131" width="16.5703125" style="318" customWidth="1"/>
    <col min="5132" max="5132" width="28" style="318" customWidth="1"/>
    <col min="5133" max="5133" width="28.140625" style="318" customWidth="1"/>
    <col min="5134" max="5134" width="9.140625" style="318"/>
    <col min="5135" max="5135" width="34.140625" style="318" customWidth="1"/>
    <col min="5136" max="5380" width="9.140625" style="318"/>
    <col min="5381" max="5381" width="46.5703125" style="318" customWidth="1"/>
    <col min="5382" max="5382" width="18.28515625" style="318" customWidth="1"/>
    <col min="5383" max="5383" width="12.7109375" style="318" customWidth="1"/>
    <col min="5384" max="5384" width="18.42578125" style="318" customWidth="1"/>
    <col min="5385" max="5385" width="15.28515625" style="318" customWidth="1"/>
    <col min="5386" max="5386" width="28.85546875" style="318" customWidth="1"/>
    <col min="5387" max="5387" width="16.5703125" style="318" customWidth="1"/>
    <col min="5388" max="5388" width="28" style="318" customWidth="1"/>
    <col min="5389" max="5389" width="28.140625" style="318" customWidth="1"/>
    <col min="5390" max="5390" width="9.140625" style="318"/>
    <col min="5391" max="5391" width="34.140625" style="318" customWidth="1"/>
    <col min="5392" max="5636" width="9.140625" style="318"/>
    <col min="5637" max="5637" width="46.5703125" style="318" customWidth="1"/>
    <col min="5638" max="5638" width="18.28515625" style="318" customWidth="1"/>
    <col min="5639" max="5639" width="12.7109375" style="318" customWidth="1"/>
    <col min="5640" max="5640" width="18.42578125" style="318" customWidth="1"/>
    <col min="5641" max="5641" width="15.28515625" style="318" customWidth="1"/>
    <col min="5642" max="5642" width="28.85546875" style="318" customWidth="1"/>
    <col min="5643" max="5643" width="16.5703125" style="318" customWidth="1"/>
    <col min="5644" max="5644" width="28" style="318" customWidth="1"/>
    <col min="5645" max="5645" width="28.140625" style="318" customWidth="1"/>
    <col min="5646" max="5646" width="9.140625" style="318"/>
    <col min="5647" max="5647" width="34.140625" style="318" customWidth="1"/>
    <col min="5648" max="5892" width="9.140625" style="318"/>
    <col min="5893" max="5893" width="46.5703125" style="318" customWidth="1"/>
    <col min="5894" max="5894" width="18.28515625" style="318" customWidth="1"/>
    <col min="5895" max="5895" width="12.7109375" style="318" customWidth="1"/>
    <col min="5896" max="5896" width="18.42578125" style="318" customWidth="1"/>
    <col min="5897" max="5897" width="15.28515625" style="318" customWidth="1"/>
    <col min="5898" max="5898" width="28.85546875" style="318" customWidth="1"/>
    <col min="5899" max="5899" width="16.5703125" style="318" customWidth="1"/>
    <col min="5900" max="5900" width="28" style="318" customWidth="1"/>
    <col min="5901" max="5901" width="28.140625" style="318" customWidth="1"/>
    <col min="5902" max="5902" width="9.140625" style="318"/>
    <col min="5903" max="5903" width="34.140625" style="318" customWidth="1"/>
    <col min="5904" max="6148" width="9.140625" style="318"/>
    <col min="6149" max="6149" width="46.5703125" style="318" customWidth="1"/>
    <col min="6150" max="6150" width="18.28515625" style="318" customWidth="1"/>
    <col min="6151" max="6151" width="12.7109375" style="318" customWidth="1"/>
    <col min="6152" max="6152" width="18.42578125" style="318" customWidth="1"/>
    <col min="6153" max="6153" width="15.28515625" style="318" customWidth="1"/>
    <col min="6154" max="6154" width="28.85546875" style="318" customWidth="1"/>
    <col min="6155" max="6155" width="16.5703125" style="318" customWidth="1"/>
    <col min="6156" max="6156" width="28" style="318" customWidth="1"/>
    <col min="6157" max="6157" width="28.140625" style="318" customWidth="1"/>
    <col min="6158" max="6158" width="9.140625" style="318"/>
    <col min="6159" max="6159" width="34.140625" style="318" customWidth="1"/>
    <col min="6160" max="6404" width="9.140625" style="318"/>
    <col min="6405" max="6405" width="46.5703125" style="318" customWidth="1"/>
    <col min="6406" max="6406" width="18.28515625" style="318" customWidth="1"/>
    <col min="6407" max="6407" width="12.7109375" style="318" customWidth="1"/>
    <col min="6408" max="6408" width="18.42578125" style="318" customWidth="1"/>
    <col min="6409" max="6409" width="15.28515625" style="318" customWidth="1"/>
    <col min="6410" max="6410" width="28.85546875" style="318" customWidth="1"/>
    <col min="6411" max="6411" width="16.5703125" style="318" customWidth="1"/>
    <col min="6412" max="6412" width="28" style="318" customWidth="1"/>
    <col min="6413" max="6413" width="28.140625" style="318" customWidth="1"/>
    <col min="6414" max="6414" width="9.140625" style="318"/>
    <col min="6415" max="6415" width="34.140625" style="318" customWidth="1"/>
    <col min="6416" max="6660" width="9.140625" style="318"/>
    <col min="6661" max="6661" width="46.5703125" style="318" customWidth="1"/>
    <col min="6662" max="6662" width="18.28515625" style="318" customWidth="1"/>
    <col min="6663" max="6663" width="12.7109375" style="318" customWidth="1"/>
    <col min="6664" max="6664" width="18.42578125" style="318" customWidth="1"/>
    <col min="6665" max="6665" width="15.28515625" style="318" customWidth="1"/>
    <col min="6666" max="6666" width="28.85546875" style="318" customWidth="1"/>
    <col min="6667" max="6667" width="16.5703125" style="318" customWidth="1"/>
    <col min="6668" max="6668" width="28" style="318" customWidth="1"/>
    <col min="6669" max="6669" width="28.140625" style="318" customWidth="1"/>
    <col min="6670" max="6670" width="9.140625" style="318"/>
    <col min="6671" max="6671" width="34.140625" style="318" customWidth="1"/>
    <col min="6672" max="6916" width="9.140625" style="318"/>
    <col min="6917" max="6917" width="46.5703125" style="318" customWidth="1"/>
    <col min="6918" max="6918" width="18.28515625" style="318" customWidth="1"/>
    <col min="6919" max="6919" width="12.7109375" style="318" customWidth="1"/>
    <col min="6920" max="6920" width="18.42578125" style="318" customWidth="1"/>
    <col min="6921" max="6921" width="15.28515625" style="318" customWidth="1"/>
    <col min="6922" max="6922" width="28.85546875" style="318" customWidth="1"/>
    <col min="6923" max="6923" width="16.5703125" style="318" customWidth="1"/>
    <col min="6924" max="6924" width="28" style="318" customWidth="1"/>
    <col min="6925" max="6925" width="28.140625" style="318" customWidth="1"/>
    <col min="6926" max="6926" width="9.140625" style="318"/>
    <col min="6927" max="6927" width="34.140625" style="318" customWidth="1"/>
    <col min="6928" max="7172" width="9.140625" style="318"/>
    <col min="7173" max="7173" width="46.5703125" style="318" customWidth="1"/>
    <col min="7174" max="7174" width="18.28515625" style="318" customWidth="1"/>
    <col min="7175" max="7175" width="12.7109375" style="318" customWidth="1"/>
    <col min="7176" max="7176" width="18.42578125" style="318" customWidth="1"/>
    <col min="7177" max="7177" width="15.28515625" style="318" customWidth="1"/>
    <col min="7178" max="7178" width="28.85546875" style="318" customWidth="1"/>
    <col min="7179" max="7179" width="16.5703125" style="318" customWidth="1"/>
    <col min="7180" max="7180" width="28" style="318" customWidth="1"/>
    <col min="7181" max="7181" width="28.140625" style="318" customWidth="1"/>
    <col min="7182" max="7182" width="9.140625" style="318"/>
    <col min="7183" max="7183" width="34.140625" style="318" customWidth="1"/>
    <col min="7184" max="7428" width="9.140625" style="318"/>
    <col min="7429" max="7429" width="46.5703125" style="318" customWidth="1"/>
    <col min="7430" max="7430" width="18.28515625" style="318" customWidth="1"/>
    <col min="7431" max="7431" width="12.7109375" style="318" customWidth="1"/>
    <col min="7432" max="7432" width="18.42578125" style="318" customWidth="1"/>
    <col min="7433" max="7433" width="15.28515625" style="318" customWidth="1"/>
    <col min="7434" max="7434" width="28.85546875" style="318" customWidth="1"/>
    <col min="7435" max="7435" width="16.5703125" style="318" customWidth="1"/>
    <col min="7436" max="7436" width="28" style="318" customWidth="1"/>
    <col min="7437" max="7437" width="28.140625" style="318" customWidth="1"/>
    <col min="7438" max="7438" width="9.140625" style="318"/>
    <col min="7439" max="7439" width="34.140625" style="318" customWidth="1"/>
    <col min="7440" max="7684" width="9.140625" style="318"/>
    <col min="7685" max="7685" width="46.5703125" style="318" customWidth="1"/>
    <col min="7686" max="7686" width="18.28515625" style="318" customWidth="1"/>
    <col min="7687" max="7687" width="12.7109375" style="318" customWidth="1"/>
    <col min="7688" max="7688" width="18.42578125" style="318" customWidth="1"/>
    <col min="7689" max="7689" width="15.28515625" style="318" customWidth="1"/>
    <col min="7690" max="7690" width="28.85546875" style="318" customWidth="1"/>
    <col min="7691" max="7691" width="16.5703125" style="318" customWidth="1"/>
    <col min="7692" max="7692" width="28" style="318" customWidth="1"/>
    <col min="7693" max="7693" width="28.140625" style="318" customWidth="1"/>
    <col min="7694" max="7694" width="9.140625" style="318"/>
    <col min="7695" max="7695" width="34.140625" style="318" customWidth="1"/>
    <col min="7696" max="7940" width="9.140625" style="318"/>
    <col min="7941" max="7941" width="46.5703125" style="318" customWidth="1"/>
    <col min="7942" max="7942" width="18.28515625" style="318" customWidth="1"/>
    <col min="7943" max="7943" width="12.7109375" style="318" customWidth="1"/>
    <col min="7944" max="7944" width="18.42578125" style="318" customWidth="1"/>
    <col min="7945" max="7945" width="15.28515625" style="318" customWidth="1"/>
    <col min="7946" max="7946" width="28.85546875" style="318" customWidth="1"/>
    <col min="7947" max="7947" width="16.5703125" style="318" customWidth="1"/>
    <col min="7948" max="7948" width="28" style="318" customWidth="1"/>
    <col min="7949" max="7949" width="28.140625" style="318" customWidth="1"/>
    <col min="7950" max="7950" width="9.140625" style="318"/>
    <col min="7951" max="7951" width="34.140625" style="318" customWidth="1"/>
    <col min="7952" max="8196" width="9.140625" style="318"/>
    <col min="8197" max="8197" width="46.5703125" style="318" customWidth="1"/>
    <col min="8198" max="8198" width="18.28515625" style="318" customWidth="1"/>
    <col min="8199" max="8199" width="12.7109375" style="318" customWidth="1"/>
    <col min="8200" max="8200" width="18.42578125" style="318" customWidth="1"/>
    <col min="8201" max="8201" width="15.28515625" style="318" customWidth="1"/>
    <col min="8202" max="8202" width="28.85546875" style="318" customWidth="1"/>
    <col min="8203" max="8203" width="16.5703125" style="318" customWidth="1"/>
    <col min="8204" max="8204" width="28" style="318" customWidth="1"/>
    <col min="8205" max="8205" width="28.140625" style="318" customWidth="1"/>
    <col min="8206" max="8206" width="9.140625" style="318"/>
    <col min="8207" max="8207" width="34.140625" style="318" customWidth="1"/>
    <col min="8208" max="8452" width="9.140625" style="318"/>
    <col min="8453" max="8453" width="46.5703125" style="318" customWidth="1"/>
    <col min="8454" max="8454" width="18.28515625" style="318" customWidth="1"/>
    <col min="8455" max="8455" width="12.7109375" style="318" customWidth="1"/>
    <col min="8456" max="8456" width="18.42578125" style="318" customWidth="1"/>
    <col min="8457" max="8457" width="15.28515625" style="318" customWidth="1"/>
    <col min="8458" max="8458" width="28.85546875" style="318" customWidth="1"/>
    <col min="8459" max="8459" width="16.5703125" style="318" customWidth="1"/>
    <col min="8460" max="8460" width="28" style="318" customWidth="1"/>
    <col min="8461" max="8461" width="28.140625" style="318" customWidth="1"/>
    <col min="8462" max="8462" width="9.140625" style="318"/>
    <col min="8463" max="8463" width="34.140625" style="318" customWidth="1"/>
    <col min="8464" max="8708" width="9.140625" style="318"/>
    <col min="8709" max="8709" width="46.5703125" style="318" customWidth="1"/>
    <col min="8710" max="8710" width="18.28515625" style="318" customWidth="1"/>
    <col min="8711" max="8711" width="12.7109375" style="318" customWidth="1"/>
    <col min="8712" max="8712" width="18.42578125" style="318" customWidth="1"/>
    <col min="8713" max="8713" width="15.28515625" style="318" customWidth="1"/>
    <col min="8714" max="8714" width="28.85546875" style="318" customWidth="1"/>
    <col min="8715" max="8715" width="16.5703125" style="318" customWidth="1"/>
    <col min="8716" max="8716" width="28" style="318" customWidth="1"/>
    <col min="8717" max="8717" width="28.140625" style="318" customWidth="1"/>
    <col min="8718" max="8718" width="9.140625" style="318"/>
    <col min="8719" max="8719" width="34.140625" style="318" customWidth="1"/>
    <col min="8720" max="8964" width="9.140625" style="318"/>
    <col min="8965" max="8965" width="46.5703125" style="318" customWidth="1"/>
    <col min="8966" max="8966" width="18.28515625" style="318" customWidth="1"/>
    <col min="8967" max="8967" width="12.7109375" style="318" customWidth="1"/>
    <col min="8968" max="8968" width="18.42578125" style="318" customWidth="1"/>
    <col min="8969" max="8969" width="15.28515625" style="318" customWidth="1"/>
    <col min="8970" max="8970" width="28.85546875" style="318" customWidth="1"/>
    <col min="8971" max="8971" width="16.5703125" style="318" customWidth="1"/>
    <col min="8972" max="8972" width="28" style="318" customWidth="1"/>
    <col min="8973" max="8973" width="28.140625" style="318" customWidth="1"/>
    <col min="8974" max="8974" width="9.140625" style="318"/>
    <col min="8975" max="8975" width="34.140625" style="318" customWidth="1"/>
    <col min="8976" max="9220" width="9.140625" style="318"/>
    <col min="9221" max="9221" width="46.5703125" style="318" customWidth="1"/>
    <col min="9222" max="9222" width="18.28515625" style="318" customWidth="1"/>
    <col min="9223" max="9223" width="12.7109375" style="318" customWidth="1"/>
    <col min="9224" max="9224" width="18.42578125" style="318" customWidth="1"/>
    <col min="9225" max="9225" width="15.28515625" style="318" customWidth="1"/>
    <col min="9226" max="9226" width="28.85546875" style="318" customWidth="1"/>
    <col min="9227" max="9227" width="16.5703125" style="318" customWidth="1"/>
    <col min="9228" max="9228" width="28" style="318" customWidth="1"/>
    <col min="9229" max="9229" width="28.140625" style="318" customWidth="1"/>
    <col min="9230" max="9230" width="9.140625" style="318"/>
    <col min="9231" max="9231" width="34.140625" style="318" customWidth="1"/>
    <col min="9232" max="9476" width="9.140625" style="318"/>
    <col min="9477" max="9477" width="46.5703125" style="318" customWidth="1"/>
    <col min="9478" max="9478" width="18.28515625" style="318" customWidth="1"/>
    <col min="9479" max="9479" width="12.7109375" style="318" customWidth="1"/>
    <col min="9480" max="9480" width="18.42578125" style="318" customWidth="1"/>
    <col min="9481" max="9481" width="15.28515625" style="318" customWidth="1"/>
    <col min="9482" max="9482" width="28.85546875" style="318" customWidth="1"/>
    <col min="9483" max="9483" width="16.5703125" style="318" customWidth="1"/>
    <col min="9484" max="9484" width="28" style="318" customWidth="1"/>
    <col min="9485" max="9485" width="28.140625" style="318" customWidth="1"/>
    <col min="9486" max="9486" width="9.140625" style="318"/>
    <col min="9487" max="9487" width="34.140625" style="318" customWidth="1"/>
    <col min="9488" max="9732" width="9.140625" style="318"/>
    <col min="9733" max="9733" width="46.5703125" style="318" customWidth="1"/>
    <col min="9734" max="9734" width="18.28515625" style="318" customWidth="1"/>
    <col min="9735" max="9735" width="12.7109375" style="318" customWidth="1"/>
    <col min="9736" max="9736" width="18.42578125" style="318" customWidth="1"/>
    <col min="9737" max="9737" width="15.28515625" style="318" customWidth="1"/>
    <col min="9738" max="9738" width="28.85546875" style="318" customWidth="1"/>
    <col min="9739" max="9739" width="16.5703125" style="318" customWidth="1"/>
    <col min="9740" max="9740" width="28" style="318" customWidth="1"/>
    <col min="9741" max="9741" width="28.140625" style="318" customWidth="1"/>
    <col min="9742" max="9742" width="9.140625" style="318"/>
    <col min="9743" max="9743" width="34.140625" style="318" customWidth="1"/>
    <col min="9744" max="9988" width="9.140625" style="318"/>
    <col min="9989" max="9989" width="46.5703125" style="318" customWidth="1"/>
    <col min="9990" max="9990" width="18.28515625" style="318" customWidth="1"/>
    <col min="9991" max="9991" width="12.7109375" style="318" customWidth="1"/>
    <col min="9992" max="9992" width="18.42578125" style="318" customWidth="1"/>
    <col min="9993" max="9993" width="15.28515625" style="318" customWidth="1"/>
    <col min="9994" max="9994" width="28.85546875" style="318" customWidth="1"/>
    <col min="9995" max="9995" width="16.5703125" style="318" customWidth="1"/>
    <col min="9996" max="9996" width="28" style="318" customWidth="1"/>
    <col min="9997" max="9997" width="28.140625" style="318" customWidth="1"/>
    <col min="9998" max="9998" width="9.140625" style="318"/>
    <col min="9999" max="9999" width="34.140625" style="318" customWidth="1"/>
    <col min="10000" max="10244" width="9.140625" style="318"/>
    <col min="10245" max="10245" width="46.5703125" style="318" customWidth="1"/>
    <col min="10246" max="10246" width="18.28515625" style="318" customWidth="1"/>
    <col min="10247" max="10247" width="12.7109375" style="318" customWidth="1"/>
    <col min="10248" max="10248" width="18.42578125" style="318" customWidth="1"/>
    <col min="10249" max="10249" width="15.28515625" style="318" customWidth="1"/>
    <col min="10250" max="10250" width="28.85546875" style="318" customWidth="1"/>
    <col min="10251" max="10251" width="16.5703125" style="318" customWidth="1"/>
    <col min="10252" max="10252" width="28" style="318" customWidth="1"/>
    <col min="10253" max="10253" width="28.140625" style="318" customWidth="1"/>
    <col min="10254" max="10254" width="9.140625" style="318"/>
    <col min="10255" max="10255" width="34.140625" style="318" customWidth="1"/>
    <col min="10256" max="10500" width="9.140625" style="318"/>
    <col min="10501" max="10501" width="46.5703125" style="318" customWidth="1"/>
    <col min="10502" max="10502" width="18.28515625" style="318" customWidth="1"/>
    <col min="10503" max="10503" width="12.7109375" style="318" customWidth="1"/>
    <col min="10504" max="10504" width="18.42578125" style="318" customWidth="1"/>
    <col min="10505" max="10505" width="15.28515625" style="318" customWidth="1"/>
    <col min="10506" max="10506" width="28.85546875" style="318" customWidth="1"/>
    <col min="10507" max="10507" width="16.5703125" style="318" customWidth="1"/>
    <col min="10508" max="10508" width="28" style="318" customWidth="1"/>
    <col min="10509" max="10509" width="28.140625" style="318" customWidth="1"/>
    <col min="10510" max="10510" width="9.140625" style="318"/>
    <col min="10511" max="10511" width="34.140625" style="318" customWidth="1"/>
    <col min="10512" max="10756" width="9.140625" style="318"/>
    <col min="10757" max="10757" width="46.5703125" style="318" customWidth="1"/>
    <col min="10758" max="10758" width="18.28515625" style="318" customWidth="1"/>
    <col min="10759" max="10759" width="12.7109375" style="318" customWidth="1"/>
    <col min="10760" max="10760" width="18.42578125" style="318" customWidth="1"/>
    <col min="10761" max="10761" width="15.28515625" style="318" customWidth="1"/>
    <col min="10762" max="10762" width="28.85546875" style="318" customWidth="1"/>
    <col min="10763" max="10763" width="16.5703125" style="318" customWidth="1"/>
    <col min="10764" max="10764" width="28" style="318" customWidth="1"/>
    <col min="10765" max="10765" width="28.140625" style="318" customWidth="1"/>
    <col min="10766" max="10766" width="9.140625" style="318"/>
    <col min="10767" max="10767" width="34.140625" style="318" customWidth="1"/>
    <col min="10768" max="11012" width="9.140625" style="318"/>
    <col min="11013" max="11013" width="46.5703125" style="318" customWidth="1"/>
    <col min="11014" max="11014" width="18.28515625" style="318" customWidth="1"/>
    <col min="11015" max="11015" width="12.7109375" style="318" customWidth="1"/>
    <col min="11016" max="11016" width="18.42578125" style="318" customWidth="1"/>
    <col min="11017" max="11017" width="15.28515625" style="318" customWidth="1"/>
    <col min="11018" max="11018" width="28.85546875" style="318" customWidth="1"/>
    <col min="11019" max="11019" width="16.5703125" style="318" customWidth="1"/>
    <col min="11020" max="11020" width="28" style="318" customWidth="1"/>
    <col min="11021" max="11021" width="28.140625" style="318" customWidth="1"/>
    <col min="11022" max="11022" width="9.140625" style="318"/>
    <col min="11023" max="11023" width="34.140625" style="318" customWidth="1"/>
    <col min="11024" max="11268" width="9.140625" style="318"/>
    <col min="11269" max="11269" width="46.5703125" style="318" customWidth="1"/>
    <col min="11270" max="11270" width="18.28515625" style="318" customWidth="1"/>
    <col min="11271" max="11271" width="12.7109375" style="318" customWidth="1"/>
    <col min="11272" max="11272" width="18.42578125" style="318" customWidth="1"/>
    <col min="11273" max="11273" width="15.28515625" style="318" customWidth="1"/>
    <col min="11274" max="11274" width="28.85546875" style="318" customWidth="1"/>
    <col min="11275" max="11275" width="16.5703125" style="318" customWidth="1"/>
    <col min="11276" max="11276" width="28" style="318" customWidth="1"/>
    <col min="11277" max="11277" width="28.140625" style="318" customWidth="1"/>
    <col min="11278" max="11278" width="9.140625" style="318"/>
    <col min="11279" max="11279" width="34.140625" style="318" customWidth="1"/>
    <col min="11280" max="11524" width="9.140625" style="318"/>
    <col min="11525" max="11525" width="46.5703125" style="318" customWidth="1"/>
    <col min="11526" max="11526" width="18.28515625" style="318" customWidth="1"/>
    <col min="11527" max="11527" width="12.7109375" style="318" customWidth="1"/>
    <col min="11528" max="11528" width="18.42578125" style="318" customWidth="1"/>
    <col min="11529" max="11529" width="15.28515625" style="318" customWidth="1"/>
    <col min="11530" max="11530" width="28.85546875" style="318" customWidth="1"/>
    <col min="11531" max="11531" width="16.5703125" style="318" customWidth="1"/>
    <col min="11532" max="11532" width="28" style="318" customWidth="1"/>
    <col min="11533" max="11533" width="28.140625" style="318" customWidth="1"/>
    <col min="11534" max="11534" width="9.140625" style="318"/>
    <col min="11535" max="11535" width="34.140625" style="318" customWidth="1"/>
    <col min="11536" max="11780" width="9.140625" style="318"/>
    <col min="11781" max="11781" width="46.5703125" style="318" customWidth="1"/>
    <col min="11782" max="11782" width="18.28515625" style="318" customWidth="1"/>
    <col min="11783" max="11783" width="12.7109375" style="318" customWidth="1"/>
    <col min="11784" max="11784" width="18.42578125" style="318" customWidth="1"/>
    <col min="11785" max="11785" width="15.28515625" style="318" customWidth="1"/>
    <col min="11786" max="11786" width="28.85546875" style="318" customWidth="1"/>
    <col min="11787" max="11787" width="16.5703125" style="318" customWidth="1"/>
    <col min="11788" max="11788" width="28" style="318" customWidth="1"/>
    <col min="11789" max="11789" width="28.140625" style="318" customWidth="1"/>
    <col min="11790" max="11790" width="9.140625" style="318"/>
    <col min="11791" max="11791" width="34.140625" style="318" customWidth="1"/>
    <col min="11792" max="12036" width="9.140625" style="318"/>
    <col min="12037" max="12037" width="46.5703125" style="318" customWidth="1"/>
    <col min="12038" max="12038" width="18.28515625" style="318" customWidth="1"/>
    <col min="12039" max="12039" width="12.7109375" style="318" customWidth="1"/>
    <col min="12040" max="12040" width="18.42578125" style="318" customWidth="1"/>
    <col min="12041" max="12041" width="15.28515625" style="318" customWidth="1"/>
    <col min="12042" max="12042" width="28.85546875" style="318" customWidth="1"/>
    <col min="12043" max="12043" width="16.5703125" style="318" customWidth="1"/>
    <col min="12044" max="12044" width="28" style="318" customWidth="1"/>
    <col min="12045" max="12045" width="28.140625" style="318" customWidth="1"/>
    <col min="12046" max="12046" width="9.140625" style="318"/>
    <col min="12047" max="12047" width="34.140625" style="318" customWidth="1"/>
    <col min="12048" max="12292" width="9.140625" style="318"/>
    <col min="12293" max="12293" width="46.5703125" style="318" customWidth="1"/>
    <col min="12294" max="12294" width="18.28515625" style="318" customWidth="1"/>
    <col min="12295" max="12295" width="12.7109375" style="318" customWidth="1"/>
    <col min="12296" max="12296" width="18.42578125" style="318" customWidth="1"/>
    <col min="12297" max="12297" width="15.28515625" style="318" customWidth="1"/>
    <col min="12298" max="12298" width="28.85546875" style="318" customWidth="1"/>
    <col min="12299" max="12299" width="16.5703125" style="318" customWidth="1"/>
    <col min="12300" max="12300" width="28" style="318" customWidth="1"/>
    <col min="12301" max="12301" width="28.140625" style="318" customWidth="1"/>
    <col min="12302" max="12302" width="9.140625" style="318"/>
    <col min="12303" max="12303" width="34.140625" style="318" customWidth="1"/>
    <col min="12304" max="12548" width="9.140625" style="318"/>
    <col min="12549" max="12549" width="46.5703125" style="318" customWidth="1"/>
    <col min="12550" max="12550" width="18.28515625" style="318" customWidth="1"/>
    <col min="12551" max="12551" width="12.7109375" style="318" customWidth="1"/>
    <col min="12552" max="12552" width="18.42578125" style="318" customWidth="1"/>
    <col min="12553" max="12553" width="15.28515625" style="318" customWidth="1"/>
    <col min="12554" max="12554" width="28.85546875" style="318" customWidth="1"/>
    <col min="12555" max="12555" width="16.5703125" style="318" customWidth="1"/>
    <col min="12556" max="12556" width="28" style="318" customWidth="1"/>
    <col min="12557" max="12557" width="28.140625" style="318" customWidth="1"/>
    <col min="12558" max="12558" width="9.140625" style="318"/>
    <col min="12559" max="12559" width="34.140625" style="318" customWidth="1"/>
    <col min="12560" max="12804" width="9.140625" style="318"/>
    <col min="12805" max="12805" width="46.5703125" style="318" customWidth="1"/>
    <col min="12806" max="12806" width="18.28515625" style="318" customWidth="1"/>
    <col min="12807" max="12807" width="12.7109375" style="318" customWidth="1"/>
    <col min="12808" max="12808" width="18.42578125" style="318" customWidth="1"/>
    <col min="12809" max="12809" width="15.28515625" style="318" customWidth="1"/>
    <col min="12810" max="12810" width="28.85546875" style="318" customWidth="1"/>
    <col min="12811" max="12811" width="16.5703125" style="318" customWidth="1"/>
    <col min="12812" max="12812" width="28" style="318" customWidth="1"/>
    <col min="12813" max="12813" width="28.140625" style="318" customWidth="1"/>
    <col min="12814" max="12814" width="9.140625" style="318"/>
    <col min="12815" max="12815" width="34.140625" style="318" customWidth="1"/>
    <col min="12816" max="13060" width="9.140625" style="318"/>
    <col min="13061" max="13061" width="46.5703125" style="318" customWidth="1"/>
    <col min="13062" max="13062" width="18.28515625" style="318" customWidth="1"/>
    <col min="13063" max="13063" width="12.7109375" style="318" customWidth="1"/>
    <col min="13064" max="13064" width="18.42578125" style="318" customWidth="1"/>
    <col min="13065" max="13065" width="15.28515625" style="318" customWidth="1"/>
    <col min="13066" max="13066" width="28.85546875" style="318" customWidth="1"/>
    <col min="13067" max="13067" width="16.5703125" style="318" customWidth="1"/>
    <col min="13068" max="13068" width="28" style="318" customWidth="1"/>
    <col min="13069" max="13069" width="28.140625" style="318" customWidth="1"/>
    <col min="13070" max="13070" width="9.140625" style="318"/>
    <col min="13071" max="13071" width="34.140625" style="318" customWidth="1"/>
    <col min="13072" max="13316" width="9.140625" style="318"/>
    <col min="13317" max="13317" width="46.5703125" style="318" customWidth="1"/>
    <col min="13318" max="13318" width="18.28515625" style="318" customWidth="1"/>
    <col min="13319" max="13319" width="12.7109375" style="318" customWidth="1"/>
    <col min="13320" max="13320" width="18.42578125" style="318" customWidth="1"/>
    <col min="13321" max="13321" width="15.28515625" style="318" customWidth="1"/>
    <col min="13322" max="13322" width="28.85546875" style="318" customWidth="1"/>
    <col min="13323" max="13323" width="16.5703125" style="318" customWidth="1"/>
    <col min="13324" max="13324" width="28" style="318" customWidth="1"/>
    <col min="13325" max="13325" width="28.140625" style="318" customWidth="1"/>
    <col min="13326" max="13326" width="9.140625" style="318"/>
    <col min="13327" max="13327" width="34.140625" style="318" customWidth="1"/>
    <col min="13328" max="13572" width="9.140625" style="318"/>
    <col min="13573" max="13573" width="46.5703125" style="318" customWidth="1"/>
    <col min="13574" max="13574" width="18.28515625" style="318" customWidth="1"/>
    <col min="13575" max="13575" width="12.7109375" style="318" customWidth="1"/>
    <col min="13576" max="13576" width="18.42578125" style="318" customWidth="1"/>
    <col min="13577" max="13577" width="15.28515625" style="318" customWidth="1"/>
    <col min="13578" max="13578" width="28.85546875" style="318" customWidth="1"/>
    <col min="13579" max="13579" width="16.5703125" style="318" customWidth="1"/>
    <col min="13580" max="13580" width="28" style="318" customWidth="1"/>
    <col min="13581" max="13581" width="28.140625" style="318" customWidth="1"/>
    <col min="13582" max="13582" width="9.140625" style="318"/>
    <col min="13583" max="13583" width="34.140625" style="318" customWidth="1"/>
    <col min="13584" max="13828" width="9.140625" style="318"/>
    <col min="13829" max="13829" width="46.5703125" style="318" customWidth="1"/>
    <col min="13830" max="13830" width="18.28515625" style="318" customWidth="1"/>
    <col min="13831" max="13831" width="12.7109375" style="318" customWidth="1"/>
    <col min="13832" max="13832" width="18.42578125" style="318" customWidth="1"/>
    <col min="13833" max="13833" width="15.28515625" style="318" customWidth="1"/>
    <col min="13834" max="13834" width="28.85546875" style="318" customWidth="1"/>
    <col min="13835" max="13835" width="16.5703125" style="318" customWidth="1"/>
    <col min="13836" max="13836" width="28" style="318" customWidth="1"/>
    <col min="13837" max="13837" width="28.140625" style="318" customWidth="1"/>
    <col min="13838" max="13838" width="9.140625" style="318"/>
    <col min="13839" max="13839" width="34.140625" style="318" customWidth="1"/>
    <col min="13840" max="14084" width="9.140625" style="318"/>
    <col min="14085" max="14085" width="46.5703125" style="318" customWidth="1"/>
    <col min="14086" max="14086" width="18.28515625" style="318" customWidth="1"/>
    <col min="14087" max="14087" width="12.7109375" style="318" customWidth="1"/>
    <col min="14088" max="14088" width="18.42578125" style="318" customWidth="1"/>
    <col min="14089" max="14089" width="15.28515625" style="318" customWidth="1"/>
    <col min="14090" max="14090" width="28.85546875" style="318" customWidth="1"/>
    <col min="14091" max="14091" width="16.5703125" style="318" customWidth="1"/>
    <col min="14092" max="14092" width="28" style="318" customWidth="1"/>
    <col min="14093" max="14093" width="28.140625" style="318" customWidth="1"/>
    <col min="14094" max="14094" width="9.140625" style="318"/>
    <col min="14095" max="14095" width="34.140625" style="318" customWidth="1"/>
    <col min="14096" max="14340" width="9.140625" style="318"/>
    <col min="14341" max="14341" width="46.5703125" style="318" customWidth="1"/>
    <col min="14342" max="14342" width="18.28515625" style="318" customWidth="1"/>
    <col min="14343" max="14343" width="12.7109375" style="318" customWidth="1"/>
    <col min="14344" max="14344" width="18.42578125" style="318" customWidth="1"/>
    <col min="14345" max="14345" width="15.28515625" style="318" customWidth="1"/>
    <col min="14346" max="14346" width="28.85546875" style="318" customWidth="1"/>
    <col min="14347" max="14347" width="16.5703125" style="318" customWidth="1"/>
    <col min="14348" max="14348" width="28" style="318" customWidth="1"/>
    <col min="14349" max="14349" width="28.140625" style="318" customWidth="1"/>
    <col min="14350" max="14350" width="9.140625" style="318"/>
    <col min="14351" max="14351" width="34.140625" style="318" customWidth="1"/>
    <col min="14352" max="14596" width="9.140625" style="318"/>
    <col min="14597" max="14597" width="46.5703125" style="318" customWidth="1"/>
    <col min="14598" max="14598" width="18.28515625" style="318" customWidth="1"/>
    <col min="14599" max="14599" width="12.7109375" style="318" customWidth="1"/>
    <col min="14600" max="14600" width="18.42578125" style="318" customWidth="1"/>
    <col min="14601" max="14601" width="15.28515625" style="318" customWidth="1"/>
    <col min="14602" max="14602" width="28.85546875" style="318" customWidth="1"/>
    <col min="14603" max="14603" width="16.5703125" style="318" customWidth="1"/>
    <col min="14604" max="14604" width="28" style="318" customWidth="1"/>
    <col min="14605" max="14605" width="28.140625" style="318" customWidth="1"/>
    <col min="14606" max="14606" width="9.140625" style="318"/>
    <col min="14607" max="14607" width="34.140625" style="318" customWidth="1"/>
    <col min="14608" max="14852" width="9.140625" style="318"/>
    <col min="14853" max="14853" width="46.5703125" style="318" customWidth="1"/>
    <col min="14854" max="14854" width="18.28515625" style="318" customWidth="1"/>
    <col min="14855" max="14855" width="12.7109375" style="318" customWidth="1"/>
    <col min="14856" max="14856" width="18.42578125" style="318" customWidth="1"/>
    <col min="14857" max="14857" width="15.28515625" style="318" customWidth="1"/>
    <col min="14858" max="14858" width="28.85546875" style="318" customWidth="1"/>
    <col min="14859" max="14859" width="16.5703125" style="318" customWidth="1"/>
    <col min="14860" max="14860" width="28" style="318" customWidth="1"/>
    <col min="14861" max="14861" width="28.140625" style="318" customWidth="1"/>
    <col min="14862" max="14862" width="9.140625" style="318"/>
    <col min="14863" max="14863" width="34.140625" style="318" customWidth="1"/>
    <col min="14864" max="15108" width="9.140625" style="318"/>
    <col min="15109" max="15109" width="46.5703125" style="318" customWidth="1"/>
    <col min="15110" max="15110" width="18.28515625" style="318" customWidth="1"/>
    <col min="15111" max="15111" width="12.7109375" style="318" customWidth="1"/>
    <col min="15112" max="15112" width="18.42578125" style="318" customWidth="1"/>
    <col min="15113" max="15113" width="15.28515625" style="318" customWidth="1"/>
    <col min="15114" max="15114" width="28.85546875" style="318" customWidth="1"/>
    <col min="15115" max="15115" width="16.5703125" style="318" customWidth="1"/>
    <col min="15116" max="15116" width="28" style="318" customWidth="1"/>
    <col min="15117" max="15117" width="28.140625" style="318" customWidth="1"/>
    <col min="15118" max="15118" width="9.140625" style="318"/>
    <col min="15119" max="15119" width="34.140625" style="318" customWidth="1"/>
    <col min="15120" max="15364" width="9.140625" style="318"/>
    <col min="15365" max="15365" width="46.5703125" style="318" customWidth="1"/>
    <col min="15366" max="15366" width="18.28515625" style="318" customWidth="1"/>
    <col min="15367" max="15367" width="12.7109375" style="318" customWidth="1"/>
    <col min="15368" max="15368" width="18.42578125" style="318" customWidth="1"/>
    <col min="15369" max="15369" width="15.28515625" style="318" customWidth="1"/>
    <col min="15370" max="15370" width="28.85546875" style="318" customWidth="1"/>
    <col min="15371" max="15371" width="16.5703125" style="318" customWidth="1"/>
    <col min="15372" max="15372" width="28" style="318" customWidth="1"/>
    <col min="15373" max="15373" width="28.140625" style="318" customWidth="1"/>
    <col min="15374" max="15374" width="9.140625" style="318"/>
    <col min="15375" max="15375" width="34.140625" style="318" customWidth="1"/>
    <col min="15376" max="15620" width="9.140625" style="318"/>
    <col min="15621" max="15621" width="46.5703125" style="318" customWidth="1"/>
    <col min="15622" max="15622" width="18.28515625" style="318" customWidth="1"/>
    <col min="15623" max="15623" width="12.7109375" style="318" customWidth="1"/>
    <col min="15624" max="15624" width="18.42578125" style="318" customWidth="1"/>
    <col min="15625" max="15625" width="15.28515625" style="318" customWidth="1"/>
    <col min="15626" max="15626" width="28.85546875" style="318" customWidth="1"/>
    <col min="15627" max="15627" width="16.5703125" style="318" customWidth="1"/>
    <col min="15628" max="15628" width="28" style="318" customWidth="1"/>
    <col min="15629" max="15629" width="28.140625" style="318" customWidth="1"/>
    <col min="15630" max="15630" width="9.140625" style="318"/>
    <col min="15631" max="15631" width="34.140625" style="318" customWidth="1"/>
    <col min="15632" max="15876" width="9.140625" style="318"/>
    <col min="15877" max="15877" width="46.5703125" style="318" customWidth="1"/>
    <col min="15878" max="15878" width="18.28515625" style="318" customWidth="1"/>
    <col min="15879" max="15879" width="12.7109375" style="318" customWidth="1"/>
    <col min="15880" max="15880" width="18.42578125" style="318" customWidth="1"/>
    <col min="15881" max="15881" width="15.28515625" style="318" customWidth="1"/>
    <col min="15882" max="15882" width="28.85546875" style="318" customWidth="1"/>
    <col min="15883" max="15883" width="16.5703125" style="318" customWidth="1"/>
    <col min="15884" max="15884" width="28" style="318" customWidth="1"/>
    <col min="15885" max="15885" width="28.140625" style="318" customWidth="1"/>
    <col min="15886" max="15886" width="9.140625" style="318"/>
    <col min="15887" max="15887" width="34.140625" style="318" customWidth="1"/>
    <col min="15888" max="16132" width="9.140625" style="318"/>
    <col min="16133" max="16133" width="46.5703125" style="318" customWidth="1"/>
    <col min="16134" max="16134" width="18.28515625" style="318" customWidth="1"/>
    <col min="16135" max="16135" width="12.7109375" style="318" customWidth="1"/>
    <col min="16136" max="16136" width="18.42578125" style="318" customWidth="1"/>
    <col min="16137" max="16137" width="15.28515625" style="318" customWidth="1"/>
    <col min="16138" max="16138" width="28.85546875" style="318" customWidth="1"/>
    <col min="16139" max="16139" width="16.5703125" style="318" customWidth="1"/>
    <col min="16140" max="16140" width="28" style="318" customWidth="1"/>
    <col min="16141" max="16141" width="28.140625" style="318" customWidth="1"/>
    <col min="16142" max="16142" width="9.140625" style="318"/>
    <col min="16143" max="16143" width="34.140625" style="318" customWidth="1"/>
    <col min="16144" max="16384" width="9.140625" style="318"/>
  </cols>
  <sheetData>
    <row r="1" spans="1:23" ht="34.5" customHeight="1">
      <c r="A1" s="825" t="str">
        <f>Słownik!B16</f>
        <v>SCR dla ryzyka rynkowego</v>
      </c>
      <c r="B1" s="826"/>
      <c r="C1" s="826"/>
      <c r="D1" s="826"/>
      <c r="E1" s="826"/>
      <c r="F1" s="826"/>
      <c r="G1" s="826"/>
      <c r="H1" s="826"/>
      <c r="I1" s="826"/>
      <c r="J1" s="826"/>
      <c r="K1" s="826"/>
      <c r="L1" s="826"/>
      <c r="M1" s="827"/>
      <c r="N1" s="16" t="str">
        <f>Słownik!$B$311</f>
        <v>Dane wejściowe</v>
      </c>
      <c r="O1" s="317"/>
      <c r="P1" s="317"/>
      <c r="Q1" s="317"/>
      <c r="R1" s="317"/>
      <c r="S1" s="317"/>
      <c r="T1" s="317"/>
      <c r="U1" s="317"/>
      <c r="V1" s="317"/>
      <c r="W1" s="317"/>
    </row>
    <row r="2" spans="1:23" ht="22.5" customHeight="1">
      <c r="A2" s="806" t="str">
        <f>Słownik!B36</f>
        <v>Nazwa zakładu ubezpieczeń/reasekuracji:</v>
      </c>
      <c r="B2" s="806"/>
      <c r="C2" s="196"/>
      <c r="D2" s="196"/>
      <c r="E2" s="368"/>
      <c r="F2" s="196"/>
      <c r="G2" s="196"/>
      <c r="H2" s="368"/>
      <c r="I2" s="196"/>
      <c r="J2" s="196"/>
      <c r="K2" s="368"/>
      <c r="L2" s="196"/>
      <c r="M2" s="416" t="s">
        <v>675</v>
      </c>
      <c r="N2" s="17" t="str">
        <f>Słownik!$B$312</f>
        <v>Łącza</v>
      </c>
      <c r="O2" s="196"/>
      <c r="P2" s="196"/>
      <c r="Q2" s="317"/>
      <c r="R2" s="317"/>
      <c r="S2" s="317"/>
      <c r="T2" s="317"/>
      <c r="U2" s="317"/>
      <c r="V2" s="317"/>
      <c r="W2" s="317"/>
    </row>
    <row r="3" spans="1:23" ht="13.5" customHeight="1">
      <c r="A3" s="807" t="str">
        <f>IF(Nazwa_ZU=0," ",Nazwa_ZU)</f>
        <v xml:space="preserve"> </v>
      </c>
      <c r="B3" s="808"/>
      <c r="C3" s="174" t="s">
        <v>114</v>
      </c>
      <c r="D3" s="384" t="str">
        <f>Słownik!B381</f>
        <v>Schemat SCR</v>
      </c>
      <c r="E3" s="372"/>
      <c r="F3" s="319"/>
      <c r="I3" s="317"/>
      <c r="J3" s="317"/>
      <c r="K3" s="317"/>
      <c r="L3" s="317"/>
      <c r="M3" s="317"/>
      <c r="N3" s="18" t="str">
        <f>Słownik!$B$313</f>
        <v>Formuły</v>
      </c>
      <c r="O3" s="317"/>
      <c r="P3" s="317"/>
      <c r="Q3" s="317"/>
      <c r="R3" s="317"/>
      <c r="S3" s="317"/>
      <c r="T3" s="317"/>
      <c r="U3" s="317"/>
      <c r="V3" s="317"/>
      <c r="W3" s="317"/>
    </row>
    <row r="4" spans="1:23" ht="21.75" customHeight="1">
      <c r="A4" s="320"/>
      <c r="B4" s="321"/>
      <c r="C4" s="321"/>
      <c r="D4" s="321"/>
      <c r="E4" s="321"/>
      <c r="F4" s="321"/>
      <c r="G4" s="321"/>
      <c r="H4" s="321"/>
      <c r="I4" s="321"/>
      <c r="J4" s="321"/>
      <c r="K4" s="321"/>
      <c r="L4" s="321"/>
      <c r="M4" s="322"/>
      <c r="N4" s="19" t="str">
        <f>Słownik!$B$314</f>
        <v>Wynik</v>
      </c>
    </row>
    <row r="5" spans="1:23" ht="23.25" customHeight="1">
      <c r="A5" s="858" t="str">
        <f>Słownik!B342</f>
        <v>Czy zastosowano uproszczenie dla ryzyka spreadu kredytowego (podmoduł: Obligacje i pożyczki)</v>
      </c>
      <c r="B5" s="859"/>
      <c r="C5" s="345" t="s">
        <v>1370</v>
      </c>
      <c r="D5" s="324"/>
      <c r="E5" s="324"/>
      <c r="F5" s="860"/>
      <c r="G5" s="860"/>
      <c r="H5" s="860"/>
      <c r="I5" s="860"/>
      <c r="J5" s="861"/>
      <c r="K5" s="861"/>
      <c r="L5" s="861"/>
      <c r="M5" s="323"/>
    </row>
    <row r="6" spans="1:23">
      <c r="A6" s="327"/>
      <c r="B6" s="328"/>
      <c r="C6" s="326"/>
      <c r="D6" s="326"/>
      <c r="E6" s="326"/>
      <c r="F6" s="319"/>
      <c r="G6" s="319"/>
      <c r="H6" s="372"/>
      <c r="I6" s="319"/>
      <c r="J6" s="325"/>
      <c r="K6" s="373"/>
      <c r="L6" s="325"/>
      <c r="M6" s="323"/>
    </row>
    <row r="7" spans="1:23" ht="45" customHeight="1">
      <c r="A7" s="329"/>
      <c r="B7" s="350"/>
      <c r="C7" s="822" t="str">
        <f>Słownik!B343</f>
        <v>Wartości przed zastosowaniem szoku</v>
      </c>
      <c r="D7" s="823"/>
      <c r="E7" s="824"/>
      <c r="F7" s="796" t="str">
        <f>Słownik!B344</f>
        <v>Wartości po zastosowaniu szoku</v>
      </c>
      <c r="G7" s="796"/>
      <c r="H7" s="796"/>
      <c r="I7" s="796"/>
      <c r="J7" s="796"/>
      <c r="K7" s="796"/>
      <c r="L7" s="796"/>
      <c r="M7" s="321"/>
    </row>
    <row r="8" spans="1:23" ht="74.25" customHeight="1">
      <c r="A8" s="329"/>
      <c r="B8" s="330"/>
      <c r="C8" s="190" t="str">
        <f>Słownik!B345</f>
        <v>Aktywa</v>
      </c>
      <c r="D8" s="190" t="str">
        <f>Słownik!B346</f>
        <v>Zobowiązania</v>
      </c>
      <c r="E8" s="190" t="str">
        <f>Słownik!B373</f>
        <v>Aktywa netto</v>
      </c>
      <c r="F8" s="190" t="str">
        <f>Słownik!B347</f>
        <v>Aktywa</v>
      </c>
      <c r="G8" s="190" t="str">
        <f>Słownik!B348</f>
        <v>Zobowiązania (uwzględniające zdolność pokrywania strat przez RTU)</v>
      </c>
      <c r="H8" s="190" t="str">
        <f>Słownik!B374</f>
        <v>Aktywa netto (uwzględniające zdolność pokrywania strat przez RTU)</v>
      </c>
      <c r="I8" s="190" t="str">
        <f>Słownik!$B$349</f>
        <v>Wymóg kapitałowy netto (uwzględniający zdolność pokrywania strat przez RTU)</v>
      </c>
      <c r="J8" s="190" t="str">
        <f>Słownik!B350</f>
        <v>Zobowiązania (nieuwzględniające zdolności pokrywania strat przez RTU)</v>
      </c>
      <c r="K8" s="190" t="str">
        <f>Słownik!B375</f>
        <v>Aktywa netto (nieuwzględniające zdolności pokrywania strat przez RTU)</v>
      </c>
      <c r="L8" s="190" t="str">
        <f>Słownik!$B$351</f>
        <v>Wymóg kapitałowy brutto (nieuwzględniający zdolności pokrywania strat przez RTU)</v>
      </c>
      <c r="M8" s="321"/>
    </row>
    <row r="9" spans="1:23" ht="24" customHeight="1">
      <c r="A9" s="329"/>
      <c r="B9" s="670" t="s">
        <v>1915</v>
      </c>
    </row>
    <row r="10" spans="1:23" ht="24.95" customHeight="1">
      <c r="A10" s="331"/>
      <c r="B10" s="351" t="str">
        <f>Słownik!B352</f>
        <v>Ryzyko stopy procentowej</v>
      </c>
      <c r="C10" s="362"/>
      <c r="D10" s="362"/>
      <c r="E10" s="362"/>
      <c r="F10" s="362"/>
      <c r="G10" s="362"/>
      <c r="H10" s="362"/>
      <c r="I10" s="199">
        <f>IF(M11="up",MAX(I12,0),MAX(I11,0))</f>
        <v>0</v>
      </c>
      <c r="J10" s="362"/>
      <c r="K10" s="362"/>
      <c r="L10" s="199">
        <f>IF(M11="up",MAX(L12,0),MAX(L11,0))</f>
        <v>0</v>
      </c>
      <c r="M10" s="369" t="str">
        <f>Słownik!B376</f>
        <v>Wykorzystany szok</v>
      </c>
    </row>
    <row r="11" spans="1:23" ht="24.95" customHeight="1">
      <c r="A11" s="331"/>
      <c r="B11" s="352" t="str">
        <f>Słownik!B353</f>
        <v>Ryzyko stopy procentowej - dolny szok</v>
      </c>
      <c r="C11" s="205">
        <v>0</v>
      </c>
      <c r="D11" s="205">
        <v>0</v>
      </c>
      <c r="E11" s="197">
        <f>C11-D11</f>
        <v>0</v>
      </c>
      <c r="F11" s="347">
        <v>0</v>
      </c>
      <c r="G11" s="205">
        <v>0</v>
      </c>
      <c r="H11" s="197">
        <f>F11-G11</f>
        <v>0</v>
      </c>
      <c r="I11" s="197">
        <f>MAX(0,E11-H11)</f>
        <v>0</v>
      </c>
      <c r="J11" s="205">
        <v>0</v>
      </c>
      <c r="K11" s="197">
        <f>F11-J11</f>
        <v>0</v>
      </c>
      <c r="L11" s="197">
        <f>MAX(0,E11-K11)</f>
        <v>0</v>
      </c>
      <c r="M11" s="856" t="str">
        <f>IF(I12&gt;I11,"up","down")</f>
        <v>down</v>
      </c>
    </row>
    <row r="12" spans="1:23" ht="24.95" customHeight="1">
      <c r="A12" s="331"/>
      <c r="B12" s="358" t="str">
        <f>Słownik!B354</f>
        <v>Ryzyko stopy procentowej - górny szok</v>
      </c>
      <c r="C12" s="208">
        <v>0</v>
      </c>
      <c r="D12" s="348">
        <v>0</v>
      </c>
      <c r="E12" s="197">
        <f>C12-D12</f>
        <v>0</v>
      </c>
      <c r="F12" s="208">
        <v>0</v>
      </c>
      <c r="G12" s="208">
        <v>0</v>
      </c>
      <c r="H12" s="197">
        <f>F12-G12</f>
        <v>0</v>
      </c>
      <c r="I12" s="197">
        <f>MAX(0,E12-H12)</f>
        <v>0</v>
      </c>
      <c r="J12" s="208">
        <v>0</v>
      </c>
      <c r="K12" s="197">
        <f>F12-J12</f>
        <v>0</v>
      </c>
      <c r="L12" s="197">
        <f>MAX(0,E12-K12)</f>
        <v>0</v>
      </c>
      <c r="M12" s="857"/>
    </row>
    <row r="13" spans="1:23" ht="24.95" customHeight="1">
      <c r="A13" s="331"/>
      <c r="C13" s="356"/>
      <c r="D13" s="356"/>
      <c r="E13" s="356"/>
      <c r="F13" s="356"/>
      <c r="G13" s="356"/>
      <c r="H13" s="356"/>
      <c r="I13" s="357"/>
      <c r="J13" s="356"/>
      <c r="K13" s="356"/>
      <c r="L13" s="363"/>
      <c r="M13" s="322"/>
    </row>
    <row r="14" spans="1:23" ht="24.95" customHeight="1">
      <c r="A14" s="331"/>
      <c r="B14" s="351" t="str">
        <f>Słownik!B355</f>
        <v>Ryzyko cen akcji</v>
      </c>
      <c r="C14" s="362"/>
      <c r="D14" s="362"/>
      <c r="E14" s="362"/>
      <c r="F14" s="362"/>
      <c r="G14" s="362"/>
      <c r="H14" s="378"/>
      <c r="I14" s="199">
        <f>SQRT(I15^2+2*I15*I18*Corr_akcje+I18^2)</f>
        <v>0</v>
      </c>
      <c r="J14" s="362"/>
      <c r="K14" s="377"/>
      <c r="L14" s="199">
        <f>SQRT(L15^2+2*L15*L18*Corr_akcje+L18^2)</f>
        <v>0</v>
      </c>
      <c r="M14" s="322"/>
    </row>
    <row r="15" spans="1:23" ht="24.95" customHeight="1">
      <c r="A15" s="331"/>
      <c r="B15" s="351" t="str">
        <f>Słownik!B356</f>
        <v>Typ 1</v>
      </c>
      <c r="C15" s="197">
        <f>C16+C17</f>
        <v>0</v>
      </c>
      <c r="D15" s="205">
        <v>0</v>
      </c>
      <c r="E15" s="197">
        <f>C15-D15</f>
        <v>0</v>
      </c>
      <c r="F15" s="197">
        <f>F16+F17</f>
        <v>0</v>
      </c>
      <c r="G15" s="205">
        <v>0</v>
      </c>
      <c r="H15" s="197">
        <f>F15-G15</f>
        <v>0</v>
      </c>
      <c r="I15" s="197">
        <f>MAX(0,E15-H15)</f>
        <v>0</v>
      </c>
      <c r="J15" s="205">
        <v>0</v>
      </c>
      <c r="K15" s="197">
        <f>F15-J15</f>
        <v>0</v>
      </c>
      <c r="L15" s="197">
        <f>MAX(0,E15-K15)</f>
        <v>0</v>
      </c>
      <c r="M15" s="322"/>
    </row>
    <row r="16" spans="1:23" ht="24.95" customHeight="1">
      <c r="A16" s="331"/>
      <c r="B16" s="353" t="str">
        <f>Słownik!B357</f>
        <v>Typ 1</v>
      </c>
      <c r="C16" s="205">
        <v>0</v>
      </c>
      <c r="D16" s="362"/>
      <c r="E16" s="362"/>
      <c r="F16" s="205">
        <v>0</v>
      </c>
      <c r="G16" s="362"/>
      <c r="H16" s="362"/>
      <c r="I16" s="362"/>
      <c r="J16" s="362"/>
      <c r="K16" s="362"/>
      <c r="L16" s="362"/>
      <c r="M16" s="322"/>
    </row>
    <row r="17" spans="1:45" ht="24.95" customHeight="1">
      <c r="A17" s="331"/>
      <c r="B17" s="353" t="str">
        <f>Słownik!B358</f>
        <v>Udziały strategiczne (typ 1)</v>
      </c>
      <c r="C17" s="205">
        <v>0</v>
      </c>
      <c r="D17" s="362"/>
      <c r="E17" s="362"/>
      <c r="F17" s="205">
        <v>0</v>
      </c>
      <c r="G17" s="362"/>
      <c r="H17" s="362"/>
      <c r="I17" s="362"/>
      <c r="J17" s="362"/>
      <c r="K17" s="362"/>
      <c r="L17" s="362"/>
      <c r="M17" s="322"/>
    </row>
    <row r="18" spans="1:45" ht="24.95" customHeight="1">
      <c r="A18" s="331"/>
      <c r="B18" s="351" t="str">
        <f>Słownik!B359</f>
        <v>Typ 2</v>
      </c>
      <c r="C18" s="197">
        <f>C19+C20</f>
        <v>0</v>
      </c>
      <c r="D18" s="205">
        <v>0</v>
      </c>
      <c r="E18" s="197">
        <f>C18-D18</f>
        <v>0</v>
      </c>
      <c r="F18" s="197">
        <f>F19+F20</f>
        <v>0</v>
      </c>
      <c r="G18" s="205">
        <v>0</v>
      </c>
      <c r="H18" s="197">
        <f>F18-G18</f>
        <v>0</v>
      </c>
      <c r="I18" s="197">
        <f>MAX(0,E18-H18)</f>
        <v>0</v>
      </c>
      <c r="J18" s="205">
        <v>0</v>
      </c>
      <c r="K18" s="197">
        <f>F18-J18</f>
        <v>0</v>
      </c>
      <c r="L18" s="197">
        <f>MAX(0,E18-K18)</f>
        <v>0</v>
      </c>
      <c r="M18" s="322"/>
    </row>
    <row r="19" spans="1:45" ht="24.95" customHeight="1">
      <c r="A19" s="331"/>
      <c r="B19" s="353" t="str">
        <f>Słownik!B360</f>
        <v>Typ 2</v>
      </c>
      <c r="C19" s="205">
        <v>0</v>
      </c>
      <c r="D19" s="362"/>
      <c r="E19" s="362"/>
      <c r="F19" s="205">
        <v>0</v>
      </c>
      <c r="G19" s="362"/>
      <c r="H19" s="362"/>
      <c r="I19" s="362"/>
      <c r="J19" s="362"/>
      <c r="K19" s="362"/>
      <c r="L19" s="362"/>
      <c r="M19" s="322"/>
    </row>
    <row r="20" spans="1:45" ht="24.95" customHeight="1">
      <c r="A20" s="331"/>
      <c r="B20" s="359" t="str">
        <f>Słownik!B361</f>
        <v>Udziały strategiczne (typ 2)</v>
      </c>
      <c r="C20" s="208">
        <v>0</v>
      </c>
      <c r="D20" s="362"/>
      <c r="E20" s="362"/>
      <c r="F20" s="208">
        <v>0</v>
      </c>
      <c r="G20" s="362"/>
      <c r="H20" s="362"/>
      <c r="I20" s="362"/>
      <c r="J20" s="362"/>
      <c r="K20" s="362"/>
      <c r="L20" s="362"/>
      <c r="M20" s="322"/>
    </row>
    <row r="21" spans="1:45" ht="24.95" customHeight="1">
      <c r="A21" s="331"/>
      <c r="C21" s="364"/>
      <c r="D21" s="364"/>
      <c r="E21" s="364"/>
      <c r="F21" s="364"/>
      <c r="G21" s="364"/>
      <c r="H21" s="364"/>
      <c r="I21" s="364"/>
      <c r="J21" s="364"/>
      <c r="K21" s="364"/>
      <c r="L21" s="364"/>
      <c r="M21" s="322"/>
    </row>
    <row r="22" spans="1:45" s="336" customFormat="1" ht="24.95" customHeight="1">
      <c r="A22" s="334"/>
      <c r="B22" s="351" t="str">
        <f>Słownik!B362</f>
        <v>Ryzyko cen nieruchomości</v>
      </c>
      <c r="C22" s="360">
        <v>0</v>
      </c>
      <c r="D22" s="360">
        <v>0</v>
      </c>
      <c r="E22" s="197">
        <f>C22-D22</f>
        <v>0</v>
      </c>
      <c r="F22" s="360">
        <v>0</v>
      </c>
      <c r="G22" s="360">
        <v>0</v>
      </c>
      <c r="H22" s="197">
        <f>F22-G22</f>
        <v>0</v>
      </c>
      <c r="I22" s="199">
        <f>MAX($E$22-H22,0)</f>
        <v>0</v>
      </c>
      <c r="J22" s="360">
        <v>0</v>
      </c>
      <c r="K22" s="197">
        <f>F22-J22</f>
        <v>0</v>
      </c>
      <c r="L22" s="199">
        <f>MAX($E$22-K22,0)</f>
        <v>0</v>
      </c>
      <c r="M22" s="333"/>
      <c r="N22" s="335"/>
      <c r="O22" s="335"/>
      <c r="P22" s="335"/>
      <c r="Q22" s="335"/>
      <c r="R22" s="335"/>
      <c r="S22" s="335"/>
      <c r="T22" s="335"/>
      <c r="U22" s="335"/>
      <c r="V22" s="335"/>
      <c r="W22" s="335"/>
      <c r="X22" s="335"/>
      <c r="Y22" s="335"/>
      <c r="Z22" s="335"/>
      <c r="AA22" s="335"/>
      <c r="AB22" s="335"/>
      <c r="AC22" s="335"/>
      <c r="AD22" s="335"/>
      <c r="AE22" s="335"/>
      <c r="AF22" s="335"/>
      <c r="AG22" s="335"/>
      <c r="AH22" s="335"/>
      <c r="AI22" s="335"/>
      <c r="AJ22" s="335"/>
      <c r="AK22" s="335"/>
      <c r="AL22" s="335"/>
      <c r="AM22" s="335"/>
      <c r="AN22" s="335"/>
      <c r="AO22" s="335"/>
      <c r="AP22" s="335"/>
      <c r="AQ22" s="335"/>
      <c r="AR22" s="335"/>
      <c r="AS22" s="335"/>
    </row>
    <row r="23" spans="1:45" s="336" customFormat="1" ht="24.95" customHeight="1">
      <c r="A23" s="334"/>
      <c r="B23" s="318"/>
      <c r="C23" s="364"/>
      <c r="D23" s="364"/>
      <c r="E23" s="364"/>
      <c r="F23" s="364"/>
      <c r="G23" s="364"/>
      <c r="H23" s="364"/>
      <c r="I23" s="364"/>
      <c r="J23" s="364"/>
      <c r="K23" s="364"/>
      <c r="L23" s="364"/>
      <c r="M23" s="333"/>
      <c r="N23" s="335"/>
      <c r="O23" s="335"/>
      <c r="P23" s="335"/>
      <c r="Q23" s="335"/>
      <c r="R23" s="335"/>
      <c r="S23" s="335"/>
      <c r="T23" s="335"/>
      <c r="U23" s="335"/>
      <c r="V23" s="335"/>
      <c r="W23" s="335"/>
      <c r="X23" s="335"/>
      <c r="Y23" s="335"/>
      <c r="Z23" s="335"/>
      <c r="AA23" s="335"/>
      <c r="AB23" s="335"/>
      <c r="AC23" s="335"/>
      <c r="AD23" s="335"/>
      <c r="AE23" s="335"/>
      <c r="AF23" s="335"/>
      <c r="AG23" s="335"/>
      <c r="AH23" s="335"/>
      <c r="AI23" s="335"/>
      <c r="AJ23" s="335"/>
      <c r="AK23" s="335"/>
      <c r="AL23" s="335"/>
      <c r="AM23" s="335"/>
      <c r="AN23" s="335"/>
      <c r="AO23" s="335"/>
      <c r="AP23" s="335"/>
      <c r="AQ23" s="335"/>
      <c r="AR23" s="335"/>
      <c r="AS23" s="335"/>
    </row>
    <row r="24" spans="1:45" ht="24.95" customHeight="1">
      <c r="A24" s="334"/>
      <c r="B24" s="351" t="str">
        <f>Słownik!B363</f>
        <v>Ryzyko spreadu kredytowego</v>
      </c>
      <c r="C24" s="362"/>
      <c r="D24" s="362"/>
      <c r="E24" s="362"/>
      <c r="F24" s="362"/>
      <c r="G24" s="362"/>
      <c r="H24" s="362"/>
      <c r="I24" s="199">
        <f>I25+I26+I29</f>
        <v>0</v>
      </c>
      <c r="J24" s="362"/>
      <c r="K24" s="379"/>
      <c r="L24" s="199">
        <f>L25+L26+L29</f>
        <v>0</v>
      </c>
      <c r="M24" s="333"/>
      <c r="N24" s="335"/>
      <c r="O24" s="335"/>
      <c r="P24" s="335"/>
      <c r="Q24" s="335"/>
      <c r="R24" s="335"/>
      <c r="S24" s="335"/>
      <c r="T24" s="335"/>
      <c r="U24" s="335"/>
      <c r="V24" s="335"/>
      <c r="W24" s="335"/>
      <c r="X24" s="335"/>
      <c r="Y24" s="335"/>
      <c r="Z24" s="335"/>
      <c r="AA24" s="335"/>
      <c r="AB24" s="335"/>
      <c r="AC24" s="335"/>
      <c r="AD24" s="335"/>
      <c r="AE24" s="335"/>
      <c r="AF24" s="335"/>
      <c r="AG24" s="335"/>
      <c r="AH24" s="335"/>
      <c r="AI24" s="335"/>
      <c r="AJ24" s="335"/>
      <c r="AK24" s="335"/>
      <c r="AL24" s="335"/>
      <c r="AM24" s="335"/>
      <c r="AN24" s="335"/>
      <c r="AO24" s="335"/>
      <c r="AP24" s="335"/>
      <c r="AQ24" s="335"/>
      <c r="AR24" s="335"/>
      <c r="AS24" s="335"/>
    </row>
    <row r="25" spans="1:45" ht="24.95" customHeight="1">
      <c r="A25" s="334"/>
      <c r="B25" s="352" t="str">
        <f>Słownik!B364</f>
        <v>Obligacje i pożyczki</v>
      </c>
      <c r="C25" s="205">
        <v>0</v>
      </c>
      <c r="D25" s="205">
        <v>0</v>
      </c>
      <c r="E25" s="197">
        <f>C25-D25</f>
        <v>0</v>
      </c>
      <c r="F25" s="205">
        <v>0</v>
      </c>
      <c r="G25" s="205">
        <v>0</v>
      </c>
      <c r="H25" s="197">
        <f>F25-G25</f>
        <v>0</v>
      </c>
      <c r="I25" s="197">
        <f>MAX(0,E25-H25)</f>
        <v>0</v>
      </c>
      <c r="J25" s="205">
        <v>0</v>
      </c>
      <c r="K25" s="197">
        <f>F25-J25</f>
        <v>0</v>
      </c>
      <c r="L25" s="197">
        <f>MAX(0,E25-K25)</f>
        <v>0</v>
      </c>
      <c r="M25" s="333"/>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5"/>
      <c r="AQ25" s="335"/>
      <c r="AR25" s="335"/>
      <c r="AS25" s="335"/>
    </row>
    <row r="26" spans="1:45" ht="24.95" customHeight="1">
      <c r="A26" s="334"/>
      <c r="B26" s="352" t="str">
        <f>Słownik!B365</f>
        <v>Kredytowe instrumenty pochodne</v>
      </c>
      <c r="C26" s="362"/>
      <c r="D26" s="362"/>
      <c r="E26" s="362"/>
      <c r="F26" s="362"/>
      <c r="G26" s="362"/>
      <c r="H26" s="362"/>
      <c r="I26" s="197">
        <f>IF(M27="up",MAX(I28,0),MAX(I27,0))</f>
        <v>0</v>
      </c>
      <c r="J26" s="362"/>
      <c r="K26" s="380"/>
      <c r="L26" s="197">
        <f>IF(M27="up",MAX(L28,0),MAX(L27,0))</f>
        <v>0</v>
      </c>
      <c r="M26" s="369" t="str">
        <f>Słownik!B376</f>
        <v>Wykorzystany szok</v>
      </c>
      <c r="N26" s="335"/>
      <c r="O26" s="335"/>
      <c r="P26" s="335"/>
      <c r="Q26" s="335"/>
      <c r="R26" s="335"/>
      <c r="S26" s="335"/>
      <c r="T26" s="335"/>
      <c r="U26" s="335"/>
      <c r="V26" s="335"/>
      <c r="W26" s="335"/>
      <c r="X26" s="335"/>
      <c r="Y26" s="335"/>
      <c r="Z26" s="335"/>
      <c r="AA26" s="335"/>
      <c r="AB26" s="335"/>
      <c r="AC26" s="335"/>
      <c r="AD26" s="335"/>
      <c r="AE26" s="335"/>
      <c r="AF26" s="335"/>
      <c r="AG26" s="335"/>
      <c r="AH26" s="335"/>
      <c r="AI26" s="335"/>
      <c r="AJ26" s="335"/>
      <c r="AK26" s="335"/>
      <c r="AL26" s="335"/>
      <c r="AM26" s="335"/>
      <c r="AN26" s="335"/>
      <c r="AO26" s="335"/>
      <c r="AP26" s="335"/>
      <c r="AQ26" s="335"/>
      <c r="AR26" s="335"/>
      <c r="AS26" s="335"/>
    </row>
    <row r="27" spans="1:45" ht="24.95" customHeight="1">
      <c r="A27" s="334"/>
      <c r="B27" s="353" t="str">
        <f>Słownik!B366</f>
        <v>Kredytowe instrumenty pochodne - dolny szok</v>
      </c>
      <c r="C27" s="205">
        <v>0</v>
      </c>
      <c r="D27" s="205">
        <v>0</v>
      </c>
      <c r="E27" s="197">
        <f>C27-D27</f>
        <v>0</v>
      </c>
      <c r="F27" s="205">
        <v>0</v>
      </c>
      <c r="G27" s="205">
        <v>0</v>
      </c>
      <c r="H27" s="197">
        <f>F27-G27</f>
        <v>0</v>
      </c>
      <c r="I27" s="197">
        <f>MAX(0,E27-H27)</f>
        <v>0</v>
      </c>
      <c r="J27" s="205">
        <v>0</v>
      </c>
      <c r="K27" s="197">
        <f>F27-J27</f>
        <v>0</v>
      </c>
      <c r="L27" s="197">
        <f>MAX(0,E27-K27)</f>
        <v>0</v>
      </c>
      <c r="M27" s="856" t="str">
        <f>IF(I28&gt;I27,"up","down")</f>
        <v>down</v>
      </c>
      <c r="N27" s="335"/>
      <c r="O27" s="335"/>
      <c r="P27" s="335"/>
      <c r="Q27" s="335"/>
      <c r="R27" s="335"/>
      <c r="S27" s="335"/>
      <c r="T27" s="335"/>
      <c r="U27" s="335"/>
      <c r="V27" s="335"/>
      <c r="W27" s="335"/>
      <c r="X27" s="335"/>
      <c r="Y27" s="335"/>
      <c r="Z27" s="335"/>
      <c r="AA27" s="335"/>
      <c r="AB27" s="335"/>
      <c r="AC27" s="335"/>
      <c r="AD27" s="335"/>
      <c r="AE27" s="335"/>
      <c r="AF27" s="335"/>
      <c r="AG27" s="335"/>
      <c r="AH27" s="335"/>
      <c r="AI27" s="335"/>
      <c r="AJ27" s="335"/>
      <c r="AK27" s="335"/>
      <c r="AL27" s="335"/>
      <c r="AM27" s="335"/>
      <c r="AN27" s="335"/>
      <c r="AO27" s="335"/>
      <c r="AP27" s="335"/>
      <c r="AQ27" s="335"/>
      <c r="AR27" s="335"/>
      <c r="AS27" s="335"/>
    </row>
    <row r="28" spans="1:45" ht="24.95" customHeight="1">
      <c r="A28" s="334"/>
      <c r="B28" s="353" t="str">
        <f>Słownik!B367</f>
        <v>Kredytowe instrumenty pochodne - górny szok</v>
      </c>
      <c r="C28" s="205">
        <v>0</v>
      </c>
      <c r="D28" s="236">
        <v>0</v>
      </c>
      <c r="E28" s="197">
        <f>C28-D28</f>
        <v>0</v>
      </c>
      <c r="F28" s="205">
        <v>0</v>
      </c>
      <c r="G28" s="205">
        <v>0</v>
      </c>
      <c r="H28" s="197">
        <f>F28-G28</f>
        <v>0</v>
      </c>
      <c r="I28" s="197">
        <f>MAX(0,E28-H28)</f>
        <v>0</v>
      </c>
      <c r="J28" s="205">
        <v>0</v>
      </c>
      <c r="K28" s="197">
        <f>F28-J28</f>
        <v>0</v>
      </c>
      <c r="L28" s="197">
        <f>MAX(0,E28-K28)</f>
        <v>0</v>
      </c>
      <c r="M28" s="857"/>
      <c r="N28" s="335"/>
      <c r="O28" s="335"/>
      <c r="P28" s="335"/>
      <c r="Q28" s="335"/>
      <c r="R28" s="335"/>
      <c r="S28" s="335"/>
      <c r="T28" s="335"/>
      <c r="U28" s="335"/>
      <c r="V28" s="335"/>
      <c r="W28" s="335"/>
      <c r="X28" s="335"/>
      <c r="Y28" s="335"/>
      <c r="Z28" s="335"/>
      <c r="AA28" s="335"/>
      <c r="AB28" s="335"/>
      <c r="AC28" s="335"/>
      <c r="AD28" s="335"/>
      <c r="AE28" s="335"/>
      <c r="AF28" s="335"/>
      <c r="AG28" s="335"/>
      <c r="AH28" s="335"/>
      <c r="AI28" s="335"/>
      <c r="AJ28" s="335"/>
      <c r="AK28" s="335"/>
      <c r="AL28" s="335"/>
      <c r="AM28" s="335"/>
      <c r="AN28" s="335"/>
      <c r="AO28" s="335"/>
      <c r="AP28" s="335"/>
      <c r="AQ28" s="335"/>
      <c r="AR28" s="335"/>
      <c r="AS28" s="335"/>
    </row>
    <row r="29" spans="1:45" s="336" customFormat="1" ht="24.95" customHeight="1">
      <c r="A29" s="334"/>
      <c r="B29" s="361" t="str">
        <f>Słownik!B368</f>
        <v>Zbywalne papiery wartościowe lub inne instrumenty finansowe oparte na sekurytyzacji</v>
      </c>
      <c r="C29" s="208">
        <v>0</v>
      </c>
      <c r="D29" s="208">
        <v>0</v>
      </c>
      <c r="E29" s="197">
        <f>C29-D29</f>
        <v>0</v>
      </c>
      <c r="F29" s="208">
        <v>0</v>
      </c>
      <c r="G29" s="208">
        <v>0</v>
      </c>
      <c r="H29" s="197">
        <f>F29-G29</f>
        <v>0</v>
      </c>
      <c r="I29" s="197">
        <f>MAX(0,E29-H29)</f>
        <v>0</v>
      </c>
      <c r="J29" s="208">
        <v>0</v>
      </c>
      <c r="K29" s="197">
        <f>F29-J29</f>
        <v>0</v>
      </c>
      <c r="L29" s="197">
        <f>MAX(0,E29-K29)</f>
        <v>0</v>
      </c>
      <c r="M29" s="333"/>
      <c r="N29" s="335"/>
      <c r="O29" s="335"/>
      <c r="P29" s="335"/>
      <c r="Q29" s="335"/>
      <c r="R29" s="335"/>
      <c r="S29" s="335"/>
      <c r="T29" s="335"/>
      <c r="U29" s="335"/>
      <c r="V29" s="335"/>
      <c r="W29" s="335"/>
      <c r="X29" s="335"/>
      <c r="Y29" s="335"/>
      <c r="Z29" s="335"/>
      <c r="AA29" s="335"/>
      <c r="AB29" s="335"/>
      <c r="AC29" s="335"/>
      <c r="AD29" s="335"/>
      <c r="AE29" s="335"/>
      <c r="AF29" s="335"/>
      <c r="AG29" s="335"/>
      <c r="AH29" s="335"/>
      <c r="AI29" s="335"/>
      <c r="AJ29" s="335"/>
      <c r="AK29" s="335"/>
      <c r="AL29" s="335"/>
      <c r="AM29" s="335"/>
      <c r="AN29" s="335"/>
      <c r="AO29" s="335"/>
      <c r="AP29" s="335"/>
      <c r="AQ29" s="335"/>
      <c r="AR29" s="335"/>
      <c r="AS29" s="335"/>
    </row>
    <row r="30" spans="1:45" s="336" customFormat="1" ht="24.95" customHeight="1">
      <c r="A30" s="318"/>
      <c r="B30" s="318"/>
      <c r="C30" s="364"/>
      <c r="D30" s="364"/>
      <c r="E30" s="364"/>
      <c r="F30" s="364"/>
      <c r="G30" s="364"/>
      <c r="H30" s="364"/>
      <c r="I30" s="364"/>
      <c r="J30" s="364"/>
      <c r="K30" s="364"/>
      <c r="L30" s="364"/>
      <c r="M30" s="318"/>
      <c r="N30" s="335"/>
      <c r="O30" s="335"/>
      <c r="P30" s="335"/>
      <c r="Q30" s="335"/>
      <c r="R30" s="335"/>
      <c r="S30" s="335"/>
      <c r="T30" s="335"/>
      <c r="U30" s="335"/>
      <c r="V30" s="335"/>
      <c r="W30" s="335"/>
      <c r="X30" s="335"/>
      <c r="Y30" s="335"/>
      <c r="Z30" s="335"/>
      <c r="AA30" s="335"/>
      <c r="AB30" s="335"/>
      <c r="AC30" s="335"/>
      <c r="AD30" s="335"/>
      <c r="AE30" s="335"/>
      <c r="AF30" s="335"/>
      <c r="AG30" s="335"/>
      <c r="AH30" s="335"/>
      <c r="AI30" s="335"/>
      <c r="AJ30" s="335"/>
      <c r="AK30" s="335"/>
      <c r="AL30" s="335"/>
      <c r="AM30" s="335"/>
      <c r="AN30" s="335"/>
      <c r="AO30" s="335"/>
      <c r="AP30" s="335"/>
      <c r="AQ30" s="335"/>
      <c r="AR30" s="335"/>
      <c r="AS30" s="335"/>
    </row>
    <row r="31" spans="1:45" ht="24.95" customHeight="1">
      <c r="A31" s="334"/>
      <c r="B31" s="351" t="str">
        <f>Słownik!B369</f>
        <v>Ryzyko koncentracji aktywów</v>
      </c>
      <c r="C31" s="362"/>
      <c r="D31" s="362"/>
      <c r="E31" s="535">
        <v>0</v>
      </c>
      <c r="F31" s="362"/>
      <c r="G31" s="362"/>
      <c r="H31" s="535">
        <v>0</v>
      </c>
      <c r="I31" s="199">
        <f>MAX($E$31-H31,0)</f>
        <v>0</v>
      </c>
      <c r="J31" s="362"/>
      <c r="K31" s="535">
        <v>0</v>
      </c>
      <c r="L31" s="199">
        <f>MAX($E$31-K31,0)</f>
        <v>0</v>
      </c>
      <c r="M31" s="354"/>
      <c r="N31" s="337"/>
      <c r="O31" s="335"/>
      <c r="P31" s="335"/>
      <c r="Q31" s="335"/>
      <c r="R31" s="335"/>
      <c r="S31" s="335"/>
      <c r="T31" s="335"/>
      <c r="U31" s="335"/>
      <c r="V31" s="335"/>
      <c r="W31" s="335"/>
      <c r="X31" s="335"/>
      <c r="Y31" s="335"/>
      <c r="Z31" s="335"/>
      <c r="AA31" s="335"/>
      <c r="AB31" s="335"/>
      <c r="AC31" s="335"/>
      <c r="AD31" s="335"/>
      <c r="AE31" s="335"/>
      <c r="AF31" s="335"/>
      <c r="AG31" s="335"/>
      <c r="AH31" s="335"/>
      <c r="AI31" s="335"/>
      <c r="AJ31" s="335"/>
      <c r="AK31" s="335"/>
      <c r="AL31" s="335"/>
      <c r="AM31" s="335"/>
      <c r="AN31" s="335"/>
      <c r="AO31" s="335"/>
      <c r="AP31" s="335"/>
      <c r="AQ31" s="335"/>
      <c r="AR31" s="335"/>
      <c r="AS31" s="335"/>
    </row>
    <row r="32" spans="1:45" ht="24.95" customHeight="1">
      <c r="A32" s="333"/>
      <c r="B32" s="333"/>
      <c r="C32" s="365"/>
      <c r="D32" s="365"/>
      <c r="E32" s="365"/>
      <c r="F32" s="365"/>
      <c r="G32" s="365"/>
      <c r="H32" s="365"/>
      <c r="I32" s="365"/>
      <c r="J32" s="365"/>
      <c r="K32" s="365"/>
      <c r="L32" s="365"/>
      <c r="M32" s="335"/>
      <c r="N32" s="337"/>
      <c r="O32" s="335"/>
      <c r="P32" s="335"/>
      <c r="Q32" s="335"/>
      <c r="R32" s="335"/>
      <c r="S32" s="335"/>
      <c r="T32" s="335"/>
      <c r="U32" s="335"/>
      <c r="V32" s="335"/>
      <c r="W32" s="335"/>
      <c r="X32" s="335"/>
      <c r="Y32" s="335"/>
      <c r="Z32" s="335"/>
      <c r="AA32" s="335"/>
      <c r="AB32" s="335"/>
      <c r="AC32" s="335"/>
      <c r="AD32" s="335"/>
      <c r="AE32" s="335"/>
      <c r="AF32" s="335"/>
      <c r="AG32" s="335"/>
      <c r="AH32" s="335"/>
      <c r="AI32" s="335"/>
      <c r="AJ32" s="335"/>
      <c r="AK32" s="335"/>
      <c r="AL32" s="335"/>
      <c r="AM32" s="335"/>
      <c r="AN32" s="335"/>
      <c r="AO32" s="335"/>
      <c r="AP32" s="335"/>
      <c r="AQ32" s="335"/>
      <c r="AR32" s="335"/>
      <c r="AS32" s="335"/>
    </row>
    <row r="33" spans="1:45" ht="24.95" customHeight="1">
      <c r="A33" s="334"/>
      <c r="B33" s="351" t="str">
        <f>Słownik!B370</f>
        <v>Ryzyko walutowe</v>
      </c>
      <c r="C33" s="360">
        <v>0</v>
      </c>
      <c r="D33" s="360">
        <v>0</v>
      </c>
      <c r="E33" s="197">
        <f>C33-D33</f>
        <v>0</v>
      </c>
      <c r="F33" s="360">
        <v>0</v>
      </c>
      <c r="G33" s="360">
        <v>0</v>
      </c>
      <c r="H33" s="197">
        <f>F33-G33</f>
        <v>0</v>
      </c>
      <c r="I33" s="199">
        <f>MAX($E$33-H33,0)</f>
        <v>0</v>
      </c>
      <c r="J33" s="360">
        <v>0</v>
      </c>
      <c r="K33" s="197">
        <f>F33-J33</f>
        <v>0</v>
      </c>
      <c r="L33" s="199">
        <f>MAX($E$33-K33,0)</f>
        <v>0</v>
      </c>
      <c r="M33" s="335"/>
      <c r="N33" s="337"/>
      <c r="O33" s="335"/>
      <c r="P33" s="335"/>
      <c r="Q33" s="335"/>
      <c r="R33" s="335"/>
      <c r="S33" s="335"/>
      <c r="T33" s="335"/>
      <c r="U33" s="335"/>
      <c r="V33" s="335"/>
      <c r="W33" s="335"/>
      <c r="X33" s="335"/>
      <c r="Y33" s="335"/>
      <c r="Z33" s="335"/>
      <c r="AA33" s="335"/>
      <c r="AB33" s="335"/>
      <c r="AC33" s="335"/>
      <c r="AD33" s="335"/>
      <c r="AE33" s="335"/>
      <c r="AF33" s="335"/>
      <c r="AG33" s="335"/>
      <c r="AH33" s="335"/>
      <c r="AI33" s="335"/>
      <c r="AJ33" s="335"/>
      <c r="AK33" s="335"/>
      <c r="AL33" s="335"/>
      <c r="AM33" s="335"/>
      <c r="AN33" s="335"/>
      <c r="AO33" s="335"/>
      <c r="AP33" s="335"/>
      <c r="AQ33" s="335"/>
      <c r="AR33" s="335"/>
      <c r="AS33" s="335"/>
    </row>
    <row r="34" spans="1:45" ht="24.95" customHeight="1">
      <c r="A34" s="334"/>
      <c r="B34" s="383"/>
      <c r="C34" s="342"/>
      <c r="D34" s="342"/>
      <c r="E34" s="342"/>
      <c r="F34" s="340"/>
      <c r="G34" s="340"/>
      <c r="H34" s="340"/>
      <c r="I34" s="283"/>
      <c r="J34" s="340"/>
      <c r="K34" s="340"/>
      <c r="L34" s="283"/>
      <c r="M34" s="335"/>
      <c r="N34" s="335"/>
      <c r="O34" s="335"/>
      <c r="P34" s="335"/>
      <c r="Q34" s="335"/>
      <c r="R34" s="335"/>
      <c r="S34" s="335"/>
      <c r="T34" s="335"/>
      <c r="U34" s="335"/>
      <c r="V34" s="335"/>
      <c r="W34" s="335"/>
      <c r="X34" s="335"/>
      <c r="Y34" s="335"/>
      <c r="Z34" s="335"/>
      <c r="AA34" s="335"/>
      <c r="AB34" s="335"/>
      <c r="AC34" s="335"/>
      <c r="AD34" s="335"/>
      <c r="AE34" s="335"/>
      <c r="AF34" s="335"/>
      <c r="AG34" s="335"/>
      <c r="AH34" s="335"/>
      <c r="AI34" s="335"/>
      <c r="AJ34" s="335"/>
      <c r="AK34" s="335"/>
      <c r="AL34" s="335"/>
      <c r="AM34" s="335"/>
      <c r="AN34" s="335"/>
      <c r="AO34" s="335"/>
      <c r="AP34" s="335"/>
      <c r="AQ34" s="335"/>
      <c r="AR34" s="335"/>
      <c r="AS34" s="335"/>
    </row>
    <row r="35" spans="1:45" ht="24.95" customHeight="1">
      <c r="A35" s="334"/>
      <c r="B35" s="339"/>
      <c r="C35" s="332"/>
      <c r="D35" s="332"/>
      <c r="E35" s="332"/>
      <c r="F35" s="322"/>
      <c r="G35" s="322"/>
      <c r="H35" s="322"/>
      <c r="I35" s="331"/>
      <c r="J35" s="331"/>
      <c r="K35" s="331"/>
      <c r="L35" s="331"/>
      <c r="M35" s="333"/>
      <c r="N35" s="335"/>
      <c r="O35" s="335"/>
      <c r="P35" s="335"/>
      <c r="Q35" s="335"/>
      <c r="R35" s="335"/>
      <c r="S35" s="335"/>
      <c r="T35" s="335"/>
      <c r="U35" s="335"/>
      <c r="V35" s="335"/>
      <c r="W35" s="335"/>
      <c r="X35" s="335"/>
      <c r="Y35" s="335"/>
      <c r="Z35" s="335"/>
      <c r="AA35" s="335"/>
      <c r="AB35" s="335"/>
      <c r="AC35" s="335"/>
      <c r="AD35" s="335"/>
      <c r="AE35" s="335"/>
      <c r="AF35" s="335"/>
      <c r="AG35" s="335"/>
      <c r="AH35" s="335"/>
      <c r="AI35" s="335"/>
      <c r="AJ35" s="335"/>
      <c r="AK35" s="335"/>
      <c r="AL35" s="335"/>
      <c r="AM35" s="335"/>
      <c r="AN35" s="335"/>
      <c r="AO35" s="335"/>
      <c r="AP35" s="335"/>
      <c r="AQ35" s="335"/>
      <c r="AR35" s="335"/>
      <c r="AS35" s="335"/>
    </row>
    <row r="36" spans="1:45" ht="24.95" customHeight="1">
      <c r="A36" s="334"/>
      <c r="J36" s="190" t="str">
        <f>Słownik!$B$380</f>
        <v>Wagi</v>
      </c>
      <c r="M36" s="190" t="str">
        <f>Słownik!B380</f>
        <v>Wagi</v>
      </c>
      <c r="N36" s="335"/>
      <c r="O36" s="335"/>
      <c r="P36" s="335"/>
      <c r="Q36" s="335"/>
      <c r="R36" s="335"/>
      <c r="S36" s="335"/>
      <c r="T36" s="335"/>
      <c r="U36" s="335"/>
      <c r="V36" s="335"/>
      <c r="W36" s="335"/>
      <c r="X36" s="335"/>
      <c r="Y36" s="335"/>
      <c r="Z36" s="335"/>
      <c r="AA36" s="335"/>
      <c r="AB36" s="335"/>
      <c r="AC36" s="335"/>
      <c r="AD36" s="335"/>
      <c r="AE36" s="335"/>
      <c r="AF36" s="335"/>
      <c r="AG36" s="335"/>
      <c r="AH36" s="335"/>
      <c r="AI36" s="335"/>
      <c r="AJ36" s="335"/>
      <c r="AK36" s="335"/>
      <c r="AL36" s="335"/>
      <c r="AM36" s="335"/>
      <c r="AN36" s="335"/>
      <c r="AO36" s="335"/>
      <c r="AP36" s="335"/>
      <c r="AQ36" s="335"/>
      <c r="AR36" s="335"/>
      <c r="AS36" s="335"/>
    </row>
    <row r="37" spans="1:45" ht="24.95" customHeight="1">
      <c r="A37" s="331"/>
      <c r="B37" s="351" t="str">
        <f>B10</f>
        <v>Ryzyko stopy procentowej</v>
      </c>
      <c r="I37" s="192">
        <f>I10</f>
        <v>0</v>
      </c>
      <c r="J37" s="197">
        <f t="array" ref="J37:J42">IF(M11="down",MMULT(Corr_stopa_down,'SCR-B3A'!I37:I42),MMULT(Corr_stopa_up,'SCR-B3A'!I37:I42))</f>
        <v>0</v>
      </c>
      <c r="L37" s="192">
        <f>L10</f>
        <v>0</v>
      </c>
      <c r="M37" s="197">
        <f t="array" ref="M37:M42">IF(M11="down",MMULT(Corr_stopa_down,'SCR-B3A'!L37:L42),MMULT(Corr_stopa_up,'SCR-B3A'!L37:L42))</f>
        <v>0</v>
      </c>
      <c r="N37" s="335"/>
      <c r="O37" s="335"/>
      <c r="P37" s="335"/>
      <c r="Q37" s="335"/>
      <c r="R37" s="335"/>
      <c r="S37" s="335"/>
      <c r="T37" s="335"/>
      <c r="U37" s="335"/>
      <c r="V37" s="335"/>
      <c r="W37" s="335"/>
      <c r="X37" s="335"/>
      <c r="Y37" s="335"/>
      <c r="Z37" s="335"/>
      <c r="AA37" s="335"/>
      <c r="AB37" s="335"/>
      <c r="AC37" s="335"/>
      <c r="AD37" s="335"/>
      <c r="AE37" s="335"/>
      <c r="AF37" s="335"/>
      <c r="AG37" s="335"/>
      <c r="AH37" s="335"/>
      <c r="AI37" s="335"/>
      <c r="AJ37" s="335"/>
      <c r="AK37" s="335"/>
      <c r="AL37" s="335"/>
      <c r="AM37" s="335"/>
      <c r="AN37" s="335"/>
      <c r="AO37" s="335"/>
      <c r="AP37" s="335"/>
      <c r="AQ37" s="335"/>
      <c r="AR37" s="335"/>
      <c r="AS37" s="335"/>
    </row>
    <row r="38" spans="1:45">
      <c r="A38" s="338"/>
      <c r="B38" s="351" t="str">
        <f>B14</f>
        <v>Ryzyko cen akcji</v>
      </c>
      <c r="I38" s="192">
        <f>I14</f>
        <v>0</v>
      </c>
      <c r="J38" s="197">
        <v>0</v>
      </c>
      <c r="L38" s="192">
        <f>L14</f>
        <v>0</v>
      </c>
      <c r="M38" s="197">
        <v>0</v>
      </c>
      <c r="N38" s="335"/>
      <c r="O38" s="335"/>
      <c r="P38" s="335"/>
      <c r="Q38" s="335"/>
      <c r="R38" s="335"/>
      <c r="S38" s="335"/>
      <c r="T38" s="335"/>
      <c r="U38" s="335"/>
      <c r="V38" s="335"/>
      <c r="W38" s="335"/>
      <c r="X38" s="335"/>
      <c r="Y38" s="335"/>
      <c r="Z38" s="335"/>
      <c r="AA38" s="335"/>
      <c r="AB38" s="335"/>
      <c r="AC38" s="335"/>
      <c r="AD38" s="335"/>
      <c r="AE38" s="335"/>
      <c r="AF38" s="335"/>
      <c r="AG38" s="335"/>
      <c r="AH38" s="335"/>
      <c r="AI38" s="335"/>
      <c r="AJ38" s="335"/>
      <c r="AK38" s="335"/>
      <c r="AL38" s="335"/>
      <c r="AM38" s="335"/>
      <c r="AN38" s="335"/>
      <c r="AO38" s="335"/>
      <c r="AP38" s="335"/>
      <c r="AQ38" s="335"/>
      <c r="AR38" s="335"/>
      <c r="AS38" s="335"/>
    </row>
    <row r="39" spans="1:45">
      <c r="B39" s="351" t="str">
        <f>B22</f>
        <v>Ryzyko cen nieruchomości</v>
      </c>
      <c r="I39" s="192">
        <f>I22</f>
        <v>0</v>
      </c>
      <c r="J39" s="197">
        <v>0</v>
      </c>
      <c r="L39" s="192">
        <f>L22</f>
        <v>0</v>
      </c>
      <c r="M39" s="197">
        <v>0</v>
      </c>
    </row>
    <row r="40" spans="1:45" ht="20.100000000000001" customHeight="1">
      <c r="B40" s="351" t="str">
        <f>B24</f>
        <v>Ryzyko spreadu kredytowego</v>
      </c>
      <c r="I40" s="192">
        <f>I24</f>
        <v>0</v>
      </c>
      <c r="J40" s="197">
        <v>0</v>
      </c>
      <c r="L40" s="192">
        <f>L24</f>
        <v>0</v>
      </c>
      <c r="M40" s="197">
        <v>0</v>
      </c>
    </row>
    <row r="41" spans="1:45" ht="20.100000000000001" customHeight="1">
      <c r="B41" s="351" t="str">
        <f>B31</f>
        <v>Ryzyko koncentracji aktywów</v>
      </c>
      <c r="I41" s="192">
        <f>I31</f>
        <v>0</v>
      </c>
      <c r="J41" s="197">
        <v>0</v>
      </c>
      <c r="L41" s="192">
        <f>L31</f>
        <v>0</v>
      </c>
      <c r="M41" s="197">
        <v>0</v>
      </c>
    </row>
    <row r="42" spans="1:45" ht="20.100000000000001" customHeight="1">
      <c r="B42" s="351" t="str">
        <f>B33</f>
        <v>Ryzyko walutowe</v>
      </c>
      <c r="I42" s="192">
        <f>I33</f>
        <v>0</v>
      </c>
      <c r="J42" s="197">
        <v>0</v>
      </c>
      <c r="L42" s="192">
        <f>L33</f>
        <v>0</v>
      </c>
      <c r="M42" s="197">
        <v>0</v>
      </c>
    </row>
    <row r="43" spans="1:45" ht="20.100000000000001" customHeight="1"/>
    <row r="44" spans="1:45" ht="20.100000000000001" customHeight="1"/>
    <row r="45" spans="1:45" ht="20.100000000000001" customHeight="1">
      <c r="B45" s="351" t="str">
        <f>Słownik!B371</f>
        <v>Efekt dywersyfikacji</v>
      </c>
      <c r="C45" s="342"/>
      <c r="D45" s="342"/>
      <c r="E45" s="342"/>
      <c r="F45" s="340"/>
      <c r="G45" s="340"/>
      <c r="H45" s="340"/>
      <c r="I45" s="197">
        <f>I46-I47</f>
        <v>0</v>
      </c>
      <c r="J45" s="342"/>
      <c r="K45" s="342"/>
      <c r="L45" s="197">
        <f>L46-L47</f>
        <v>0</v>
      </c>
    </row>
    <row r="46" spans="1:45" ht="21.75" customHeight="1">
      <c r="B46" s="351" t="str">
        <f>Słownik!B379</f>
        <v>Suma wymogów kapitałowych dla ryzyka rynkowego</v>
      </c>
      <c r="C46" s="342"/>
      <c r="D46" s="342"/>
      <c r="E46" s="342"/>
      <c r="F46" s="340"/>
      <c r="G46" s="340"/>
      <c r="H46" s="340"/>
      <c r="I46" s="197">
        <f>SUM(I37:I42)</f>
        <v>0</v>
      </c>
      <c r="J46" s="342"/>
      <c r="K46" s="342"/>
      <c r="L46" s="197">
        <f>SUM(L37:L42)</f>
        <v>0</v>
      </c>
    </row>
    <row r="47" spans="1:45" ht="18.75" customHeight="1">
      <c r="B47" s="351" t="str">
        <f>Słownik!B372</f>
        <v>Wymóg kapitałowy dla ryzyka rynkowego</v>
      </c>
      <c r="C47" s="343"/>
      <c r="D47" s="343"/>
      <c r="E47" s="343"/>
      <c r="F47" s="341"/>
      <c r="G47" s="340"/>
      <c r="H47" s="344"/>
      <c r="I47" s="199">
        <f t="array" ref="I47">SQRT(MMULT(TRANSPOSE(I37:I42),J37:J42))</f>
        <v>0</v>
      </c>
      <c r="J47" s="342"/>
      <c r="K47" s="342"/>
      <c r="L47" s="199">
        <f t="array" ref="L47">SQRT(MMULT(TRANSPOSE(L37:L42),M37:M42))</f>
        <v>0</v>
      </c>
    </row>
  </sheetData>
  <mergeCells count="10">
    <mergeCell ref="M11:M12"/>
    <mergeCell ref="M27:M28"/>
    <mergeCell ref="F7:L7"/>
    <mergeCell ref="A1:M1"/>
    <mergeCell ref="A3:B3"/>
    <mergeCell ref="A2:B2"/>
    <mergeCell ref="A5:B5"/>
    <mergeCell ref="F5:I5"/>
    <mergeCell ref="J5:L5"/>
    <mergeCell ref="C7:E7"/>
  </mergeCells>
  <dataValidations count="1">
    <dataValidation type="list" allowBlank="1" showInputMessage="1" showErrorMessage="1" sqref="C5">
      <formula1>"Tak,Nie"</formula1>
    </dataValidation>
  </dataValidations>
  <hyperlinks>
    <hyperlink ref="C3" location="Indeks!A1" display="Indeks"/>
    <hyperlink ref="D3" location="'SCR Schemat'!A1" display="'SCR Schemat'!A1"/>
  </hyperlinks>
  <pageMargins left="0.70866141732283472" right="0.70866141732283472" top="0.74803149606299213" bottom="0.74803149606299213" header="0.31496062992125984" footer="0.31496062992125984"/>
  <pageSetup paperSize="9" scale="37" fitToHeight="10" orientation="portrait" r:id="rId1"/>
  <headerFooter differentFirst="1">
    <firstFooter>&amp;C&amp;[207/&amp;[268</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tabColor theme="1" tint="0.34998626667073579"/>
    <pageSetUpPr fitToPage="1"/>
  </sheetPr>
  <dimension ref="A1:L30"/>
  <sheetViews>
    <sheetView zoomScale="90" zoomScaleNormal="90" workbookViewId="0">
      <selection sqref="A1:G1"/>
    </sheetView>
  </sheetViews>
  <sheetFormatPr defaultColWidth="9.140625" defaultRowHeight="14.25"/>
  <cols>
    <col min="1" max="1" width="9.7109375" style="385" customWidth="1"/>
    <col min="2" max="2" width="45.5703125" style="385" customWidth="1"/>
    <col min="3" max="3" width="27.140625" style="385" customWidth="1"/>
    <col min="4" max="4" width="23.42578125" style="385" customWidth="1"/>
    <col min="5" max="6" width="23.7109375" style="385" customWidth="1"/>
    <col min="7" max="7" width="26.28515625" style="385" customWidth="1"/>
    <col min="8" max="13" width="9.140625" style="385"/>
    <col min="14" max="14" width="13.7109375" style="385" customWidth="1"/>
    <col min="15" max="257" width="9.140625" style="385"/>
    <col min="258" max="258" width="37.28515625" style="385" customWidth="1"/>
    <col min="259" max="259" width="27.140625" style="385" customWidth="1"/>
    <col min="260" max="260" width="23.42578125" style="385" customWidth="1"/>
    <col min="261" max="262" width="23.7109375" style="385" customWidth="1"/>
    <col min="263" max="513" width="9.140625" style="385"/>
    <col min="514" max="514" width="37.28515625" style="385" customWidth="1"/>
    <col min="515" max="515" width="27.140625" style="385" customWidth="1"/>
    <col min="516" max="516" width="23.42578125" style="385" customWidth="1"/>
    <col min="517" max="518" width="23.7109375" style="385" customWidth="1"/>
    <col min="519" max="769" width="9.140625" style="385"/>
    <col min="770" max="770" width="37.28515625" style="385" customWidth="1"/>
    <col min="771" max="771" width="27.140625" style="385" customWidth="1"/>
    <col min="772" max="772" width="23.42578125" style="385" customWidth="1"/>
    <col min="773" max="774" width="23.7109375" style="385" customWidth="1"/>
    <col min="775" max="1025" width="9.140625" style="385"/>
    <col min="1026" max="1026" width="37.28515625" style="385" customWidth="1"/>
    <col min="1027" max="1027" width="27.140625" style="385" customWidth="1"/>
    <col min="1028" max="1028" width="23.42578125" style="385" customWidth="1"/>
    <col min="1029" max="1030" width="23.7109375" style="385" customWidth="1"/>
    <col min="1031" max="1281" width="9.140625" style="385"/>
    <col min="1282" max="1282" width="37.28515625" style="385" customWidth="1"/>
    <col min="1283" max="1283" width="27.140625" style="385" customWidth="1"/>
    <col min="1284" max="1284" width="23.42578125" style="385" customWidth="1"/>
    <col min="1285" max="1286" width="23.7109375" style="385" customWidth="1"/>
    <col min="1287" max="1537" width="9.140625" style="385"/>
    <col min="1538" max="1538" width="37.28515625" style="385" customWidth="1"/>
    <col min="1539" max="1539" width="27.140625" style="385" customWidth="1"/>
    <col min="1540" max="1540" width="23.42578125" style="385" customWidth="1"/>
    <col min="1541" max="1542" width="23.7109375" style="385" customWidth="1"/>
    <col min="1543" max="1793" width="9.140625" style="385"/>
    <col min="1794" max="1794" width="37.28515625" style="385" customWidth="1"/>
    <col min="1795" max="1795" width="27.140625" style="385" customWidth="1"/>
    <col min="1796" max="1796" width="23.42578125" style="385" customWidth="1"/>
    <col min="1797" max="1798" width="23.7109375" style="385" customWidth="1"/>
    <col min="1799" max="2049" width="9.140625" style="385"/>
    <col min="2050" max="2050" width="37.28515625" style="385" customWidth="1"/>
    <col min="2051" max="2051" width="27.140625" style="385" customWidth="1"/>
    <col min="2052" max="2052" width="23.42578125" style="385" customWidth="1"/>
    <col min="2053" max="2054" width="23.7109375" style="385" customWidth="1"/>
    <col min="2055" max="2305" width="9.140625" style="385"/>
    <col min="2306" max="2306" width="37.28515625" style="385" customWidth="1"/>
    <col min="2307" max="2307" width="27.140625" style="385" customWidth="1"/>
    <col min="2308" max="2308" width="23.42578125" style="385" customWidth="1"/>
    <col min="2309" max="2310" width="23.7109375" style="385" customWidth="1"/>
    <col min="2311" max="2561" width="9.140625" style="385"/>
    <col min="2562" max="2562" width="37.28515625" style="385" customWidth="1"/>
    <col min="2563" max="2563" width="27.140625" style="385" customWidth="1"/>
    <col min="2564" max="2564" width="23.42578125" style="385" customWidth="1"/>
    <col min="2565" max="2566" width="23.7109375" style="385" customWidth="1"/>
    <col min="2567" max="2817" width="9.140625" style="385"/>
    <col min="2818" max="2818" width="37.28515625" style="385" customWidth="1"/>
    <col min="2819" max="2819" width="27.140625" style="385" customWidth="1"/>
    <col min="2820" max="2820" width="23.42578125" style="385" customWidth="1"/>
    <col min="2821" max="2822" width="23.7109375" style="385" customWidth="1"/>
    <col min="2823" max="3073" width="9.140625" style="385"/>
    <col min="3074" max="3074" width="37.28515625" style="385" customWidth="1"/>
    <col min="3075" max="3075" width="27.140625" style="385" customWidth="1"/>
    <col min="3076" max="3076" width="23.42578125" style="385" customWidth="1"/>
    <col min="3077" max="3078" width="23.7109375" style="385" customWidth="1"/>
    <col min="3079" max="3329" width="9.140625" style="385"/>
    <col min="3330" max="3330" width="37.28515625" style="385" customWidth="1"/>
    <col min="3331" max="3331" width="27.140625" style="385" customWidth="1"/>
    <col min="3332" max="3332" width="23.42578125" style="385" customWidth="1"/>
    <col min="3333" max="3334" width="23.7109375" style="385" customWidth="1"/>
    <col min="3335" max="3585" width="9.140625" style="385"/>
    <col min="3586" max="3586" width="37.28515625" style="385" customWidth="1"/>
    <col min="3587" max="3587" width="27.140625" style="385" customWidth="1"/>
    <col min="3588" max="3588" width="23.42578125" style="385" customWidth="1"/>
    <col min="3589" max="3590" width="23.7109375" style="385" customWidth="1"/>
    <col min="3591" max="3841" width="9.140625" style="385"/>
    <col min="3842" max="3842" width="37.28515625" style="385" customWidth="1"/>
    <col min="3843" max="3843" width="27.140625" style="385" customWidth="1"/>
    <col min="3844" max="3844" width="23.42578125" style="385" customWidth="1"/>
    <col min="3845" max="3846" width="23.7109375" style="385" customWidth="1"/>
    <col min="3847" max="4097" width="9.140625" style="385"/>
    <col min="4098" max="4098" width="37.28515625" style="385" customWidth="1"/>
    <col min="4099" max="4099" width="27.140625" style="385" customWidth="1"/>
    <col min="4100" max="4100" width="23.42578125" style="385" customWidth="1"/>
    <col min="4101" max="4102" width="23.7109375" style="385" customWidth="1"/>
    <col min="4103" max="4353" width="9.140625" style="385"/>
    <col min="4354" max="4354" width="37.28515625" style="385" customWidth="1"/>
    <col min="4355" max="4355" width="27.140625" style="385" customWidth="1"/>
    <col min="4356" max="4356" width="23.42578125" style="385" customWidth="1"/>
    <col min="4357" max="4358" width="23.7109375" style="385" customWidth="1"/>
    <col min="4359" max="4609" width="9.140625" style="385"/>
    <col min="4610" max="4610" width="37.28515625" style="385" customWidth="1"/>
    <col min="4611" max="4611" width="27.140625" style="385" customWidth="1"/>
    <col min="4612" max="4612" width="23.42578125" style="385" customWidth="1"/>
    <col min="4613" max="4614" width="23.7109375" style="385" customWidth="1"/>
    <col min="4615" max="4865" width="9.140625" style="385"/>
    <col min="4866" max="4866" width="37.28515625" style="385" customWidth="1"/>
    <col min="4867" max="4867" width="27.140625" style="385" customWidth="1"/>
    <col min="4868" max="4868" width="23.42578125" style="385" customWidth="1"/>
    <col min="4869" max="4870" width="23.7109375" style="385" customWidth="1"/>
    <col min="4871" max="5121" width="9.140625" style="385"/>
    <col min="5122" max="5122" width="37.28515625" style="385" customWidth="1"/>
    <col min="5123" max="5123" width="27.140625" style="385" customWidth="1"/>
    <col min="5124" max="5124" width="23.42578125" style="385" customWidth="1"/>
    <col min="5125" max="5126" width="23.7109375" style="385" customWidth="1"/>
    <col min="5127" max="5377" width="9.140625" style="385"/>
    <col min="5378" max="5378" width="37.28515625" style="385" customWidth="1"/>
    <col min="5379" max="5379" width="27.140625" style="385" customWidth="1"/>
    <col min="5380" max="5380" width="23.42578125" style="385" customWidth="1"/>
    <col min="5381" max="5382" width="23.7109375" style="385" customWidth="1"/>
    <col min="5383" max="5633" width="9.140625" style="385"/>
    <col min="5634" max="5634" width="37.28515625" style="385" customWidth="1"/>
    <col min="5635" max="5635" width="27.140625" style="385" customWidth="1"/>
    <col min="5636" max="5636" width="23.42578125" style="385" customWidth="1"/>
    <col min="5637" max="5638" width="23.7109375" style="385" customWidth="1"/>
    <col min="5639" max="5889" width="9.140625" style="385"/>
    <col min="5890" max="5890" width="37.28515625" style="385" customWidth="1"/>
    <col min="5891" max="5891" width="27.140625" style="385" customWidth="1"/>
    <col min="5892" max="5892" width="23.42578125" style="385" customWidth="1"/>
    <col min="5893" max="5894" width="23.7109375" style="385" customWidth="1"/>
    <col min="5895" max="6145" width="9.140625" style="385"/>
    <col min="6146" max="6146" width="37.28515625" style="385" customWidth="1"/>
    <col min="6147" max="6147" width="27.140625" style="385" customWidth="1"/>
    <col min="6148" max="6148" width="23.42578125" style="385" customWidth="1"/>
    <col min="6149" max="6150" width="23.7109375" style="385" customWidth="1"/>
    <col min="6151" max="6401" width="9.140625" style="385"/>
    <col min="6402" max="6402" width="37.28515625" style="385" customWidth="1"/>
    <col min="6403" max="6403" width="27.140625" style="385" customWidth="1"/>
    <col min="6404" max="6404" width="23.42578125" style="385" customWidth="1"/>
    <col min="6405" max="6406" width="23.7109375" style="385" customWidth="1"/>
    <col min="6407" max="6657" width="9.140625" style="385"/>
    <col min="6658" max="6658" width="37.28515625" style="385" customWidth="1"/>
    <col min="6659" max="6659" width="27.140625" style="385" customWidth="1"/>
    <col min="6660" max="6660" width="23.42578125" style="385" customWidth="1"/>
    <col min="6661" max="6662" width="23.7109375" style="385" customWidth="1"/>
    <col min="6663" max="6913" width="9.140625" style="385"/>
    <col min="6914" max="6914" width="37.28515625" style="385" customWidth="1"/>
    <col min="6915" max="6915" width="27.140625" style="385" customWidth="1"/>
    <col min="6916" max="6916" width="23.42578125" style="385" customWidth="1"/>
    <col min="6917" max="6918" width="23.7109375" style="385" customWidth="1"/>
    <col min="6919" max="7169" width="9.140625" style="385"/>
    <col min="7170" max="7170" width="37.28515625" style="385" customWidth="1"/>
    <col min="7171" max="7171" width="27.140625" style="385" customWidth="1"/>
    <col min="7172" max="7172" width="23.42578125" style="385" customWidth="1"/>
    <col min="7173" max="7174" width="23.7109375" style="385" customWidth="1"/>
    <col min="7175" max="7425" width="9.140625" style="385"/>
    <col min="7426" max="7426" width="37.28515625" style="385" customWidth="1"/>
    <col min="7427" max="7427" width="27.140625" style="385" customWidth="1"/>
    <col min="7428" max="7428" width="23.42578125" style="385" customWidth="1"/>
    <col min="7429" max="7430" width="23.7109375" style="385" customWidth="1"/>
    <col min="7431" max="7681" width="9.140625" style="385"/>
    <col min="7682" max="7682" width="37.28515625" style="385" customWidth="1"/>
    <col min="7683" max="7683" width="27.140625" style="385" customWidth="1"/>
    <col min="7684" max="7684" width="23.42578125" style="385" customWidth="1"/>
    <col min="7685" max="7686" width="23.7109375" style="385" customWidth="1"/>
    <col min="7687" max="7937" width="9.140625" style="385"/>
    <col min="7938" max="7938" width="37.28515625" style="385" customWidth="1"/>
    <col min="7939" max="7939" width="27.140625" style="385" customWidth="1"/>
    <col min="7940" max="7940" width="23.42578125" style="385" customWidth="1"/>
    <col min="7941" max="7942" width="23.7109375" style="385" customWidth="1"/>
    <col min="7943" max="8193" width="9.140625" style="385"/>
    <col min="8194" max="8194" width="37.28515625" style="385" customWidth="1"/>
    <col min="8195" max="8195" width="27.140625" style="385" customWidth="1"/>
    <col min="8196" max="8196" width="23.42578125" style="385" customWidth="1"/>
    <col min="8197" max="8198" width="23.7109375" style="385" customWidth="1"/>
    <col min="8199" max="8449" width="9.140625" style="385"/>
    <col min="8450" max="8450" width="37.28515625" style="385" customWidth="1"/>
    <col min="8451" max="8451" width="27.140625" style="385" customWidth="1"/>
    <col min="8452" max="8452" width="23.42578125" style="385" customWidth="1"/>
    <col min="8453" max="8454" width="23.7109375" style="385" customWidth="1"/>
    <col min="8455" max="8705" width="9.140625" style="385"/>
    <col min="8706" max="8706" width="37.28515625" style="385" customWidth="1"/>
    <col min="8707" max="8707" width="27.140625" style="385" customWidth="1"/>
    <col min="8708" max="8708" width="23.42578125" style="385" customWidth="1"/>
    <col min="8709" max="8710" width="23.7109375" style="385" customWidth="1"/>
    <col min="8711" max="8961" width="9.140625" style="385"/>
    <col min="8962" max="8962" width="37.28515625" style="385" customWidth="1"/>
    <col min="8963" max="8963" width="27.140625" style="385" customWidth="1"/>
    <col min="8964" max="8964" width="23.42578125" style="385" customWidth="1"/>
    <col min="8965" max="8966" width="23.7109375" style="385" customWidth="1"/>
    <col min="8967" max="9217" width="9.140625" style="385"/>
    <col min="9218" max="9218" width="37.28515625" style="385" customWidth="1"/>
    <col min="9219" max="9219" width="27.140625" style="385" customWidth="1"/>
    <col min="9220" max="9220" width="23.42578125" style="385" customWidth="1"/>
    <col min="9221" max="9222" width="23.7109375" style="385" customWidth="1"/>
    <col min="9223" max="9473" width="9.140625" style="385"/>
    <col min="9474" max="9474" width="37.28515625" style="385" customWidth="1"/>
    <col min="9475" max="9475" width="27.140625" style="385" customWidth="1"/>
    <col min="9476" max="9476" width="23.42578125" style="385" customWidth="1"/>
    <col min="9477" max="9478" width="23.7109375" style="385" customWidth="1"/>
    <col min="9479" max="9729" width="9.140625" style="385"/>
    <col min="9730" max="9730" width="37.28515625" style="385" customWidth="1"/>
    <col min="9731" max="9731" width="27.140625" style="385" customWidth="1"/>
    <col min="9732" max="9732" width="23.42578125" style="385" customWidth="1"/>
    <col min="9733" max="9734" width="23.7109375" style="385" customWidth="1"/>
    <col min="9735" max="9985" width="9.140625" style="385"/>
    <col min="9986" max="9986" width="37.28515625" style="385" customWidth="1"/>
    <col min="9987" max="9987" width="27.140625" style="385" customWidth="1"/>
    <col min="9988" max="9988" width="23.42578125" style="385" customWidth="1"/>
    <col min="9989" max="9990" width="23.7109375" style="385" customWidth="1"/>
    <col min="9991" max="10241" width="9.140625" style="385"/>
    <col min="10242" max="10242" width="37.28515625" style="385" customWidth="1"/>
    <col min="10243" max="10243" width="27.140625" style="385" customWidth="1"/>
    <col min="10244" max="10244" width="23.42578125" style="385" customWidth="1"/>
    <col min="10245" max="10246" width="23.7109375" style="385" customWidth="1"/>
    <col min="10247" max="10497" width="9.140625" style="385"/>
    <col min="10498" max="10498" width="37.28515625" style="385" customWidth="1"/>
    <col min="10499" max="10499" width="27.140625" style="385" customWidth="1"/>
    <col min="10500" max="10500" width="23.42578125" style="385" customWidth="1"/>
    <col min="10501" max="10502" width="23.7109375" style="385" customWidth="1"/>
    <col min="10503" max="10753" width="9.140625" style="385"/>
    <col min="10754" max="10754" width="37.28515625" style="385" customWidth="1"/>
    <col min="10755" max="10755" width="27.140625" style="385" customWidth="1"/>
    <col min="10756" max="10756" width="23.42578125" style="385" customWidth="1"/>
    <col min="10757" max="10758" width="23.7109375" style="385" customWidth="1"/>
    <col min="10759" max="11009" width="9.140625" style="385"/>
    <col min="11010" max="11010" width="37.28515625" style="385" customWidth="1"/>
    <col min="11011" max="11011" width="27.140625" style="385" customWidth="1"/>
    <col min="11012" max="11012" width="23.42578125" style="385" customWidth="1"/>
    <col min="11013" max="11014" width="23.7109375" style="385" customWidth="1"/>
    <col min="11015" max="11265" width="9.140625" style="385"/>
    <col min="11266" max="11266" width="37.28515625" style="385" customWidth="1"/>
    <col min="11267" max="11267" width="27.140625" style="385" customWidth="1"/>
    <col min="11268" max="11268" width="23.42578125" style="385" customWidth="1"/>
    <col min="11269" max="11270" width="23.7109375" style="385" customWidth="1"/>
    <col min="11271" max="11521" width="9.140625" style="385"/>
    <col min="11522" max="11522" width="37.28515625" style="385" customWidth="1"/>
    <col min="11523" max="11523" width="27.140625" style="385" customWidth="1"/>
    <col min="11524" max="11524" width="23.42578125" style="385" customWidth="1"/>
    <col min="11525" max="11526" width="23.7109375" style="385" customWidth="1"/>
    <col min="11527" max="11777" width="9.140625" style="385"/>
    <col min="11778" max="11778" width="37.28515625" style="385" customWidth="1"/>
    <col min="11779" max="11779" width="27.140625" style="385" customWidth="1"/>
    <col min="11780" max="11780" width="23.42578125" style="385" customWidth="1"/>
    <col min="11781" max="11782" width="23.7109375" style="385" customWidth="1"/>
    <col min="11783" max="12033" width="9.140625" style="385"/>
    <col min="12034" max="12034" width="37.28515625" style="385" customWidth="1"/>
    <col min="12035" max="12035" width="27.140625" style="385" customWidth="1"/>
    <col min="12036" max="12036" width="23.42578125" style="385" customWidth="1"/>
    <col min="12037" max="12038" width="23.7109375" style="385" customWidth="1"/>
    <col min="12039" max="12289" width="9.140625" style="385"/>
    <col min="12290" max="12290" width="37.28515625" style="385" customWidth="1"/>
    <col min="12291" max="12291" width="27.140625" style="385" customWidth="1"/>
    <col min="12292" max="12292" width="23.42578125" style="385" customWidth="1"/>
    <col min="12293" max="12294" width="23.7109375" style="385" customWidth="1"/>
    <col min="12295" max="12545" width="9.140625" style="385"/>
    <col min="12546" max="12546" width="37.28515625" style="385" customWidth="1"/>
    <col min="12547" max="12547" width="27.140625" style="385" customWidth="1"/>
    <col min="12548" max="12548" width="23.42578125" style="385" customWidth="1"/>
    <col min="12549" max="12550" width="23.7109375" style="385" customWidth="1"/>
    <col min="12551" max="12801" width="9.140625" style="385"/>
    <col min="12802" max="12802" width="37.28515625" style="385" customWidth="1"/>
    <col min="12803" max="12803" width="27.140625" style="385" customWidth="1"/>
    <col min="12804" max="12804" width="23.42578125" style="385" customWidth="1"/>
    <col min="12805" max="12806" width="23.7109375" style="385" customWidth="1"/>
    <col min="12807" max="13057" width="9.140625" style="385"/>
    <col min="13058" max="13058" width="37.28515625" style="385" customWidth="1"/>
    <col min="13059" max="13059" width="27.140625" style="385" customWidth="1"/>
    <col min="13060" max="13060" width="23.42578125" style="385" customWidth="1"/>
    <col min="13061" max="13062" width="23.7109375" style="385" customWidth="1"/>
    <col min="13063" max="13313" width="9.140625" style="385"/>
    <col min="13314" max="13314" width="37.28515625" style="385" customWidth="1"/>
    <col min="13315" max="13315" width="27.140625" style="385" customWidth="1"/>
    <col min="13316" max="13316" width="23.42578125" style="385" customWidth="1"/>
    <col min="13317" max="13318" width="23.7109375" style="385" customWidth="1"/>
    <col min="13319" max="13569" width="9.140625" style="385"/>
    <col min="13570" max="13570" width="37.28515625" style="385" customWidth="1"/>
    <col min="13571" max="13571" width="27.140625" style="385" customWidth="1"/>
    <col min="13572" max="13572" width="23.42578125" style="385" customWidth="1"/>
    <col min="13573" max="13574" width="23.7109375" style="385" customWidth="1"/>
    <col min="13575" max="13825" width="9.140625" style="385"/>
    <col min="13826" max="13826" width="37.28515625" style="385" customWidth="1"/>
    <col min="13827" max="13827" width="27.140625" style="385" customWidth="1"/>
    <col min="13828" max="13828" width="23.42578125" style="385" customWidth="1"/>
    <col min="13829" max="13830" width="23.7109375" style="385" customWidth="1"/>
    <col min="13831" max="14081" width="9.140625" style="385"/>
    <col min="14082" max="14082" width="37.28515625" style="385" customWidth="1"/>
    <col min="14083" max="14083" width="27.140625" style="385" customWidth="1"/>
    <col min="14084" max="14084" width="23.42578125" style="385" customWidth="1"/>
    <col min="14085" max="14086" width="23.7109375" style="385" customWidth="1"/>
    <col min="14087" max="14337" width="9.140625" style="385"/>
    <col min="14338" max="14338" width="37.28515625" style="385" customWidth="1"/>
    <col min="14339" max="14339" width="27.140625" style="385" customWidth="1"/>
    <col min="14340" max="14340" width="23.42578125" style="385" customWidth="1"/>
    <col min="14341" max="14342" width="23.7109375" style="385" customWidth="1"/>
    <col min="14343" max="14593" width="9.140625" style="385"/>
    <col min="14594" max="14594" width="37.28515625" style="385" customWidth="1"/>
    <col min="14595" max="14595" width="27.140625" style="385" customWidth="1"/>
    <col min="14596" max="14596" width="23.42578125" style="385" customWidth="1"/>
    <col min="14597" max="14598" width="23.7109375" style="385" customWidth="1"/>
    <col min="14599" max="14849" width="9.140625" style="385"/>
    <col min="14850" max="14850" width="37.28515625" style="385" customWidth="1"/>
    <col min="14851" max="14851" width="27.140625" style="385" customWidth="1"/>
    <col min="14852" max="14852" width="23.42578125" style="385" customWidth="1"/>
    <col min="14853" max="14854" width="23.7109375" style="385" customWidth="1"/>
    <col min="14855" max="15105" width="9.140625" style="385"/>
    <col min="15106" max="15106" width="37.28515625" style="385" customWidth="1"/>
    <col min="15107" max="15107" width="27.140625" style="385" customWidth="1"/>
    <col min="15108" max="15108" width="23.42578125" style="385" customWidth="1"/>
    <col min="15109" max="15110" width="23.7109375" style="385" customWidth="1"/>
    <col min="15111" max="15361" width="9.140625" style="385"/>
    <col min="15362" max="15362" width="37.28515625" style="385" customWidth="1"/>
    <col min="15363" max="15363" width="27.140625" style="385" customWidth="1"/>
    <col min="15364" max="15364" width="23.42578125" style="385" customWidth="1"/>
    <col min="15365" max="15366" width="23.7109375" style="385" customWidth="1"/>
    <col min="15367" max="15617" width="9.140625" style="385"/>
    <col min="15618" max="15618" width="37.28515625" style="385" customWidth="1"/>
    <col min="15619" max="15619" width="27.140625" style="385" customWidth="1"/>
    <col min="15620" max="15620" width="23.42578125" style="385" customWidth="1"/>
    <col min="15621" max="15622" width="23.7109375" style="385" customWidth="1"/>
    <col min="15623" max="15873" width="9.140625" style="385"/>
    <col min="15874" max="15874" width="37.28515625" style="385" customWidth="1"/>
    <col min="15875" max="15875" width="27.140625" style="385" customWidth="1"/>
    <col min="15876" max="15876" width="23.42578125" style="385" customWidth="1"/>
    <col min="15877" max="15878" width="23.7109375" style="385" customWidth="1"/>
    <col min="15879" max="16129" width="9.140625" style="385"/>
    <col min="16130" max="16130" width="37.28515625" style="385" customWidth="1"/>
    <col min="16131" max="16131" width="27.140625" style="385" customWidth="1"/>
    <col min="16132" max="16132" width="23.42578125" style="385" customWidth="1"/>
    <col min="16133" max="16134" width="23.7109375" style="385" customWidth="1"/>
    <col min="16135" max="16384" width="9.140625" style="385"/>
  </cols>
  <sheetData>
    <row r="1" spans="1:12" ht="33.75" customHeight="1">
      <c r="A1" s="825" t="str">
        <f>Słownik!B17</f>
        <v>SCR dla ryzyka niewykonania zobowiązania przez kontrahenta</v>
      </c>
      <c r="B1" s="826"/>
      <c r="C1" s="826"/>
      <c r="D1" s="826"/>
      <c r="E1" s="826"/>
      <c r="F1" s="826"/>
      <c r="G1" s="827"/>
      <c r="H1" s="16" t="str">
        <f>Słownik!$B$311</f>
        <v>Dane wejściowe</v>
      </c>
    </row>
    <row r="2" spans="1:12" ht="19.5" customHeight="1">
      <c r="A2" s="806" t="str">
        <f>Słownik!B36</f>
        <v>Nazwa zakładu ubezpieczeń/reasekuracji:</v>
      </c>
      <c r="B2" s="806"/>
      <c r="C2" s="368"/>
      <c r="D2" s="368"/>
      <c r="E2" s="368"/>
      <c r="F2" s="368"/>
      <c r="G2" s="416" t="s">
        <v>675</v>
      </c>
      <c r="H2" s="17" t="str">
        <f>Słownik!$B$312</f>
        <v>Łącza</v>
      </c>
      <c r="I2" s="368"/>
      <c r="J2" s="368"/>
      <c r="K2" s="368"/>
      <c r="L2" s="368"/>
    </row>
    <row r="3" spans="1:12" ht="15">
      <c r="A3" s="807" t="str">
        <f>IF(Nazwa_ZU=0," ",Nazwa_ZU)</f>
        <v xml:space="preserve"> </v>
      </c>
      <c r="B3" s="808"/>
      <c r="C3" s="174" t="s">
        <v>114</v>
      </c>
      <c r="D3" s="384" t="str">
        <f>Słownik!B381</f>
        <v>Schemat SCR</v>
      </c>
      <c r="E3" s="372"/>
      <c r="F3" s="372"/>
      <c r="G3" s="317"/>
      <c r="H3" s="18" t="str">
        <f>Słownik!$B$313</f>
        <v>Formuły</v>
      </c>
      <c r="I3" s="317"/>
      <c r="J3" s="317"/>
      <c r="K3" s="317"/>
      <c r="L3" s="317"/>
    </row>
    <row r="4" spans="1:12">
      <c r="A4" s="76"/>
      <c r="B4" s="22"/>
      <c r="C4" s="55"/>
      <c r="D4" s="88"/>
      <c r="E4" s="55"/>
      <c r="F4" s="55"/>
      <c r="H4" s="19" t="str">
        <f>Słownik!$B$314</f>
        <v>Wynik</v>
      </c>
      <c r="I4" s="89"/>
    </row>
    <row r="5" spans="1:12">
      <c r="A5" s="858" t="str">
        <f>Słownik!B382</f>
        <v>Czy zastosowano uproszczenie dla efektu ograniczania ryzyka?</v>
      </c>
      <c r="B5" s="859"/>
      <c r="C5" s="345" t="s">
        <v>1370</v>
      </c>
      <c r="D5" s="88"/>
      <c r="E5" s="55"/>
      <c r="F5" s="55"/>
      <c r="G5" s="89"/>
      <c r="H5" s="89"/>
      <c r="I5" s="89"/>
    </row>
    <row r="6" spans="1:12" ht="24.75" customHeight="1">
      <c r="A6" s="858" t="str">
        <f>Słownik!B383</f>
        <v>Czy zastosowano uproszczenie dla efektu ograniczania ryzyka dla umów reasekuracji lub sekurytyzacji?</v>
      </c>
      <c r="B6" s="859"/>
      <c r="C6" s="345" t="s">
        <v>1370</v>
      </c>
      <c r="D6" s="88"/>
      <c r="E6" s="55"/>
      <c r="F6" s="55"/>
      <c r="G6" s="89"/>
      <c r="H6" s="89"/>
      <c r="I6" s="89"/>
    </row>
    <row r="7" spans="1:12" ht="22.5" customHeight="1">
      <c r="A7" s="858" t="str">
        <f>Słownik!B384</f>
        <v>Czy zastosowano uproszczenie dla skorygowanej o ryzyko wartości zabezpieczenia?</v>
      </c>
      <c r="B7" s="859"/>
      <c r="C7" s="345" t="s">
        <v>1370</v>
      </c>
      <c r="D7" s="88"/>
      <c r="E7" s="55"/>
      <c r="F7" s="55"/>
      <c r="G7" s="89"/>
      <c r="H7" s="89"/>
      <c r="I7" s="89"/>
    </row>
    <row r="8" spans="1:12" ht="22.5" customHeight="1">
      <c r="A8" s="370"/>
      <c r="B8" s="371"/>
      <c r="C8" s="55"/>
      <c r="D8" s="88"/>
      <c r="E8" s="55"/>
      <c r="F8" s="55"/>
      <c r="G8" s="89"/>
      <c r="H8" s="89"/>
      <c r="I8" s="89"/>
    </row>
    <row r="9" spans="1:12">
      <c r="A9" s="370"/>
      <c r="B9" s="371"/>
      <c r="C9" s="88"/>
      <c r="D9" s="88"/>
      <c r="E9" s="55"/>
      <c r="F9" s="55"/>
      <c r="G9" s="89"/>
      <c r="H9" s="89"/>
      <c r="I9" s="89"/>
    </row>
    <row r="10" spans="1:12">
      <c r="A10" s="56"/>
      <c r="B10" s="74"/>
      <c r="C10" s="671" t="s">
        <v>1915</v>
      </c>
      <c r="D10" s="22"/>
      <c r="E10" s="89"/>
      <c r="F10" s="22"/>
      <c r="G10" s="89"/>
      <c r="H10" s="89"/>
      <c r="I10" s="89"/>
    </row>
    <row r="11" spans="1:12" ht="54" customHeight="1">
      <c r="A11" s="48"/>
      <c r="B11" s="90"/>
      <c r="C11" s="190" t="str">
        <f>Słownik!B386</f>
        <v>Nazwa pojedynczego kontrahenta</v>
      </c>
      <c r="D11" s="190" t="str">
        <f>Słownik!B387</f>
        <v>Strata z tytułu niewykonania zobowiązania (LGD)</v>
      </c>
      <c r="E11" s="190" t="str">
        <f>Słownik!B388</f>
        <v>Prawdopodobieństwo niewykonania zobowiązania (PD)</v>
      </c>
      <c r="F11" s="190" t="str">
        <f>Słownik!B389</f>
        <v>Wymóg kapitałowy netto (uwzględniający zdolność pokrywania strat przez RTU)</v>
      </c>
      <c r="G11" s="190" t="str">
        <f>Słownik!B390</f>
        <v>Wymóg kapitałowy brutto (nieuwzględniający zdolności pokrywania strat przez RTU)</v>
      </c>
      <c r="H11" s="89"/>
      <c r="I11" s="89"/>
    </row>
    <row r="12" spans="1:12" ht="15">
      <c r="A12" s="48"/>
      <c r="B12" s="351" t="str">
        <f>Słownik!B401</f>
        <v>Ekspozycje typu 1</v>
      </c>
      <c r="C12" s="362"/>
      <c r="D12" s="362"/>
      <c r="E12" s="362"/>
      <c r="F12" s="377"/>
      <c r="G12" s="395">
        <v>0</v>
      </c>
      <c r="H12" s="89"/>
      <c r="I12" s="89"/>
    </row>
    <row r="13" spans="1:12">
      <c r="A13" s="48"/>
      <c r="B13" s="352" t="str">
        <f>Słownik!B391</f>
        <v>Pojedynczy kontrahent 1</v>
      </c>
      <c r="C13" s="715"/>
      <c r="D13" s="205">
        <v>0</v>
      </c>
      <c r="E13" s="205">
        <v>0</v>
      </c>
      <c r="F13" s="389"/>
      <c r="G13" s="390"/>
      <c r="H13" s="89"/>
      <c r="I13" s="89"/>
    </row>
    <row r="14" spans="1:12">
      <c r="A14" s="48"/>
      <c r="B14" s="352" t="str">
        <f>Słownik!B392</f>
        <v>Pojedynczy kontrahent 2</v>
      </c>
      <c r="C14" s="715"/>
      <c r="D14" s="205">
        <v>0</v>
      </c>
      <c r="E14" s="205">
        <v>0</v>
      </c>
      <c r="F14" s="391"/>
      <c r="G14" s="392"/>
      <c r="H14" s="89"/>
      <c r="I14" s="89"/>
    </row>
    <row r="15" spans="1:12">
      <c r="A15" s="48"/>
      <c r="B15" s="352" t="str">
        <f>Słownik!B393</f>
        <v>Pojedynczy kontrahent 3</v>
      </c>
      <c r="C15" s="715"/>
      <c r="D15" s="205">
        <v>0</v>
      </c>
      <c r="E15" s="205">
        <v>0</v>
      </c>
      <c r="F15" s="391"/>
      <c r="G15" s="392"/>
      <c r="H15" s="89"/>
      <c r="I15" s="89"/>
    </row>
    <row r="16" spans="1:12">
      <c r="A16" s="48"/>
      <c r="B16" s="352" t="str">
        <f>Słownik!B394</f>
        <v>Pojedynczy kontrahent 4</v>
      </c>
      <c r="C16" s="715"/>
      <c r="D16" s="205">
        <v>0</v>
      </c>
      <c r="E16" s="205">
        <v>0</v>
      </c>
      <c r="F16" s="393"/>
      <c r="G16" s="394"/>
      <c r="H16" s="89"/>
      <c r="I16" s="89"/>
    </row>
    <row r="17" spans="1:11">
      <c r="A17" s="48"/>
      <c r="B17" s="352" t="str">
        <f>Słownik!B395</f>
        <v>Pojedynczy kontrahent 5</v>
      </c>
      <c r="C17" s="715"/>
      <c r="D17" s="205">
        <v>0</v>
      </c>
      <c r="E17" s="205">
        <v>0</v>
      </c>
      <c r="F17" s="388"/>
      <c r="G17" s="388"/>
      <c r="H17" s="89"/>
      <c r="I17" s="89"/>
    </row>
    <row r="18" spans="1:11">
      <c r="A18" s="48"/>
      <c r="B18" s="352" t="str">
        <f>Słownik!B396</f>
        <v>Pojedynczy kontrahent 6</v>
      </c>
      <c r="C18" s="715"/>
      <c r="D18" s="205">
        <v>0</v>
      </c>
      <c r="E18" s="205">
        <v>0</v>
      </c>
      <c r="F18" s="362"/>
      <c r="G18" s="362"/>
      <c r="H18" s="89"/>
      <c r="I18" s="89"/>
    </row>
    <row r="19" spans="1:11">
      <c r="A19" s="48"/>
      <c r="B19" s="352" t="str">
        <f>Słownik!B397</f>
        <v>Pojedynczy kontrahent 7</v>
      </c>
      <c r="C19" s="715"/>
      <c r="D19" s="205">
        <v>0</v>
      </c>
      <c r="E19" s="205">
        <v>0</v>
      </c>
      <c r="F19" s="362"/>
      <c r="G19" s="362"/>
      <c r="H19" s="89"/>
      <c r="I19" s="89"/>
    </row>
    <row r="20" spans="1:11">
      <c r="A20" s="48"/>
      <c r="B20" s="352" t="str">
        <f>Słownik!B398</f>
        <v>Pojedynczy kontrahent 8</v>
      </c>
      <c r="C20" s="715"/>
      <c r="D20" s="205">
        <v>0</v>
      </c>
      <c r="E20" s="205">
        <v>0</v>
      </c>
      <c r="F20" s="362"/>
      <c r="G20" s="362"/>
      <c r="H20" s="89"/>
      <c r="I20" s="89"/>
    </row>
    <row r="21" spans="1:11">
      <c r="A21" s="48"/>
      <c r="B21" s="352" t="str">
        <f>Słownik!B399</f>
        <v>Pojedynczy kontrahent 9</v>
      </c>
      <c r="C21" s="715"/>
      <c r="D21" s="205">
        <v>0</v>
      </c>
      <c r="E21" s="205">
        <v>0</v>
      </c>
      <c r="F21" s="362"/>
      <c r="G21" s="362"/>
      <c r="H21" s="89"/>
      <c r="I21" s="89"/>
    </row>
    <row r="22" spans="1:11">
      <c r="A22" s="48"/>
      <c r="B22" s="352" t="str">
        <f>Słownik!B400</f>
        <v>Pojedynczy kontrahent 10</v>
      </c>
      <c r="C22" s="715"/>
      <c r="D22" s="205">
        <v>0</v>
      </c>
      <c r="E22" s="205">
        <v>0</v>
      </c>
      <c r="F22" s="362"/>
      <c r="G22" s="362"/>
      <c r="H22" s="89"/>
      <c r="I22" s="89"/>
    </row>
    <row r="23" spans="1:11" ht="15">
      <c r="A23" s="48"/>
      <c r="B23" s="351" t="str">
        <f>Słownik!B402</f>
        <v>Ekspozycje typu 2</v>
      </c>
      <c r="C23" s="362"/>
      <c r="D23" s="362"/>
      <c r="E23" s="362"/>
      <c r="F23" s="362"/>
      <c r="G23" s="395">
        <v>0</v>
      </c>
      <c r="H23" s="89"/>
      <c r="I23" s="89"/>
    </row>
    <row r="24" spans="1:11" ht="31.5" customHeight="1">
      <c r="A24" s="48"/>
      <c r="B24" s="387" t="str">
        <f>Słownik!B403</f>
        <v>Należności od pośredników o terminie dłuższym niż 3 miesiące</v>
      </c>
      <c r="C24" s="362"/>
      <c r="D24" s="205">
        <v>0</v>
      </c>
      <c r="E24" s="362"/>
      <c r="F24" s="362"/>
      <c r="G24" s="362"/>
      <c r="H24" s="89"/>
      <c r="I24" s="89"/>
    </row>
    <row r="25" spans="1:11" ht="40.5" customHeight="1">
      <c r="A25" s="48"/>
      <c r="B25" s="387" t="str">
        <f>Słownik!B404</f>
        <v>Pozostałe ekspozycje typu 2 inne niż należności od pośredników o terminie dłuższym niż 3 miesiące</v>
      </c>
      <c r="C25" s="362"/>
      <c r="D25" s="205">
        <v>0</v>
      </c>
      <c r="E25" s="362"/>
      <c r="F25" s="362"/>
      <c r="G25" s="362"/>
      <c r="H25" s="89"/>
      <c r="I25" s="89"/>
    </row>
    <row r="26" spans="1:11" ht="15">
      <c r="A26" s="48"/>
      <c r="B26" s="351" t="str">
        <f>Słownik!B405</f>
        <v>Efekt dywersyfikacji</v>
      </c>
      <c r="C26" s="362"/>
      <c r="D26" s="362"/>
      <c r="E26" s="362"/>
      <c r="F26" s="362"/>
      <c r="G26" s="197">
        <f>G12+G23-G28</f>
        <v>0</v>
      </c>
      <c r="H26" s="89"/>
      <c r="I26" s="89"/>
    </row>
    <row r="27" spans="1:11" ht="23.25" customHeight="1">
      <c r="A27" s="48"/>
      <c r="B27" s="351" t="str">
        <f>Słownik!B407</f>
        <v>Korekta z tytułu zdolności RTU do pokrywania strat</v>
      </c>
      <c r="C27" s="862">
        <v>0</v>
      </c>
      <c r="D27" s="863"/>
      <c r="E27" s="863"/>
      <c r="F27" s="863"/>
      <c r="G27" s="864"/>
      <c r="H27" s="89"/>
      <c r="I27" s="89"/>
    </row>
    <row r="28" spans="1:11" ht="30">
      <c r="A28" s="48"/>
      <c r="B28" s="351" t="str">
        <f>Słownik!B406</f>
        <v>Wymóg kapitałowy dla ryzyka niewykonania zobowiązania przez kontrahenta</v>
      </c>
      <c r="C28" s="362"/>
      <c r="D28" s="362"/>
      <c r="E28" s="362"/>
      <c r="F28" s="199">
        <f>G28-C27</f>
        <v>0</v>
      </c>
      <c r="G28" s="199">
        <f>SQRT(G12^2+2*Corr_CDR*G12*G23+G23^2)</f>
        <v>0</v>
      </c>
      <c r="H28" s="89"/>
      <c r="I28" s="89"/>
      <c r="J28" s="89"/>
      <c r="K28" s="89"/>
    </row>
    <row r="29" spans="1:11">
      <c r="A29" s="48"/>
      <c r="B29" s="87"/>
      <c r="C29" s="87"/>
      <c r="D29" s="87"/>
      <c r="E29" s="92"/>
      <c r="F29" s="92"/>
      <c r="G29" s="89"/>
      <c r="H29" s="89"/>
      <c r="I29" s="89"/>
      <c r="J29" s="89"/>
      <c r="K29" s="89"/>
    </row>
    <row r="30" spans="1:11">
      <c r="A30" s="74"/>
      <c r="B30" s="74"/>
      <c r="C30" s="74"/>
    </row>
  </sheetData>
  <mergeCells count="7">
    <mergeCell ref="A1:G1"/>
    <mergeCell ref="A7:B7"/>
    <mergeCell ref="C27:G27"/>
    <mergeCell ref="A2:B2"/>
    <mergeCell ref="A3:B3"/>
    <mergeCell ref="A5:B5"/>
    <mergeCell ref="A6:B6"/>
  </mergeCells>
  <dataValidations count="1">
    <dataValidation type="list" allowBlank="1" showInputMessage="1" showErrorMessage="1" sqref="C5:C7">
      <formula1>"Tak,Nie"</formula1>
    </dataValidation>
  </dataValidations>
  <hyperlinks>
    <hyperlink ref="C3" location="Indeks!A1" display="Indeks"/>
    <hyperlink ref="D3" location="'SCR Schemat'!A1" display="'SCR Schemat'!A1"/>
  </hyperlinks>
  <pageMargins left="0.70866141732283472" right="0.70866141732283472" top="0.74803149606299213" bottom="0.74803149606299213" header="0.31496062992125984" footer="0.31496062992125984"/>
  <pageSetup paperSize="9" scale="41" fitToHeight="10" orientation="portrait" r:id="rId1"/>
  <headerFooter differentFirst="1">
    <firstFooter>&amp;C&amp;[208/&amp;[268</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tabColor theme="1" tint="0.34998626667073579"/>
    <pageSetUpPr fitToPage="1"/>
  </sheetPr>
  <dimension ref="A1:Q61"/>
  <sheetViews>
    <sheetView showGridLines="0" zoomScaleNormal="100" workbookViewId="0">
      <selection sqref="A1:M1"/>
    </sheetView>
  </sheetViews>
  <sheetFormatPr defaultColWidth="9.140625" defaultRowHeight="14.25"/>
  <cols>
    <col min="1" max="1" width="9.140625" style="20"/>
    <col min="2" max="2" width="50.7109375" style="20" customWidth="1"/>
    <col min="3" max="3" width="12.5703125" style="20" customWidth="1"/>
    <col min="4" max="4" width="17.5703125" style="20" customWidth="1"/>
    <col min="5" max="5" width="16" style="20" customWidth="1"/>
    <col min="6" max="6" width="18.7109375" style="20" customWidth="1"/>
    <col min="7" max="8" width="16.28515625" style="20" customWidth="1"/>
    <col min="9" max="9" width="23" style="20" customWidth="1"/>
    <col min="10" max="11" width="17.85546875" style="20" customWidth="1"/>
    <col min="12" max="12" width="25.7109375" style="20" customWidth="1"/>
    <col min="13" max="13" width="13.5703125" style="20" customWidth="1"/>
    <col min="14" max="14" width="14" style="20" customWidth="1"/>
    <col min="15" max="16" width="9.140625" style="20"/>
    <col min="17" max="17" width="10.85546875" style="20" customWidth="1"/>
    <col min="18" max="260" width="9.140625" style="20"/>
    <col min="261" max="261" width="48.7109375" style="20" customWidth="1"/>
    <col min="262" max="262" width="9.140625" style="20"/>
    <col min="263" max="263" width="17.5703125" style="20" customWidth="1"/>
    <col min="264" max="264" width="18.7109375" style="20" customWidth="1"/>
    <col min="265" max="265" width="16.28515625" style="20" customWidth="1"/>
    <col min="266" max="266" width="23" style="20" customWidth="1"/>
    <col min="267" max="267" width="17.85546875" style="20" customWidth="1"/>
    <col min="268" max="268" width="25.7109375" style="20" customWidth="1"/>
    <col min="269" max="516" width="9.140625" style="20"/>
    <col min="517" max="517" width="48.7109375" style="20" customWidth="1"/>
    <col min="518" max="518" width="9.140625" style="20"/>
    <col min="519" max="519" width="17.5703125" style="20" customWidth="1"/>
    <col min="520" max="520" width="18.7109375" style="20" customWidth="1"/>
    <col min="521" max="521" width="16.28515625" style="20" customWidth="1"/>
    <col min="522" max="522" width="23" style="20" customWidth="1"/>
    <col min="523" max="523" width="17.85546875" style="20" customWidth="1"/>
    <col min="524" max="524" width="25.7109375" style="20" customWidth="1"/>
    <col min="525" max="772" width="9.140625" style="20"/>
    <col min="773" max="773" width="48.7109375" style="20" customWidth="1"/>
    <col min="774" max="774" width="9.140625" style="20"/>
    <col min="775" max="775" width="17.5703125" style="20" customWidth="1"/>
    <col min="776" max="776" width="18.7109375" style="20" customWidth="1"/>
    <col min="777" max="777" width="16.28515625" style="20" customWidth="1"/>
    <col min="778" max="778" width="23" style="20" customWidth="1"/>
    <col min="779" max="779" width="17.85546875" style="20" customWidth="1"/>
    <col min="780" max="780" width="25.7109375" style="20" customWidth="1"/>
    <col min="781" max="1028" width="9.140625" style="20"/>
    <col min="1029" max="1029" width="48.7109375" style="20" customWidth="1"/>
    <col min="1030" max="1030" width="9.140625" style="20"/>
    <col min="1031" max="1031" width="17.5703125" style="20" customWidth="1"/>
    <col min="1032" max="1032" width="18.7109375" style="20" customWidth="1"/>
    <col min="1033" max="1033" width="16.28515625" style="20" customWidth="1"/>
    <col min="1034" max="1034" width="23" style="20" customWidth="1"/>
    <col min="1035" max="1035" width="17.85546875" style="20" customWidth="1"/>
    <col min="1036" max="1036" width="25.7109375" style="20" customWidth="1"/>
    <col min="1037" max="1284" width="9.140625" style="20"/>
    <col min="1285" max="1285" width="48.7109375" style="20" customWidth="1"/>
    <col min="1286" max="1286" width="9.140625" style="20"/>
    <col min="1287" max="1287" width="17.5703125" style="20" customWidth="1"/>
    <col min="1288" max="1288" width="18.7109375" style="20" customWidth="1"/>
    <col min="1289" max="1289" width="16.28515625" style="20" customWidth="1"/>
    <col min="1290" max="1290" width="23" style="20" customWidth="1"/>
    <col min="1291" max="1291" width="17.85546875" style="20" customWidth="1"/>
    <col min="1292" max="1292" width="25.7109375" style="20" customWidth="1"/>
    <col min="1293" max="1540" width="9.140625" style="20"/>
    <col min="1541" max="1541" width="48.7109375" style="20" customWidth="1"/>
    <col min="1542" max="1542" width="9.140625" style="20"/>
    <col min="1543" max="1543" width="17.5703125" style="20" customWidth="1"/>
    <col min="1544" max="1544" width="18.7109375" style="20" customWidth="1"/>
    <col min="1545" max="1545" width="16.28515625" style="20" customWidth="1"/>
    <col min="1546" max="1546" width="23" style="20" customWidth="1"/>
    <col min="1547" max="1547" width="17.85546875" style="20" customWidth="1"/>
    <col min="1548" max="1548" width="25.7109375" style="20" customWidth="1"/>
    <col min="1549" max="1796" width="9.140625" style="20"/>
    <col min="1797" max="1797" width="48.7109375" style="20" customWidth="1"/>
    <col min="1798" max="1798" width="9.140625" style="20"/>
    <col min="1799" max="1799" width="17.5703125" style="20" customWidth="1"/>
    <col min="1800" max="1800" width="18.7109375" style="20" customWidth="1"/>
    <col min="1801" max="1801" width="16.28515625" style="20" customWidth="1"/>
    <col min="1802" max="1802" width="23" style="20" customWidth="1"/>
    <col min="1803" max="1803" width="17.85546875" style="20" customWidth="1"/>
    <col min="1804" max="1804" width="25.7109375" style="20" customWidth="1"/>
    <col min="1805" max="2052" width="9.140625" style="20"/>
    <col min="2053" max="2053" width="48.7109375" style="20" customWidth="1"/>
    <col min="2054" max="2054" width="9.140625" style="20"/>
    <col min="2055" max="2055" width="17.5703125" style="20" customWidth="1"/>
    <col min="2056" max="2056" width="18.7109375" style="20" customWidth="1"/>
    <col min="2057" max="2057" width="16.28515625" style="20" customWidth="1"/>
    <col min="2058" max="2058" width="23" style="20" customWidth="1"/>
    <col min="2059" max="2059" width="17.85546875" style="20" customWidth="1"/>
    <col min="2060" max="2060" width="25.7109375" style="20" customWidth="1"/>
    <col min="2061" max="2308" width="9.140625" style="20"/>
    <col min="2309" max="2309" width="48.7109375" style="20" customWidth="1"/>
    <col min="2310" max="2310" width="9.140625" style="20"/>
    <col min="2311" max="2311" width="17.5703125" style="20" customWidth="1"/>
    <col min="2312" max="2312" width="18.7109375" style="20" customWidth="1"/>
    <col min="2313" max="2313" width="16.28515625" style="20" customWidth="1"/>
    <col min="2314" max="2314" width="23" style="20" customWidth="1"/>
    <col min="2315" max="2315" width="17.85546875" style="20" customWidth="1"/>
    <col min="2316" max="2316" width="25.7109375" style="20" customWidth="1"/>
    <col min="2317" max="2564" width="9.140625" style="20"/>
    <col min="2565" max="2565" width="48.7109375" style="20" customWidth="1"/>
    <col min="2566" max="2566" width="9.140625" style="20"/>
    <col min="2567" max="2567" width="17.5703125" style="20" customWidth="1"/>
    <col min="2568" max="2568" width="18.7109375" style="20" customWidth="1"/>
    <col min="2569" max="2569" width="16.28515625" style="20" customWidth="1"/>
    <col min="2570" max="2570" width="23" style="20" customWidth="1"/>
    <col min="2571" max="2571" width="17.85546875" style="20" customWidth="1"/>
    <col min="2572" max="2572" width="25.7109375" style="20" customWidth="1"/>
    <col min="2573" max="2820" width="9.140625" style="20"/>
    <col min="2821" max="2821" width="48.7109375" style="20" customWidth="1"/>
    <col min="2822" max="2822" width="9.140625" style="20"/>
    <col min="2823" max="2823" width="17.5703125" style="20" customWidth="1"/>
    <col min="2824" max="2824" width="18.7109375" style="20" customWidth="1"/>
    <col min="2825" max="2825" width="16.28515625" style="20" customWidth="1"/>
    <col min="2826" max="2826" width="23" style="20" customWidth="1"/>
    <col min="2827" max="2827" width="17.85546875" style="20" customWidth="1"/>
    <col min="2828" max="2828" width="25.7109375" style="20" customWidth="1"/>
    <col min="2829" max="3076" width="9.140625" style="20"/>
    <col min="3077" max="3077" width="48.7109375" style="20" customWidth="1"/>
    <col min="3078" max="3078" width="9.140625" style="20"/>
    <col min="3079" max="3079" width="17.5703125" style="20" customWidth="1"/>
    <col min="3080" max="3080" width="18.7109375" style="20" customWidth="1"/>
    <col min="3081" max="3081" width="16.28515625" style="20" customWidth="1"/>
    <col min="3082" max="3082" width="23" style="20" customWidth="1"/>
    <col min="3083" max="3083" width="17.85546875" style="20" customWidth="1"/>
    <col min="3084" max="3084" width="25.7109375" style="20" customWidth="1"/>
    <col min="3085" max="3332" width="9.140625" style="20"/>
    <col min="3333" max="3333" width="48.7109375" style="20" customWidth="1"/>
    <col min="3334" max="3334" width="9.140625" style="20"/>
    <col min="3335" max="3335" width="17.5703125" style="20" customWidth="1"/>
    <col min="3336" max="3336" width="18.7109375" style="20" customWidth="1"/>
    <col min="3337" max="3337" width="16.28515625" style="20" customWidth="1"/>
    <col min="3338" max="3338" width="23" style="20" customWidth="1"/>
    <col min="3339" max="3339" width="17.85546875" style="20" customWidth="1"/>
    <col min="3340" max="3340" width="25.7109375" style="20" customWidth="1"/>
    <col min="3341" max="3588" width="9.140625" style="20"/>
    <col min="3589" max="3589" width="48.7109375" style="20" customWidth="1"/>
    <col min="3590" max="3590" width="9.140625" style="20"/>
    <col min="3591" max="3591" width="17.5703125" style="20" customWidth="1"/>
    <col min="3592" max="3592" width="18.7109375" style="20" customWidth="1"/>
    <col min="3593" max="3593" width="16.28515625" style="20" customWidth="1"/>
    <col min="3594" max="3594" width="23" style="20" customWidth="1"/>
    <col min="3595" max="3595" width="17.85546875" style="20" customWidth="1"/>
    <col min="3596" max="3596" width="25.7109375" style="20" customWidth="1"/>
    <col min="3597" max="3844" width="9.140625" style="20"/>
    <col min="3845" max="3845" width="48.7109375" style="20" customWidth="1"/>
    <col min="3846" max="3846" width="9.140625" style="20"/>
    <col min="3847" max="3847" width="17.5703125" style="20" customWidth="1"/>
    <col min="3848" max="3848" width="18.7109375" style="20" customWidth="1"/>
    <col min="3849" max="3849" width="16.28515625" style="20" customWidth="1"/>
    <col min="3850" max="3850" width="23" style="20" customWidth="1"/>
    <col min="3851" max="3851" width="17.85546875" style="20" customWidth="1"/>
    <col min="3852" max="3852" width="25.7109375" style="20" customWidth="1"/>
    <col min="3853" max="4100" width="9.140625" style="20"/>
    <col min="4101" max="4101" width="48.7109375" style="20" customWidth="1"/>
    <col min="4102" max="4102" width="9.140625" style="20"/>
    <col min="4103" max="4103" width="17.5703125" style="20" customWidth="1"/>
    <col min="4104" max="4104" width="18.7109375" style="20" customWidth="1"/>
    <col min="4105" max="4105" width="16.28515625" style="20" customWidth="1"/>
    <col min="4106" max="4106" width="23" style="20" customWidth="1"/>
    <col min="4107" max="4107" width="17.85546875" style="20" customWidth="1"/>
    <col min="4108" max="4108" width="25.7109375" style="20" customWidth="1"/>
    <col min="4109" max="4356" width="9.140625" style="20"/>
    <col min="4357" max="4357" width="48.7109375" style="20" customWidth="1"/>
    <col min="4358" max="4358" width="9.140625" style="20"/>
    <col min="4359" max="4359" width="17.5703125" style="20" customWidth="1"/>
    <col min="4360" max="4360" width="18.7109375" style="20" customWidth="1"/>
    <col min="4361" max="4361" width="16.28515625" style="20" customWidth="1"/>
    <col min="4362" max="4362" width="23" style="20" customWidth="1"/>
    <col min="4363" max="4363" width="17.85546875" style="20" customWidth="1"/>
    <col min="4364" max="4364" width="25.7109375" style="20" customWidth="1"/>
    <col min="4365" max="4612" width="9.140625" style="20"/>
    <col min="4613" max="4613" width="48.7109375" style="20" customWidth="1"/>
    <col min="4614" max="4614" width="9.140625" style="20"/>
    <col min="4615" max="4615" width="17.5703125" style="20" customWidth="1"/>
    <col min="4616" max="4616" width="18.7109375" style="20" customWidth="1"/>
    <col min="4617" max="4617" width="16.28515625" style="20" customWidth="1"/>
    <col min="4618" max="4618" width="23" style="20" customWidth="1"/>
    <col min="4619" max="4619" width="17.85546875" style="20" customWidth="1"/>
    <col min="4620" max="4620" width="25.7109375" style="20" customWidth="1"/>
    <col min="4621" max="4868" width="9.140625" style="20"/>
    <col min="4869" max="4869" width="48.7109375" style="20" customWidth="1"/>
    <col min="4870" max="4870" width="9.140625" style="20"/>
    <col min="4871" max="4871" width="17.5703125" style="20" customWidth="1"/>
    <col min="4872" max="4872" width="18.7109375" style="20" customWidth="1"/>
    <col min="4873" max="4873" width="16.28515625" style="20" customWidth="1"/>
    <col min="4874" max="4874" width="23" style="20" customWidth="1"/>
    <col min="4875" max="4875" width="17.85546875" style="20" customWidth="1"/>
    <col min="4876" max="4876" width="25.7109375" style="20" customWidth="1"/>
    <col min="4877" max="5124" width="9.140625" style="20"/>
    <col min="5125" max="5125" width="48.7109375" style="20" customWidth="1"/>
    <col min="5126" max="5126" width="9.140625" style="20"/>
    <col min="5127" max="5127" width="17.5703125" style="20" customWidth="1"/>
    <col min="5128" max="5128" width="18.7109375" style="20" customWidth="1"/>
    <col min="5129" max="5129" width="16.28515625" style="20" customWidth="1"/>
    <col min="5130" max="5130" width="23" style="20" customWidth="1"/>
    <col min="5131" max="5131" width="17.85546875" style="20" customWidth="1"/>
    <col min="5132" max="5132" width="25.7109375" style="20" customWidth="1"/>
    <col min="5133" max="5380" width="9.140625" style="20"/>
    <col min="5381" max="5381" width="48.7109375" style="20" customWidth="1"/>
    <col min="5382" max="5382" width="9.140625" style="20"/>
    <col min="5383" max="5383" width="17.5703125" style="20" customWidth="1"/>
    <col min="5384" max="5384" width="18.7109375" style="20" customWidth="1"/>
    <col min="5385" max="5385" width="16.28515625" style="20" customWidth="1"/>
    <col min="5386" max="5386" width="23" style="20" customWidth="1"/>
    <col min="5387" max="5387" width="17.85546875" style="20" customWidth="1"/>
    <col min="5388" max="5388" width="25.7109375" style="20" customWidth="1"/>
    <col min="5389" max="5636" width="9.140625" style="20"/>
    <col min="5637" max="5637" width="48.7109375" style="20" customWidth="1"/>
    <col min="5638" max="5638" width="9.140625" style="20"/>
    <col min="5639" max="5639" width="17.5703125" style="20" customWidth="1"/>
    <col min="5640" max="5640" width="18.7109375" style="20" customWidth="1"/>
    <col min="5641" max="5641" width="16.28515625" style="20" customWidth="1"/>
    <col min="5642" max="5642" width="23" style="20" customWidth="1"/>
    <col min="5643" max="5643" width="17.85546875" style="20" customWidth="1"/>
    <col min="5644" max="5644" width="25.7109375" style="20" customWidth="1"/>
    <col min="5645" max="5892" width="9.140625" style="20"/>
    <col min="5893" max="5893" width="48.7109375" style="20" customWidth="1"/>
    <col min="5894" max="5894" width="9.140625" style="20"/>
    <col min="5895" max="5895" width="17.5703125" style="20" customWidth="1"/>
    <col min="5896" max="5896" width="18.7109375" style="20" customWidth="1"/>
    <col min="5897" max="5897" width="16.28515625" style="20" customWidth="1"/>
    <col min="5898" max="5898" width="23" style="20" customWidth="1"/>
    <col min="5899" max="5899" width="17.85546875" style="20" customWidth="1"/>
    <col min="5900" max="5900" width="25.7109375" style="20" customWidth="1"/>
    <col min="5901" max="6148" width="9.140625" style="20"/>
    <col min="6149" max="6149" width="48.7109375" style="20" customWidth="1"/>
    <col min="6150" max="6150" width="9.140625" style="20"/>
    <col min="6151" max="6151" width="17.5703125" style="20" customWidth="1"/>
    <col min="6152" max="6152" width="18.7109375" style="20" customWidth="1"/>
    <col min="6153" max="6153" width="16.28515625" style="20" customWidth="1"/>
    <col min="6154" max="6154" width="23" style="20" customWidth="1"/>
    <col min="6155" max="6155" width="17.85546875" style="20" customWidth="1"/>
    <col min="6156" max="6156" width="25.7109375" style="20" customWidth="1"/>
    <col min="6157" max="6404" width="9.140625" style="20"/>
    <col min="6405" max="6405" width="48.7109375" style="20" customWidth="1"/>
    <col min="6406" max="6406" width="9.140625" style="20"/>
    <col min="6407" max="6407" width="17.5703125" style="20" customWidth="1"/>
    <col min="6408" max="6408" width="18.7109375" style="20" customWidth="1"/>
    <col min="6409" max="6409" width="16.28515625" style="20" customWidth="1"/>
    <col min="6410" max="6410" width="23" style="20" customWidth="1"/>
    <col min="6411" max="6411" width="17.85546875" style="20" customWidth="1"/>
    <col min="6412" max="6412" width="25.7109375" style="20" customWidth="1"/>
    <col min="6413" max="6660" width="9.140625" style="20"/>
    <col min="6661" max="6661" width="48.7109375" style="20" customWidth="1"/>
    <col min="6662" max="6662" width="9.140625" style="20"/>
    <col min="6663" max="6663" width="17.5703125" style="20" customWidth="1"/>
    <col min="6664" max="6664" width="18.7109375" style="20" customWidth="1"/>
    <col min="6665" max="6665" width="16.28515625" style="20" customWidth="1"/>
    <col min="6666" max="6666" width="23" style="20" customWidth="1"/>
    <col min="6667" max="6667" width="17.85546875" style="20" customWidth="1"/>
    <col min="6668" max="6668" width="25.7109375" style="20" customWidth="1"/>
    <col min="6669" max="6916" width="9.140625" style="20"/>
    <col min="6917" max="6917" width="48.7109375" style="20" customWidth="1"/>
    <col min="6918" max="6918" width="9.140625" style="20"/>
    <col min="6919" max="6919" width="17.5703125" style="20" customWidth="1"/>
    <col min="6920" max="6920" width="18.7109375" style="20" customWidth="1"/>
    <col min="6921" max="6921" width="16.28515625" style="20" customWidth="1"/>
    <col min="6922" max="6922" width="23" style="20" customWidth="1"/>
    <col min="6923" max="6923" width="17.85546875" style="20" customWidth="1"/>
    <col min="6924" max="6924" width="25.7109375" style="20" customWidth="1"/>
    <col min="6925" max="7172" width="9.140625" style="20"/>
    <col min="7173" max="7173" width="48.7109375" style="20" customWidth="1"/>
    <col min="7174" max="7174" width="9.140625" style="20"/>
    <col min="7175" max="7175" width="17.5703125" style="20" customWidth="1"/>
    <col min="7176" max="7176" width="18.7109375" style="20" customWidth="1"/>
    <col min="7177" max="7177" width="16.28515625" style="20" customWidth="1"/>
    <col min="7178" max="7178" width="23" style="20" customWidth="1"/>
    <col min="7179" max="7179" width="17.85546875" style="20" customWidth="1"/>
    <col min="7180" max="7180" width="25.7109375" style="20" customWidth="1"/>
    <col min="7181" max="7428" width="9.140625" style="20"/>
    <col min="7429" max="7429" width="48.7109375" style="20" customWidth="1"/>
    <col min="7430" max="7430" width="9.140625" style="20"/>
    <col min="7431" max="7431" width="17.5703125" style="20" customWidth="1"/>
    <col min="7432" max="7432" width="18.7109375" style="20" customWidth="1"/>
    <col min="7433" max="7433" width="16.28515625" style="20" customWidth="1"/>
    <col min="7434" max="7434" width="23" style="20" customWidth="1"/>
    <col min="7435" max="7435" width="17.85546875" style="20" customWidth="1"/>
    <col min="7436" max="7436" width="25.7109375" style="20" customWidth="1"/>
    <col min="7437" max="7684" width="9.140625" style="20"/>
    <col min="7685" max="7685" width="48.7109375" style="20" customWidth="1"/>
    <col min="7686" max="7686" width="9.140625" style="20"/>
    <col min="7687" max="7687" width="17.5703125" style="20" customWidth="1"/>
    <col min="7688" max="7688" width="18.7109375" style="20" customWidth="1"/>
    <col min="7689" max="7689" width="16.28515625" style="20" customWidth="1"/>
    <col min="7690" max="7690" width="23" style="20" customWidth="1"/>
    <col min="7691" max="7691" width="17.85546875" style="20" customWidth="1"/>
    <col min="7692" max="7692" width="25.7109375" style="20" customWidth="1"/>
    <col min="7693" max="7940" width="9.140625" style="20"/>
    <col min="7941" max="7941" width="48.7109375" style="20" customWidth="1"/>
    <col min="7942" max="7942" width="9.140625" style="20"/>
    <col min="7943" max="7943" width="17.5703125" style="20" customWidth="1"/>
    <col min="7944" max="7944" width="18.7109375" style="20" customWidth="1"/>
    <col min="7945" max="7945" width="16.28515625" style="20" customWidth="1"/>
    <col min="7946" max="7946" width="23" style="20" customWidth="1"/>
    <col min="7947" max="7947" width="17.85546875" style="20" customWidth="1"/>
    <col min="7948" max="7948" width="25.7109375" style="20" customWidth="1"/>
    <col min="7949" max="8196" width="9.140625" style="20"/>
    <col min="8197" max="8197" width="48.7109375" style="20" customWidth="1"/>
    <col min="8198" max="8198" width="9.140625" style="20"/>
    <col min="8199" max="8199" width="17.5703125" style="20" customWidth="1"/>
    <col min="8200" max="8200" width="18.7109375" style="20" customWidth="1"/>
    <col min="8201" max="8201" width="16.28515625" style="20" customWidth="1"/>
    <col min="8202" max="8202" width="23" style="20" customWidth="1"/>
    <col min="8203" max="8203" width="17.85546875" style="20" customWidth="1"/>
    <col min="8204" max="8204" width="25.7109375" style="20" customWidth="1"/>
    <col min="8205" max="8452" width="9.140625" style="20"/>
    <col min="8453" max="8453" width="48.7109375" style="20" customWidth="1"/>
    <col min="8454" max="8454" width="9.140625" style="20"/>
    <col min="8455" max="8455" width="17.5703125" style="20" customWidth="1"/>
    <col min="8456" max="8456" width="18.7109375" style="20" customWidth="1"/>
    <col min="8457" max="8457" width="16.28515625" style="20" customWidth="1"/>
    <col min="8458" max="8458" width="23" style="20" customWidth="1"/>
    <col min="8459" max="8459" width="17.85546875" style="20" customWidth="1"/>
    <col min="8460" max="8460" width="25.7109375" style="20" customWidth="1"/>
    <col min="8461" max="8708" width="9.140625" style="20"/>
    <col min="8709" max="8709" width="48.7109375" style="20" customWidth="1"/>
    <col min="8710" max="8710" width="9.140625" style="20"/>
    <col min="8711" max="8711" width="17.5703125" style="20" customWidth="1"/>
    <col min="8712" max="8712" width="18.7109375" style="20" customWidth="1"/>
    <col min="8713" max="8713" width="16.28515625" style="20" customWidth="1"/>
    <col min="8714" max="8714" width="23" style="20" customWidth="1"/>
    <col min="8715" max="8715" width="17.85546875" style="20" customWidth="1"/>
    <col min="8716" max="8716" width="25.7109375" style="20" customWidth="1"/>
    <col min="8717" max="8964" width="9.140625" style="20"/>
    <col min="8965" max="8965" width="48.7109375" style="20" customWidth="1"/>
    <col min="8966" max="8966" width="9.140625" style="20"/>
    <col min="8967" max="8967" width="17.5703125" style="20" customWidth="1"/>
    <col min="8968" max="8968" width="18.7109375" style="20" customWidth="1"/>
    <col min="8969" max="8969" width="16.28515625" style="20" customWidth="1"/>
    <col min="8970" max="8970" width="23" style="20" customWidth="1"/>
    <col min="8971" max="8971" width="17.85546875" style="20" customWidth="1"/>
    <col min="8972" max="8972" width="25.7109375" style="20" customWidth="1"/>
    <col min="8973" max="9220" width="9.140625" style="20"/>
    <col min="9221" max="9221" width="48.7109375" style="20" customWidth="1"/>
    <col min="9222" max="9222" width="9.140625" style="20"/>
    <col min="9223" max="9223" width="17.5703125" style="20" customWidth="1"/>
    <col min="9224" max="9224" width="18.7109375" style="20" customWidth="1"/>
    <col min="9225" max="9225" width="16.28515625" style="20" customWidth="1"/>
    <col min="9226" max="9226" width="23" style="20" customWidth="1"/>
    <col min="9227" max="9227" width="17.85546875" style="20" customWidth="1"/>
    <col min="9228" max="9228" width="25.7109375" style="20" customWidth="1"/>
    <col min="9229" max="9476" width="9.140625" style="20"/>
    <col min="9477" max="9477" width="48.7109375" style="20" customWidth="1"/>
    <col min="9478" max="9478" width="9.140625" style="20"/>
    <col min="9479" max="9479" width="17.5703125" style="20" customWidth="1"/>
    <col min="9480" max="9480" width="18.7109375" style="20" customWidth="1"/>
    <col min="9481" max="9481" width="16.28515625" style="20" customWidth="1"/>
    <col min="9482" max="9482" width="23" style="20" customWidth="1"/>
    <col min="9483" max="9483" width="17.85546875" style="20" customWidth="1"/>
    <col min="9484" max="9484" width="25.7109375" style="20" customWidth="1"/>
    <col min="9485" max="9732" width="9.140625" style="20"/>
    <col min="9733" max="9733" width="48.7109375" style="20" customWidth="1"/>
    <col min="9734" max="9734" width="9.140625" style="20"/>
    <col min="9735" max="9735" width="17.5703125" style="20" customWidth="1"/>
    <col min="9736" max="9736" width="18.7109375" style="20" customWidth="1"/>
    <col min="9737" max="9737" width="16.28515625" style="20" customWidth="1"/>
    <col min="9738" max="9738" width="23" style="20" customWidth="1"/>
    <col min="9739" max="9739" width="17.85546875" style="20" customWidth="1"/>
    <col min="9740" max="9740" width="25.7109375" style="20" customWidth="1"/>
    <col min="9741" max="9988" width="9.140625" style="20"/>
    <col min="9989" max="9989" width="48.7109375" style="20" customWidth="1"/>
    <col min="9990" max="9990" width="9.140625" style="20"/>
    <col min="9991" max="9991" width="17.5703125" style="20" customWidth="1"/>
    <col min="9992" max="9992" width="18.7109375" style="20" customWidth="1"/>
    <col min="9993" max="9993" width="16.28515625" style="20" customWidth="1"/>
    <col min="9994" max="9994" width="23" style="20" customWidth="1"/>
    <col min="9995" max="9995" width="17.85546875" style="20" customWidth="1"/>
    <col min="9996" max="9996" width="25.7109375" style="20" customWidth="1"/>
    <col min="9997" max="10244" width="9.140625" style="20"/>
    <col min="10245" max="10245" width="48.7109375" style="20" customWidth="1"/>
    <col min="10246" max="10246" width="9.140625" style="20"/>
    <col min="10247" max="10247" width="17.5703125" style="20" customWidth="1"/>
    <col min="10248" max="10248" width="18.7109375" style="20" customWidth="1"/>
    <col min="10249" max="10249" width="16.28515625" style="20" customWidth="1"/>
    <col min="10250" max="10250" width="23" style="20" customWidth="1"/>
    <col min="10251" max="10251" width="17.85546875" style="20" customWidth="1"/>
    <col min="10252" max="10252" width="25.7109375" style="20" customWidth="1"/>
    <col min="10253" max="10500" width="9.140625" style="20"/>
    <col min="10501" max="10501" width="48.7109375" style="20" customWidth="1"/>
    <col min="10502" max="10502" width="9.140625" style="20"/>
    <col min="10503" max="10503" width="17.5703125" style="20" customWidth="1"/>
    <col min="10504" max="10504" width="18.7109375" style="20" customWidth="1"/>
    <col min="10505" max="10505" width="16.28515625" style="20" customWidth="1"/>
    <col min="10506" max="10506" width="23" style="20" customWidth="1"/>
    <col min="10507" max="10507" width="17.85546875" style="20" customWidth="1"/>
    <col min="10508" max="10508" width="25.7109375" style="20" customWidth="1"/>
    <col min="10509" max="10756" width="9.140625" style="20"/>
    <col min="10757" max="10757" width="48.7109375" style="20" customWidth="1"/>
    <col min="10758" max="10758" width="9.140625" style="20"/>
    <col min="10759" max="10759" width="17.5703125" style="20" customWidth="1"/>
    <col min="10760" max="10760" width="18.7109375" style="20" customWidth="1"/>
    <col min="10761" max="10761" width="16.28515625" style="20" customWidth="1"/>
    <col min="10762" max="10762" width="23" style="20" customWidth="1"/>
    <col min="10763" max="10763" width="17.85546875" style="20" customWidth="1"/>
    <col min="10764" max="10764" width="25.7109375" style="20" customWidth="1"/>
    <col min="10765" max="11012" width="9.140625" style="20"/>
    <col min="11013" max="11013" width="48.7109375" style="20" customWidth="1"/>
    <col min="11014" max="11014" width="9.140625" style="20"/>
    <col min="11015" max="11015" width="17.5703125" style="20" customWidth="1"/>
    <col min="11016" max="11016" width="18.7109375" style="20" customWidth="1"/>
    <col min="11017" max="11017" width="16.28515625" style="20" customWidth="1"/>
    <col min="11018" max="11018" width="23" style="20" customWidth="1"/>
    <col min="11019" max="11019" width="17.85546875" style="20" customWidth="1"/>
    <col min="11020" max="11020" width="25.7109375" style="20" customWidth="1"/>
    <col min="11021" max="11268" width="9.140625" style="20"/>
    <col min="11269" max="11269" width="48.7109375" style="20" customWidth="1"/>
    <col min="11270" max="11270" width="9.140625" style="20"/>
    <col min="11271" max="11271" width="17.5703125" style="20" customWidth="1"/>
    <col min="11272" max="11272" width="18.7109375" style="20" customWidth="1"/>
    <col min="11273" max="11273" width="16.28515625" style="20" customWidth="1"/>
    <col min="11274" max="11274" width="23" style="20" customWidth="1"/>
    <col min="11275" max="11275" width="17.85546875" style="20" customWidth="1"/>
    <col min="11276" max="11276" width="25.7109375" style="20" customWidth="1"/>
    <col min="11277" max="11524" width="9.140625" style="20"/>
    <col min="11525" max="11525" width="48.7109375" style="20" customWidth="1"/>
    <col min="11526" max="11526" width="9.140625" style="20"/>
    <col min="11527" max="11527" width="17.5703125" style="20" customWidth="1"/>
    <col min="11528" max="11528" width="18.7109375" style="20" customWidth="1"/>
    <col min="11529" max="11529" width="16.28515625" style="20" customWidth="1"/>
    <col min="11530" max="11530" width="23" style="20" customWidth="1"/>
    <col min="11531" max="11531" width="17.85546875" style="20" customWidth="1"/>
    <col min="11532" max="11532" width="25.7109375" style="20" customWidth="1"/>
    <col min="11533" max="11780" width="9.140625" style="20"/>
    <col min="11781" max="11781" width="48.7109375" style="20" customWidth="1"/>
    <col min="11782" max="11782" width="9.140625" style="20"/>
    <col min="11783" max="11783" width="17.5703125" style="20" customWidth="1"/>
    <col min="11784" max="11784" width="18.7109375" style="20" customWidth="1"/>
    <col min="11785" max="11785" width="16.28515625" style="20" customWidth="1"/>
    <col min="11786" max="11786" width="23" style="20" customWidth="1"/>
    <col min="11787" max="11787" width="17.85546875" style="20" customWidth="1"/>
    <col min="11788" max="11788" width="25.7109375" style="20" customWidth="1"/>
    <col min="11789" max="12036" width="9.140625" style="20"/>
    <col min="12037" max="12037" width="48.7109375" style="20" customWidth="1"/>
    <col min="12038" max="12038" width="9.140625" style="20"/>
    <col min="12039" max="12039" width="17.5703125" style="20" customWidth="1"/>
    <col min="12040" max="12040" width="18.7109375" style="20" customWidth="1"/>
    <col min="12041" max="12041" width="16.28515625" style="20" customWidth="1"/>
    <col min="12042" max="12042" width="23" style="20" customWidth="1"/>
    <col min="12043" max="12043" width="17.85546875" style="20" customWidth="1"/>
    <col min="12044" max="12044" width="25.7109375" style="20" customWidth="1"/>
    <col min="12045" max="12292" width="9.140625" style="20"/>
    <col min="12293" max="12293" width="48.7109375" style="20" customWidth="1"/>
    <col min="12294" max="12294" width="9.140625" style="20"/>
    <col min="12295" max="12295" width="17.5703125" style="20" customWidth="1"/>
    <col min="12296" max="12296" width="18.7109375" style="20" customWidth="1"/>
    <col min="12297" max="12297" width="16.28515625" style="20" customWidth="1"/>
    <col min="12298" max="12298" width="23" style="20" customWidth="1"/>
    <col min="12299" max="12299" width="17.85546875" style="20" customWidth="1"/>
    <col min="12300" max="12300" width="25.7109375" style="20" customWidth="1"/>
    <col min="12301" max="12548" width="9.140625" style="20"/>
    <col min="12549" max="12549" width="48.7109375" style="20" customWidth="1"/>
    <col min="12550" max="12550" width="9.140625" style="20"/>
    <col min="12551" max="12551" width="17.5703125" style="20" customWidth="1"/>
    <col min="12552" max="12552" width="18.7109375" style="20" customWidth="1"/>
    <col min="12553" max="12553" width="16.28515625" style="20" customWidth="1"/>
    <col min="12554" max="12554" width="23" style="20" customWidth="1"/>
    <col min="12555" max="12555" width="17.85546875" style="20" customWidth="1"/>
    <col min="12556" max="12556" width="25.7109375" style="20" customWidth="1"/>
    <col min="12557" max="12804" width="9.140625" style="20"/>
    <col min="12805" max="12805" width="48.7109375" style="20" customWidth="1"/>
    <col min="12806" max="12806" width="9.140625" style="20"/>
    <col min="12807" max="12807" width="17.5703125" style="20" customWidth="1"/>
    <col min="12808" max="12808" width="18.7109375" style="20" customWidth="1"/>
    <col min="12809" max="12809" width="16.28515625" style="20" customWidth="1"/>
    <col min="12810" max="12810" width="23" style="20" customWidth="1"/>
    <col min="12811" max="12811" width="17.85546875" style="20" customWidth="1"/>
    <col min="12812" max="12812" width="25.7109375" style="20" customWidth="1"/>
    <col min="12813" max="13060" width="9.140625" style="20"/>
    <col min="13061" max="13061" width="48.7109375" style="20" customWidth="1"/>
    <col min="13062" max="13062" width="9.140625" style="20"/>
    <col min="13063" max="13063" width="17.5703125" style="20" customWidth="1"/>
    <col min="13064" max="13064" width="18.7109375" style="20" customWidth="1"/>
    <col min="13065" max="13065" width="16.28515625" style="20" customWidth="1"/>
    <col min="13066" max="13066" width="23" style="20" customWidth="1"/>
    <col min="13067" max="13067" width="17.85546875" style="20" customWidth="1"/>
    <col min="13068" max="13068" width="25.7109375" style="20" customWidth="1"/>
    <col min="13069" max="13316" width="9.140625" style="20"/>
    <col min="13317" max="13317" width="48.7109375" style="20" customWidth="1"/>
    <col min="13318" max="13318" width="9.140625" style="20"/>
    <col min="13319" max="13319" width="17.5703125" style="20" customWidth="1"/>
    <col min="13320" max="13320" width="18.7109375" style="20" customWidth="1"/>
    <col min="13321" max="13321" width="16.28515625" style="20" customWidth="1"/>
    <col min="13322" max="13322" width="23" style="20" customWidth="1"/>
    <col min="13323" max="13323" width="17.85546875" style="20" customWidth="1"/>
    <col min="13324" max="13324" width="25.7109375" style="20" customWidth="1"/>
    <col min="13325" max="13572" width="9.140625" style="20"/>
    <col min="13573" max="13573" width="48.7109375" style="20" customWidth="1"/>
    <col min="13574" max="13574" width="9.140625" style="20"/>
    <col min="13575" max="13575" width="17.5703125" style="20" customWidth="1"/>
    <col min="13576" max="13576" width="18.7109375" style="20" customWidth="1"/>
    <col min="13577" max="13577" width="16.28515625" style="20" customWidth="1"/>
    <col min="13578" max="13578" width="23" style="20" customWidth="1"/>
    <col min="13579" max="13579" width="17.85546875" style="20" customWidth="1"/>
    <col min="13580" max="13580" width="25.7109375" style="20" customWidth="1"/>
    <col min="13581" max="13828" width="9.140625" style="20"/>
    <col min="13829" max="13829" width="48.7109375" style="20" customWidth="1"/>
    <col min="13830" max="13830" width="9.140625" style="20"/>
    <col min="13831" max="13831" width="17.5703125" style="20" customWidth="1"/>
    <col min="13832" max="13832" width="18.7109375" style="20" customWidth="1"/>
    <col min="13833" max="13833" width="16.28515625" style="20" customWidth="1"/>
    <col min="13834" max="13834" width="23" style="20" customWidth="1"/>
    <col min="13835" max="13835" width="17.85546875" style="20" customWidth="1"/>
    <col min="13836" max="13836" width="25.7109375" style="20" customWidth="1"/>
    <col min="13837" max="14084" width="9.140625" style="20"/>
    <col min="14085" max="14085" width="48.7109375" style="20" customWidth="1"/>
    <col min="14086" max="14086" width="9.140625" style="20"/>
    <col min="14087" max="14087" width="17.5703125" style="20" customWidth="1"/>
    <col min="14088" max="14088" width="18.7109375" style="20" customWidth="1"/>
    <col min="14089" max="14089" width="16.28515625" style="20" customWidth="1"/>
    <col min="14090" max="14090" width="23" style="20" customWidth="1"/>
    <col min="14091" max="14091" width="17.85546875" style="20" customWidth="1"/>
    <col min="14092" max="14092" width="25.7109375" style="20" customWidth="1"/>
    <col min="14093" max="14340" width="9.140625" style="20"/>
    <col min="14341" max="14341" width="48.7109375" style="20" customWidth="1"/>
    <col min="14342" max="14342" width="9.140625" style="20"/>
    <col min="14343" max="14343" width="17.5703125" style="20" customWidth="1"/>
    <col min="14344" max="14344" width="18.7109375" style="20" customWidth="1"/>
    <col min="14345" max="14345" width="16.28515625" style="20" customWidth="1"/>
    <col min="14346" max="14346" width="23" style="20" customWidth="1"/>
    <col min="14347" max="14347" width="17.85546875" style="20" customWidth="1"/>
    <col min="14348" max="14348" width="25.7109375" style="20" customWidth="1"/>
    <col min="14349" max="14596" width="9.140625" style="20"/>
    <col min="14597" max="14597" width="48.7109375" style="20" customWidth="1"/>
    <col min="14598" max="14598" width="9.140625" style="20"/>
    <col min="14599" max="14599" width="17.5703125" style="20" customWidth="1"/>
    <col min="14600" max="14600" width="18.7109375" style="20" customWidth="1"/>
    <col min="14601" max="14601" width="16.28515625" style="20" customWidth="1"/>
    <col min="14602" max="14602" width="23" style="20" customWidth="1"/>
    <col min="14603" max="14603" width="17.85546875" style="20" customWidth="1"/>
    <col min="14604" max="14604" width="25.7109375" style="20" customWidth="1"/>
    <col min="14605" max="14852" width="9.140625" style="20"/>
    <col min="14853" max="14853" width="48.7109375" style="20" customWidth="1"/>
    <col min="14854" max="14854" width="9.140625" style="20"/>
    <col min="14855" max="14855" width="17.5703125" style="20" customWidth="1"/>
    <col min="14856" max="14856" width="18.7109375" style="20" customWidth="1"/>
    <col min="14857" max="14857" width="16.28515625" style="20" customWidth="1"/>
    <col min="14858" max="14858" width="23" style="20" customWidth="1"/>
    <col min="14859" max="14859" width="17.85546875" style="20" customWidth="1"/>
    <col min="14860" max="14860" width="25.7109375" style="20" customWidth="1"/>
    <col min="14861" max="15108" width="9.140625" style="20"/>
    <col min="15109" max="15109" width="48.7109375" style="20" customWidth="1"/>
    <col min="15110" max="15110" width="9.140625" style="20"/>
    <col min="15111" max="15111" width="17.5703125" style="20" customWidth="1"/>
    <col min="15112" max="15112" width="18.7109375" style="20" customWidth="1"/>
    <col min="15113" max="15113" width="16.28515625" style="20" customWidth="1"/>
    <col min="15114" max="15114" width="23" style="20" customWidth="1"/>
    <col min="15115" max="15115" width="17.85546875" style="20" customWidth="1"/>
    <col min="15116" max="15116" width="25.7109375" style="20" customWidth="1"/>
    <col min="15117" max="15364" width="9.140625" style="20"/>
    <col min="15365" max="15365" width="48.7109375" style="20" customWidth="1"/>
    <col min="15366" max="15366" width="9.140625" style="20"/>
    <col min="15367" max="15367" width="17.5703125" style="20" customWidth="1"/>
    <col min="15368" max="15368" width="18.7109375" style="20" customWidth="1"/>
    <col min="15369" max="15369" width="16.28515625" style="20" customWidth="1"/>
    <col min="15370" max="15370" width="23" style="20" customWidth="1"/>
    <col min="15371" max="15371" width="17.85546875" style="20" customWidth="1"/>
    <col min="15372" max="15372" width="25.7109375" style="20" customWidth="1"/>
    <col min="15373" max="15620" width="9.140625" style="20"/>
    <col min="15621" max="15621" width="48.7109375" style="20" customWidth="1"/>
    <col min="15622" max="15622" width="9.140625" style="20"/>
    <col min="15623" max="15623" width="17.5703125" style="20" customWidth="1"/>
    <col min="15624" max="15624" width="18.7109375" style="20" customWidth="1"/>
    <col min="15625" max="15625" width="16.28515625" style="20" customWidth="1"/>
    <col min="15626" max="15626" width="23" style="20" customWidth="1"/>
    <col min="15627" max="15627" width="17.85546875" style="20" customWidth="1"/>
    <col min="15628" max="15628" width="25.7109375" style="20" customWidth="1"/>
    <col min="15629" max="15876" width="9.140625" style="20"/>
    <col min="15877" max="15877" width="48.7109375" style="20" customWidth="1"/>
    <col min="15878" max="15878" width="9.140625" style="20"/>
    <col min="15879" max="15879" width="17.5703125" style="20" customWidth="1"/>
    <col min="15880" max="15880" width="18.7109375" style="20" customWidth="1"/>
    <col min="15881" max="15881" width="16.28515625" style="20" customWidth="1"/>
    <col min="15882" max="15882" width="23" style="20" customWidth="1"/>
    <col min="15883" max="15883" width="17.85546875" style="20" customWidth="1"/>
    <col min="15884" max="15884" width="25.7109375" style="20" customWidth="1"/>
    <col min="15885" max="16132" width="9.140625" style="20"/>
    <col min="16133" max="16133" width="48.7109375" style="20" customWidth="1"/>
    <col min="16134" max="16134" width="9.140625" style="20"/>
    <col min="16135" max="16135" width="17.5703125" style="20" customWidth="1"/>
    <col min="16136" max="16136" width="18.7109375" style="20" customWidth="1"/>
    <col min="16137" max="16137" width="16.28515625" style="20" customWidth="1"/>
    <col min="16138" max="16138" width="23" style="20" customWidth="1"/>
    <col min="16139" max="16139" width="17.85546875" style="20" customWidth="1"/>
    <col min="16140" max="16140" width="25.7109375" style="20" customWidth="1"/>
    <col min="16141" max="16384" width="9.140625" style="20"/>
  </cols>
  <sheetData>
    <row r="1" spans="1:17" ht="39.75" customHeight="1">
      <c r="A1" s="825" t="str">
        <f>Słownik!C18</f>
        <v>SCR dla ryzyka ubezpieczeniowego w ubezpieczeniach na życie</v>
      </c>
      <c r="B1" s="826"/>
      <c r="C1" s="826"/>
      <c r="D1" s="826"/>
      <c r="E1" s="826"/>
      <c r="F1" s="826"/>
      <c r="G1" s="826"/>
      <c r="H1" s="826"/>
      <c r="I1" s="826"/>
      <c r="J1" s="826"/>
      <c r="K1" s="826"/>
      <c r="L1" s="826"/>
      <c r="M1" s="827"/>
      <c r="N1" s="16" t="str">
        <f>Słownik!$B$311</f>
        <v>Dane wejściowe</v>
      </c>
    </row>
    <row r="2" spans="1:17" ht="15" customHeight="1">
      <c r="A2" s="806" t="str">
        <f>Słownik!B36</f>
        <v>Nazwa zakładu ubezpieczeń/reasekuracji:</v>
      </c>
      <c r="B2" s="806"/>
      <c r="C2" s="375"/>
      <c r="D2" s="375"/>
      <c r="E2" s="375"/>
      <c r="F2" s="375"/>
      <c r="G2" s="375"/>
      <c r="H2" s="375"/>
      <c r="I2" s="375"/>
      <c r="J2" s="375"/>
      <c r="K2" s="375"/>
      <c r="L2" s="375"/>
      <c r="M2" s="416" t="s">
        <v>675</v>
      </c>
      <c r="N2" s="17" t="str">
        <f>Słownik!$B$312</f>
        <v>Łącza</v>
      </c>
    </row>
    <row r="3" spans="1:17" ht="19.5" customHeight="1">
      <c r="A3" s="807" t="str">
        <f>IF(Nazwa_ZU=0," ",Nazwa_ZU)</f>
        <v xml:space="preserve"> </v>
      </c>
      <c r="B3" s="808"/>
      <c r="C3" s="174" t="s">
        <v>114</v>
      </c>
      <c r="D3" s="384" t="str">
        <f>Słownik!B381</f>
        <v>Schemat SCR</v>
      </c>
      <c r="E3" s="397"/>
      <c r="F3" s="376"/>
      <c r="G3" s="376"/>
      <c r="H3" s="376"/>
      <c r="I3" s="318"/>
      <c r="J3" s="318"/>
      <c r="K3" s="318"/>
      <c r="L3" s="317"/>
      <c r="M3" s="317"/>
      <c r="N3" s="18" t="str">
        <f>Słownik!$B$313</f>
        <v>Formuły</v>
      </c>
    </row>
    <row r="4" spans="1:17" ht="24" customHeight="1">
      <c r="A4" s="76"/>
      <c r="B4" s="22"/>
      <c r="C4" s="55"/>
      <c r="D4" s="88"/>
      <c r="E4" s="88"/>
      <c r="F4" s="55"/>
      <c r="G4" s="55"/>
      <c r="H4" s="55"/>
      <c r="I4" s="89"/>
      <c r="J4" s="89"/>
      <c r="K4" s="89"/>
      <c r="L4" s="89"/>
      <c r="M4" s="385"/>
      <c r="N4" s="19" t="str">
        <f>Słownik!$B$314</f>
        <v>Wynik</v>
      </c>
    </row>
    <row r="5" spans="1:17" ht="12.75" customHeight="1">
      <c r="A5" s="858" t="str">
        <f>Słownik!B408</f>
        <v>Czy zastosowano uproszczenie dla ryzyka śmiertelności</v>
      </c>
      <c r="B5" s="859"/>
      <c r="C5" s="345" t="s">
        <v>1370</v>
      </c>
      <c r="D5" s="88"/>
      <c r="E5" s="88"/>
      <c r="F5" s="55"/>
      <c r="G5" s="55"/>
      <c r="H5" s="55"/>
      <c r="I5" s="89"/>
      <c r="J5" s="89"/>
      <c r="K5" s="89"/>
      <c r="L5" s="89"/>
      <c r="M5" s="385"/>
      <c r="N5" s="385"/>
      <c r="O5" s="385"/>
      <c r="P5" s="385"/>
    </row>
    <row r="6" spans="1:17" ht="14.25" customHeight="1">
      <c r="A6" s="858" t="str">
        <f>Słownik!B409</f>
        <v>Czy zastosowano uproszczenie dla ryzyka długowieczności</v>
      </c>
      <c r="B6" s="859"/>
      <c r="C6" s="345" t="s">
        <v>1370</v>
      </c>
      <c r="D6" s="88"/>
      <c r="E6" s="88"/>
      <c r="F6" s="55"/>
      <c r="G6" s="55"/>
      <c r="H6" s="55"/>
      <c r="I6" s="89"/>
      <c r="J6" s="89"/>
      <c r="K6" s="89"/>
      <c r="L6" s="89"/>
      <c r="M6" s="385"/>
      <c r="N6" s="385"/>
      <c r="O6" s="385"/>
      <c r="P6" s="385"/>
      <c r="Q6" s="385"/>
    </row>
    <row r="7" spans="1:17" ht="27.75" customHeight="1">
      <c r="A7" s="858" t="str">
        <f>Słownik!B410</f>
        <v>Czy zastosowano uproszczenie dla ryzyka niepełnosprawności - zachorowalności</v>
      </c>
      <c r="B7" s="859"/>
      <c r="C7" s="345" t="s">
        <v>1370</v>
      </c>
      <c r="D7" s="88"/>
      <c r="E7" s="88"/>
      <c r="F7" s="55"/>
      <c r="G7" s="55"/>
      <c r="H7" s="55"/>
      <c r="I7" s="89"/>
      <c r="J7" s="89"/>
      <c r="K7" s="89"/>
      <c r="L7" s="89"/>
      <c r="M7" s="385"/>
      <c r="N7" s="385"/>
      <c r="O7" s="385"/>
      <c r="P7" s="385"/>
      <c r="Q7" s="385"/>
    </row>
    <row r="8" spans="1:17">
      <c r="A8" s="858" t="str">
        <f>Słownik!B411</f>
        <v>Czy zastosowano uproszczenie dla ryzyka związanego z rezygnacjami z umów</v>
      </c>
      <c r="B8" s="859"/>
      <c r="C8" s="345" t="s">
        <v>1370</v>
      </c>
      <c r="D8" s="22"/>
      <c r="E8" s="22"/>
      <c r="F8" s="75"/>
      <c r="G8" s="75"/>
      <c r="H8" s="75"/>
      <c r="I8" s="75"/>
      <c r="J8" s="55"/>
      <c r="K8" s="55"/>
      <c r="L8" s="55"/>
    </row>
    <row r="9" spans="1:17" ht="26.25" customHeight="1">
      <c r="A9" s="858" t="str">
        <f>Słownik!B412</f>
        <v>Czy zastosowano uproszczenie dla ryzyka związanego z wysokością ponoszonych kosztów</v>
      </c>
      <c r="B9" s="859"/>
      <c r="C9" s="345" t="s">
        <v>1370</v>
      </c>
      <c r="D9" s="22"/>
      <c r="E9" s="22"/>
      <c r="F9" s="75"/>
      <c r="G9" s="75"/>
      <c r="H9" s="75"/>
      <c r="I9" s="75"/>
      <c r="J9" s="55"/>
      <c r="K9" s="55"/>
      <c r="L9" s="55"/>
    </row>
    <row r="10" spans="1:17" ht="14.25" customHeight="1">
      <c r="A10" s="858" t="str">
        <f>Słownik!B413</f>
        <v>Czy zastosowano uproszczenie dla ryzyka katastroficznego</v>
      </c>
      <c r="B10" s="859"/>
      <c r="C10" s="345" t="s">
        <v>1370</v>
      </c>
      <c r="D10" s="22"/>
      <c r="E10" s="22"/>
      <c r="F10" s="75"/>
      <c r="G10" s="75"/>
      <c r="H10" s="75"/>
      <c r="I10" s="75"/>
      <c r="J10" s="55"/>
      <c r="K10" s="55"/>
      <c r="L10" s="55"/>
    </row>
    <row r="11" spans="1:17" ht="14.25" customHeight="1">
      <c r="A11" s="76"/>
      <c r="B11" s="22"/>
      <c r="C11" s="75"/>
      <c r="D11" s="22"/>
      <c r="E11" s="22"/>
      <c r="F11" s="46"/>
      <c r="G11" s="46"/>
      <c r="H11" s="46"/>
      <c r="I11" s="46"/>
      <c r="J11" s="46"/>
      <c r="K11" s="46"/>
      <c r="L11" s="55"/>
    </row>
    <row r="12" spans="1:17">
      <c r="A12" s="76"/>
      <c r="B12" s="22"/>
      <c r="C12" s="386"/>
      <c r="D12" s="22"/>
      <c r="E12" s="22"/>
      <c r="F12" s="46"/>
      <c r="G12" s="46"/>
      <c r="H12" s="46"/>
      <c r="I12" s="46"/>
      <c r="J12" s="46"/>
      <c r="K12" s="46"/>
      <c r="L12" s="55"/>
    </row>
    <row r="13" spans="1:17">
      <c r="A13" s="56"/>
      <c r="B13" s="24"/>
      <c r="C13" s="93"/>
      <c r="D13" s="93"/>
      <c r="E13" s="93"/>
      <c r="F13" s="93"/>
      <c r="G13" s="93"/>
      <c r="H13" s="93"/>
      <c r="I13" s="93"/>
      <c r="J13" s="77"/>
      <c r="K13" s="77"/>
      <c r="L13" s="77"/>
    </row>
    <row r="14" spans="1:17" ht="45.75" customHeight="1">
      <c r="A14" s="47"/>
      <c r="B14" s="94"/>
      <c r="C14" s="822" t="str">
        <f>Słownik!B414</f>
        <v>Wartości przed zastosowaniem szoku</v>
      </c>
      <c r="D14" s="823"/>
      <c r="E14" s="824"/>
      <c r="F14" s="796" t="str">
        <f>Słownik!B415</f>
        <v>Wartości po zastosowaniu szoku</v>
      </c>
      <c r="G14" s="796"/>
      <c r="H14" s="796"/>
      <c r="I14" s="796"/>
      <c r="J14" s="796"/>
      <c r="K14" s="796"/>
      <c r="L14" s="796"/>
      <c r="M14" s="24"/>
    </row>
    <row r="15" spans="1:17" ht="110.25" customHeight="1">
      <c r="A15" s="47"/>
      <c r="B15" s="45"/>
      <c r="C15" s="190" t="str">
        <f>Słownik!B416</f>
        <v>Aktywa</v>
      </c>
      <c r="D15" s="190" t="str">
        <f>Słownik!B417</f>
        <v>Zobowiązania</v>
      </c>
      <c r="E15" s="190" t="str">
        <f>Słownik!B423</f>
        <v>Aktywa netto</v>
      </c>
      <c r="F15" s="190" t="str">
        <f>Słownik!B418</f>
        <v>Aktywa</v>
      </c>
      <c r="G15" s="190" t="str">
        <f>Słownik!B419</f>
        <v>Zobowiązania (uwzględniające zdolność pokrywania strat przez RTU)</v>
      </c>
      <c r="H15" s="190" t="str">
        <f>Słownik!B424</f>
        <v>Aktywa netto (uwzględniające zdolność pokrywania strat przez RTU)</v>
      </c>
      <c r="I15" s="190" t="str">
        <f>Słownik!B420</f>
        <v>Wymóg kapitałowy netto (uwzględniający zdolność pokrywania strat przez RTU)</v>
      </c>
      <c r="J15" s="190" t="str">
        <f>Słownik!B421</f>
        <v>Zobowiązania (nieuwzględniające zdolności pokrywania strat przez RTU)</v>
      </c>
      <c r="K15" s="190" t="str">
        <f>Słownik!B425</f>
        <v>Aktywa netto (nieuwzględniające zdolności pokrywania strat przez RTU)</v>
      </c>
      <c r="L15" s="190" t="str">
        <f>Słownik!B422</f>
        <v>Wymóg kapitałowy brutto (nieuwzględniający zdolności pokrywania strat przez RTU)</v>
      </c>
      <c r="M15" s="24"/>
      <c r="N15" s="24"/>
      <c r="O15" s="24"/>
      <c r="P15" s="24"/>
    </row>
    <row r="16" spans="1:17">
      <c r="A16" s="48"/>
      <c r="B16" s="672" t="s">
        <v>1915</v>
      </c>
      <c r="C16" s="53"/>
      <c r="D16" s="53"/>
      <c r="E16" s="53"/>
      <c r="F16" s="53"/>
      <c r="G16" s="53"/>
      <c r="H16" s="53"/>
      <c r="I16" s="53"/>
      <c r="J16" s="53"/>
      <c r="K16" s="53"/>
      <c r="L16" s="53"/>
      <c r="M16" s="24"/>
      <c r="N16" s="24"/>
      <c r="O16" s="24"/>
      <c r="P16" s="24"/>
    </row>
    <row r="17" spans="1:16" ht="15">
      <c r="A17" s="48"/>
      <c r="B17" s="351" t="str">
        <f>Słownik!B426</f>
        <v xml:space="preserve">Ryzyko śmiertelności </v>
      </c>
      <c r="C17" s="396">
        <v>0</v>
      </c>
      <c r="D17" s="360">
        <v>0</v>
      </c>
      <c r="E17" s="197">
        <f>C17-D17</f>
        <v>0</v>
      </c>
      <c r="F17" s="360">
        <v>0</v>
      </c>
      <c r="G17" s="360">
        <v>0</v>
      </c>
      <c r="H17" s="197">
        <f>F17-G17</f>
        <v>0</v>
      </c>
      <c r="I17" s="199">
        <f>MAX(0,E17-H17)</f>
        <v>0</v>
      </c>
      <c r="J17" s="360">
        <v>0</v>
      </c>
      <c r="K17" s="197">
        <f>F17-J17</f>
        <v>0</v>
      </c>
      <c r="L17" s="199">
        <f>MAX(0,E17-K17)</f>
        <v>0</v>
      </c>
      <c r="M17" s="24"/>
      <c r="N17" s="24"/>
      <c r="O17" s="24"/>
      <c r="P17" s="24"/>
    </row>
    <row r="18" spans="1:16">
      <c r="A18" s="48"/>
      <c r="B18" s="53"/>
      <c r="C18" s="95"/>
      <c r="D18" s="95"/>
      <c r="E18" s="95"/>
      <c r="F18" s="95"/>
      <c r="G18" s="95"/>
      <c r="H18" s="95"/>
      <c r="I18" s="86"/>
      <c r="J18" s="86"/>
      <c r="K18" s="86"/>
      <c r="L18" s="86"/>
      <c r="M18" s="24"/>
      <c r="N18" s="24"/>
      <c r="O18" s="24"/>
      <c r="P18" s="24"/>
    </row>
    <row r="19" spans="1:16" ht="15">
      <c r="A19" s="48"/>
      <c r="B19" s="351" t="str">
        <f>Słownik!B427</f>
        <v>Ryzyko długowieczności</v>
      </c>
      <c r="C19" s="360">
        <v>0</v>
      </c>
      <c r="D19" s="360">
        <v>0</v>
      </c>
      <c r="E19" s="197">
        <f>C19-D19</f>
        <v>0</v>
      </c>
      <c r="F19" s="360">
        <v>0</v>
      </c>
      <c r="G19" s="360">
        <v>0</v>
      </c>
      <c r="H19" s="197">
        <f>F19-G19</f>
        <v>0</v>
      </c>
      <c r="I19" s="199">
        <f>MAX(0,E19-H19)</f>
        <v>0</v>
      </c>
      <c r="J19" s="396">
        <v>0</v>
      </c>
      <c r="K19" s="197">
        <f>F19-J19</f>
        <v>0</v>
      </c>
      <c r="L19" s="199">
        <f>MAX(0,E19-K19)</f>
        <v>0</v>
      </c>
      <c r="M19" s="24"/>
      <c r="N19" s="24"/>
      <c r="O19" s="24"/>
      <c r="P19" s="24"/>
    </row>
    <row r="20" spans="1:16">
      <c r="A20" s="48"/>
      <c r="B20" s="22"/>
      <c r="C20" s="95"/>
      <c r="D20" s="95"/>
      <c r="E20" s="95"/>
      <c r="F20" s="95"/>
      <c r="G20" s="95"/>
      <c r="H20" s="95"/>
      <c r="I20" s="86"/>
      <c r="J20" s="86"/>
      <c r="K20" s="86"/>
      <c r="L20" s="86"/>
      <c r="M20" s="24"/>
      <c r="N20" s="24"/>
      <c r="O20" s="24"/>
      <c r="P20" s="24"/>
    </row>
    <row r="21" spans="1:16" ht="15">
      <c r="A21" s="48"/>
      <c r="B21" s="351" t="str">
        <f>Słownik!B428</f>
        <v xml:space="preserve">Ryzyko niepełnosprawności - zachorowalności </v>
      </c>
      <c r="C21" s="360">
        <v>0</v>
      </c>
      <c r="D21" s="360">
        <v>0</v>
      </c>
      <c r="E21" s="197">
        <f>C21-D21</f>
        <v>0</v>
      </c>
      <c r="F21" s="360">
        <v>0</v>
      </c>
      <c r="G21" s="360">
        <v>0</v>
      </c>
      <c r="H21" s="197">
        <f>F21-G21</f>
        <v>0</v>
      </c>
      <c r="I21" s="199">
        <f>MAX(0,E21-H21)</f>
        <v>0</v>
      </c>
      <c r="J21" s="396">
        <v>0</v>
      </c>
      <c r="K21" s="197">
        <f>F21-J21</f>
        <v>0</v>
      </c>
      <c r="L21" s="199">
        <f>MAX(0,E21-K21)</f>
        <v>0</v>
      </c>
      <c r="M21" s="24"/>
      <c r="N21" s="24"/>
      <c r="O21" s="24"/>
      <c r="P21" s="24"/>
    </row>
    <row r="22" spans="1:16">
      <c r="A22" s="48"/>
      <c r="B22" s="53"/>
      <c r="C22" s="95"/>
      <c r="D22" s="95"/>
      <c r="E22" s="95"/>
      <c r="F22" s="95"/>
      <c r="G22" s="95"/>
      <c r="H22" s="95"/>
      <c r="I22" s="86"/>
      <c r="J22" s="86"/>
      <c r="K22" s="86"/>
      <c r="L22" s="86"/>
      <c r="M22" s="24"/>
      <c r="N22" s="24"/>
      <c r="O22" s="24"/>
      <c r="P22" s="24"/>
    </row>
    <row r="23" spans="1:16" ht="24.75" customHeight="1">
      <c r="A23" s="48"/>
      <c r="B23" s="351" t="str">
        <f>Słownik!B429</f>
        <v>Ryzyko związane z rezygnacjami z umów</v>
      </c>
      <c r="C23" s="362"/>
      <c r="D23" s="362"/>
      <c r="E23" s="362"/>
      <c r="F23" s="362"/>
      <c r="G23" s="362"/>
      <c r="H23" s="362"/>
      <c r="I23" s="199">
        <f>IF($M$24="up",I24,IF($M$24="down",I25,I26))</f>
        <v>0</v>
      </c>
      <c r="J23" s="362"/>
      <c r="K23" s="362"/>
      <c r="L23" s="199">
        <f>IF($M$24="up",L24,IF($M$24="down",L25,L26))</f>
        <v>0</v>
      </c>
      <c r="M23" s="374" t="str">
        <f>Słownik!$B$438</f>
        <v>Wykorzystany szok</v>
      </c>
      <c r="N23" s="24"/>
      <c r="O23" s="24"/>
      <c r="P23" s="24"/>
    </row>
    <row r="24" spans="1:16">
      <c r="A24" s="48"/>
      <c r="B24" s="398" t="str">
        <f>Słownik!B430</f>
        <v>Ryzyko trwałego wzrostu wskaźnika rezygnacji z umów</v>
      </c>
      <c r="C24" s="346">
        <v>0</v>
      </c>
      <c r="D24" s="346">
        <v>0</v>
      </c>
      <c r="E24" s="197">
        <f t="shared" ref="E24:E26" si="0">C24-D24</f>
        <v>0</v>
      </c>
      <c r="F24" s="346">
        <v>0</v>
      </c>
      <c r="G24" s="346">
        <v>0</v>
      </c>
      <c r="H24" s="197">
        <f>F24-G24</f>
        <v>0</v>
      </c>
      <c r="I24" s="197">
        <f>MAX(0,E24-H24)</f>
        <v>0</v>
      </c>
      <c r="J24" s="346">
        <v>0</v>
      </c>
      <c r="K24" s="197">
        <f>F24-J24</f>
        <v>0</v>
      </c>
      <c r="L24" s="197">
        <f>MAX(0,E24-K24)</f>
        <v>0</v>
      </c>
      <c r="M24" s="856" t="str">
        <f>IF(MAX(I24:I26)=I24,"up",IF(MAX(I24:I26)=I25,"down","mass"))</f>
        <v>up</v>
      </c>
      <c r="N24" s="24"/>
      <c r="O24" s="24"/>
      <c r="P24" s="24"/>
    </row>
    <row r="25" spans="1:16">
      <c r="A25" s="48"/>
      <c r="B25" s="387" t="str">
        <f>Słownik!B431</f>
        <v>Ryzyko trwałego spadku wskaźnika rezygnacji z umów</v>
      </c>
      <c r="C25" s="205">
        <v>0</v>
      </c>
      <c r="D25" s="236">
        <v>0</v>
      </c>
      <c r="E25" s="197">
        <f t="shared" si="0"/>
        <v>0</v>
      </c>
      <c r="F25" s="205">
        <v>0</v>
      </c>
      <c r="G25" s="205">
        <v>0</v>
      </c>
      <c r="H25" s="197">
        <f t="shared" ref="H25:H26" si="1">F25-G25</f>
        <v>0</v>
      </c>
      <c r="I25" s="197">
        <f t="shared" ref="I25:I26" si="2">MAX(0,E25-H25)</f>
        <v>0</v>
      </c>
      <c r="J25" s="205">
        <v>0</v>
      </c>
      <c r="K25" s="197">
        <f t="shared" ref="K25:K26" si="3">F25-J25</f>
        <v>0</v>
      </c>
      <c r="L25" s="197">
        <f t="shared" ref="L25:L26" si="4">MAX(0,E25-K25)</f>
        <v>0</v>
      </c>
      <c r="M25" s="865"/>
      <c r="N25" s="24"/>
      <c r="O25" s="24"/>
      <c r="P25" s="24"/>
    </row>
    <row r="26" spans="1:16" s="25" customFormat="1" ht="23.25" customHeight="1">
      <c r="A26" s="81"/>
      <c r="B26" s="361" t="str">
        <f>Słownik!B432</f>
        <v>Ryzyko masowej rezygnacji z umów</v>
      </c>
      <c r="C26" s="208">
        <v>0</v>
      </c>
      <c r="D26" s="348">
        <v>0</v>
      </c>
      <c r="E26" s="197">
        <f t="shared" si="0"/>
        <v>0</v>
      </c>
      <c r="F26" s="208">
        <v>0</v>
      </c>
      <c r="G26" s="208">
        <v>0</v>
      </c>
      <c r="H26" s="197">
        <f t="shared" si="1"/>
        <v>0</v>
      </c>
      <c r="I26" s="197">
        <f t="shared" si="2"/>
        <v>0</v>
      </c>
      <c r="J26" s="208">
        <v>0</v>
      </c>
      <c r="K26" s="197">
        <f t="shared" si="3"/>
        <v>0</v>
      </c>
      <c r="L26" s="197">
        <f t="shared" si="4"/>
        <v>0</v>
      </c>
      <c r="M26" s="857"/>
      <c r="N26" s="80"/>
      <c r="O26" s="80"/>
      <c r="P26" s="80"/>
    </row>
    <row r="27" spans="1:16">
      <c r="A27" s="48"/>
      <c r="B27" s="78"/>
      <c r="C27" s="71"/>
      <c r="D27" s="71"/>
      <c r="E27" s="71"/>
      <c r="F27" s="71"/>
      <c r="G27" s="71"/>
      <c r="H27" s="71"/>
      <c r="I27" s="72"/>
      <c r="J27" s="72"/>
      <c r="K27" s="72"/>
      <c r="L27" s="72"/>
      <c r="M27" s="96"/>
      <c r="N27" s="96"/>
      <c r="O27" s="96"/>
      <c r="P27" s="96"/>
    </row>
    <row r="28" spans="1:16" ht="15">
      <c r="A28" s="48"/>
      <c r="B28" s="351" t="str">
        <f>Słownik!B433</f>
        <v xml:space="preserve">Ryzyko związane z wysokością ponoszonych kosztów </v>
      </c>
      <c r="C28" s="396">
        <v>0</v>
      </c>
      <c r="D28" s="360">
        <v>0</v>
      </c>
      <c r="E28" s="197">
        <f>C28-D28</f>
        <v>0</v>
      </c>
      <c r="F28" s="360">
        <v>0</v>
      </c>
      <c r="G28" s="360">
        <v>0</v>
      </c>
      <c r="H28" s="197">
        <f>F28-G28</f>
        <v>0</v>
      </c>
      <c r="I28" s="199">
        <f>MAX(0,E28-H28)</f>
        <v>0</v>
      </c>
      <c r="J28" s="360">
        <v>0</v>
      </c>
      <c r="K28" s="197">
        <f>F28-J28</f>
        <v>0</v>
      </c>
      <c r="L28" s="199">
        <f>MAX(0,E28-K28)</f>
        <v>0</v>
      </c>
      <c r="M28" s="24"/>
      <c r="N28" s="24"/>
      <c r="O28" s="24"/>
      <c r="P28" s="24"/>
    </row>
    <row r="29" spans="1:16">
      <c r="A29" s="48"/>
      <c r="B29" s="22"/>
      <c r="C29" s="48"/>
      <c r="D29" s="95"/>
      <c r="E29" s="95"/>
      <c r="F29" s="95"/>
      <c r="G29" s="97"/>
      <c r="H29" s="95"/>
      <c r="I29" s="86"/>
      <c r="J29" s="86"/>
      <c r="K29" s="86"/>
      <c r="L29" s="86"/>
      <c r="M29" s="24"/>
      <c r="N29" s="24"/>
      <c r="O29" s="24"/>
      <c r="P29" s="24"/>
    </row>
    <row r="30" spans="1:16" ht="15">
      <c r="A30" s="48"/>
      <c r="B30" s="351" t="str">
        <f>Słownik!B434</f>
        <v xml:space="preserve">Ryzyko rewizji wysokości rent </v>
      </c>
      <c r="C30" s="396">
        <v>0</v>
      </c>
      <c r="D30" s="360">
        <v>0</v>
      </c>
      <c r="E30" s="197">
        <f>C30-D30</f>
        <v>0</v>
      </c>
      <c r="F30" s="360">
        <v>0</v>
      </c>
      <c r="G30" s="360">
        <v>0</v>
      </c>
      <c r="H30" s="197">
        <f>F30-G30</f>
        <v>0</v>
      </c>
      <c r="I30" s="199">
        <f>MAX(0,E30-H30)</f>
        <v>0</v>
      </c>
      <c r="J30" s="360">
        <v>0</v>
      </c>
      <c r="K30" s="197">
        <f>F30-J30</f>
        <v>0</v>
      </c>
      <c r="L30" s="199">
        <f>MAX(0,E30-K30)</f>
        <v>0</v>
      </c>
      <c r="M30" s="24"/>
      <c r="N30" s="24"/>
      <c r="O30" s="24"/>
      <c r="P30" s="24"/>
    </row>
    <row r="31" spans="1:16">
      <c r="A31" s="48"/>
      <c r="B31" s="22"/>
      <c r="C31" s="48"/>
      <c r="D31" s="95"/>
      <c r="E31" s="95"/>
      <c r="F31" s="95"/>
      <c r="G31" s="97"/>
      <c r="H31" s="95"/>
      <c r="I31" s="86"/>
      <c r="J31" s="86"/>
      <c r="K31" s="86"/>
      <c r="L31" s="86"/>
      <c r="M31" s="24"/>
      <c r="N31" s="24"/>
      <c r="O31" s="24"/>
      <c r="P31" s="24"/>
    </row>
    <row r="32" spans="1:16" ht="15">
      <c r="A32" s="48"/>
      <c r="B32" s="351" t="str">
        <f>Słownik!B435</f>
        <v xml:space="preserve">Ryzyko katastroficzne </v>
      </c>
      <c r="C32" s="396">
        <v>0</v>
      </c>
      <c r="D32" s="360">
        <v>0</v>
      </c>
      <c r="E32" s="197">
        <f>C32-D32</f>
        <v>0</v>
      </c>
      <c r="F32" s="360">
        <v>0</v>
      </c>
      <c r="G32" s="360">
        <v>0</v>
      </c>
      <c r="H32" s="197">
        <f>F32-G32</f>
        <v>0</v>
      </c>
      <c r="I32" s="199">
        <f>MAX(0,E32-H32)</f>
        <v>0</v>
      </c>
      <c r="J32" s="360">
        <v>0</v>
      </c>
      <c r="K32" s="197">
        <f>F32-J32</f>
        <v>0</v>
      </c>
      <c r="L32" s="199">
        <f>MAX(0,E32-K32)</f>
        <v>0</v>
      </c>
      <c r="M32" s="24"/>
      <c r="N32" s="24"/>
      <c r="O32" s="24"/>
      <c r="P32" s="24"/>
    </row>
    <row r="33" spans="1:16">
      <c r="A33" s="48"/>
      <c r="B33" s="22"/>
      <c r="C33" s="95"/>
      <c r="D33" s="95"/>
      <c r="E33" s="95"/>
      <c r="F33" s="95"/>
      <c r="G33" s="95"/>
      <c r="H33" s="95"/>
      <c r="I33" s="86"/>
      <c r="J33" s="86"/>
      <c r="K33" s="86"/>
      <c r="L33" s="86"/>
      <c r="M33" s="24"/>
      <c r="N33" s="24"/>
      <c r="O33" s="24"/>
      <c r="P33" s="24"/>
    </row>
    <row r="34" spans="1:16">
      <c r="A34" s="48"/>
      <c r="B34" s="95"/>
      <c r="C34" s="95"/>
      <c r="D34" s="95"/>
      <c r="E34" s="95"/>
      <c r="F34" s="95"/>
      <c r="G34" s="95"/>
      <c r="H34" s="95"/>
      <c r="I34" s="86"/>
      <c r="J34" s="86"/>
      <c r="K34" s="86"/>
      <c r="L34" s="86"/>
      <c r="M34" s="24"/>
      <c r="N34" s="24"/>
      <c r="O34" s="24"/>
      <c r="P34" s="24"/>
    </row>
    <row r="35" spans="1:16">
      <c r="A35" s="48"/>
      <c r="C35" s="95"/>
      <c r="D35" s="95"/>
      <c r="E35" s="95"/>
      <c r="F35" s="95"/>
      <c r="G35" s="98"/>
      <c r="H35" s="98"/>
      <c r="I35" s="95"/>
      <c r="M35" s="24"/>
      <c r="N35" s="24"/>
      <c r="O35" s="24"/>
      <c r="P35" s="24"/>
    </row>
    <row r="36" spans="1:16">
      <c r="A36" s="48"/>
      <c r="B36" s="22"/>
      <c r="C36" s="95"/>
      <c r="D36" s="95"/>
      <c r="E36" s="95"/>
      <c r="F36" s="95"/>
      <c r="G36" s="95"/>
      <c r="H36" s="95"/>
      <c r="I36" s="95"/>
      <c r="J36" s="190" t="str">
        <f>Słownik!$B$440</f>
        <v>Wagi</v>
      </c>
      <c r="K36" s="95"/>
      <c r="L36" s="95"/>
      <c r="M36" s="190" t="str">
        <f>Słownik!$B$440</f>
        <v>Wagi</v>
      </c>
      <c r="N36" s="24"/>
      <c r="O36" s="24"/>
      <c r="P36" s="24"/>
    </row>
    <row r="37" spans="1:16" ht="19.5" customHeight="1">
      <c r="A37" s="48"/>
      <c r="B37" s="351" t="str">
        <f>Słownik!B426</f>
        <v xml:space="preserve">Ryzyko śmiertelności </v>
      </c>
      <c r="C37" s="95"/>
      <c r="D37" s="95"/>
      <c r="E37" s="95"/>
      <c r="F37" s="95"/>
      <c r="G37" s="95"/>
      <c r="H37" s="95"/>
      <c r="I37" s="192">
        <f>I17</f>
        <v>0</v>
      </c>
      <c r="J37" s="197">
        <f t="array" ref="J37:J43">MMULT(Corr_life,I37:I43)</f>
        <v>0</v>
      </c>
      <c r="K37" s="95"/>
      <c r="L37" s="192">
        <f>L17</f>
        <v>0</v>
      </c>
      <c r="M37" s="197">
        <f t="array" ref="M37:M43">MMULT(Corr_life,L37:L43)</f>
        <v>0</v>
      </c>
      <c r="N37" s="24"/>
      <c r="O37" s="24"/>
      <c r="P37" s="24"/>
    </row>
    <row r="38" spans="1:16" ht="33.75" customHeight="1">
      <c r="A38" s="48"/>
      <c r="B38" s="351" t="str">
        <f>Słownik!B427</f>
        <v>Ryzyko długowieczności</v>
      </c>
      <c r="C38" s="98"/>
      <c r="D38" s="98"/>
      <c r="E38" s="98"/>
      <c r="F38" s="98"/>
      <c r="G38" s="98"/>
      <c r="H38" s="98"/>
      <c r="I38" s="192">
        <f>I19</f>
        <v>0</v>
      </c>
      <c r="J38" s="197">
        <v>0</v>
      </c>
      <c r="K38" s="98"/>
      <c r="L38" s="192">
        <f>L19</f>
        <v>0</v>
      </c>
      <c r="M38" s="197">
        <v>0</v>
      </c>
      <c r="N38" s="24"/>
      <c r="O38" s="24"/>
      <c r="P38" s="24"/>
    </row>
    <row r="39" spans="1:16" ht="33.75" customHeight="1">
      <c r="A39" s="48"/>
      <c r="B39" s="351" t="str">
        <f>Słownik!B428</f>
        <v xml:space="preserve">Ryzyko niepełnosprawności - zachorowalności </v>
      </c>
      <c r="C39" s="98"/>
      <c r="D39" s="98"/>
      <c r="E39" s="98"/>
      <c r="F39" s="98"/>
      <c r="G39" s="98"/>
      <c r="H39" s="98"/>
      <c r="I39" s="192">
        <f>I21</f>
        <v>0</v>
      </c>
      <c r="J39" s="197">
        <v>0</v>
      </c>
      <c r="K39" s="98"/>
      <c r="L39" s="192">
        <f>L21</f>
        <v>0</v>
      </c>
      <c r="M39" s="197">
        <v>0</v>
      </c>
      <c r="N39" s="24"/>
      <c r="O39" s="24"/>
      <c r="P39" s="24"/>
    </row>
    <row r="40" spans="1:16" ht="15">
      <c r="A40" s="48"/>
      <c r="B40" s="351" t="str">
        <f>Słownik!B429</f>
        <v>Ryzyko związane z rezygnacjami z umów</v>
      </c>
      <c r="C40" s="98"/>
      <c r="D40" s="98"/>
      <c r="E40" s="98"/>
      <c r="F40" s="98"/>
      <c r="G40" s="98"/>
      <c r="H40" s="98"/>
      <c r="I40" s="192">
        <f>I23</f>
        <v>0</v>
      </c>
      <c r="J40" s="197">
        <v>0</v>
      </c>
      <c r="K40" s="98"/>
      <c r="L40" s="192">
        <f>L23</f>
        <v>0</v>
      </c>
      <c r="M40" s="197">
        <v>0</v>
      </c>
      <c r="N40" s="24"/>
      <c r="O40" s="24"/>
      <c r="P40" s="24"/>
    </row>
    <row r="41" spans="1:16" ht="15">
      <c r="A41" s="48"/>
      <c r="B41" s="351" t="str">
        <f>Słownik!B433</f>
        <v xml:space="preserve">Ryzyko związane z wysokością ponoszonych kosztów </v>
      </c>
      <c r="C41" s="98"/>
      <c r="D41" s="98"/>
      <c r="E41" s="98"/>
      <c r="F41" s="98"/>
      <c r="G41" s="98"/>
      <c r="H41" s="98"/>
      <c r="I41" s="192">
        <f>I28</f>
        <v>0</v>
      </c>
      <c r="J41" s="197">
        <v>0</v>
      </c>
      <c r="K41" s="98"/>
      <c r="L41" s="192">
        <f>L28</f>
        <v>0</v>
      </c>
      <c r="M41" s="197">
        <v>0</v>
      </c>
      <c r="N41" s="24"/>
      <c r="O41" s="24"/>
      <c r="P41" s="24"/>
    </row>
    <row r="42" spans="1:16" ht="20.100000000000001" customHeight="1">
      <c r="A42" s="48"/>
      <c r="B42" s="351" t="str">
        <f>Słownik!B434</f>
        <v xml:space="preserve">Ryzyko rewizji wysokości rent </v>
      </c>
      <c r="C42" s="98"/>
      <c r="D42" s="98"/>
      <c r="E42" s="98"/>
      <c r="F42" s="98"/>
      <c r="G42" s="98"/>
      <c r="H42" s="98"/>
      <c r="I42" s="192">
        <f>I30</f>
        <v>0</v>
      </c>
      <c r="J42" s="197">
        <v>0</v>
      </c>
      <c r="K42" s="98"/>
      <c r="L42" s="192">
        <f>L30</f>
        <v>0</v>
      </c>
      <c r="M42" s="197">
        <v>0</v>
      </c>
      <c r="N42" s="24"/>
      <c r="O42" s="24"/>
      <c r="P42" s="24"/>
    </row>
    <row r="43" spans="1:16" ht="20.100000000000001" customHeight="1">
      <c r="B43" s="351" t="str">
        <f>Słownik!B435</f>
        <v xml:space="preserve">Ryzyko katastroficzne </v>
      </c>
      <c r="C43" s="24"/>
      <c r="D43" s="24"/>
      <c r="E43" s="24"/>
      <c r="F43" s="24"/>
      <c r="G43" s="24"/>
      <c r="H43" s="24"/>
      <c r="I43" s="192">
        <f>I32</f>
        <v>0</v>
      </c>
      <c r="J43" s="197">
        <v>0</v>
      </c>
      <c r="K43" s="24"/>
      <c r="L43" s="192">
        <f>L32</f>
        <v>0</v>
      </c>
      <c r="M43" s="197">
        <v>0</v>
      </c>
      <c r="N43" s="24"/>
      <c r="O43" s="24"/>
      <c r="P43" s="24"/>
    </row>
    <row r="44" spans="1:16" ht="20.100000000000001" customHeight="1">
      <c r="C44" s="24"/>
      <c r="D44" s="24"/>
      <c r="E44" s="24"/>
      <c r="F44" s="24"/>
      <c r="G44" s="24"/>
      <c r="H44" s="24"/>
      <c r="I44" s="24"/>
      <c r="J44" s="24"/>
      <c r="K44" s="24"/>
      <c r="L44" s="24"/>
      <c r="M44" s="24"/>
      <c r="N44" s="24"/>
      <c r="O44" s="24"/>
      <c r="P44" s="24"/>
    </row>
    <row r="45" spans="1:16" ht="20.100000000000001" customHeight="1">
      <c r="B45" s="24"/>
      <c r="C45" s="24"/>
      <c r="D45" s="24"/>
      <c r="E45" s="24"/>
      <c r="F45" s="24"/>
      <c r="G45" s="24"/>
      <c r="H45" s="24"/>
      <c r="I45" s="24"/>
      <c r="J45" s="24"/>
      <c r="K45" s="24"/>
      <c r="L45" s="24"/>
      <c r="M45" s="24"/>
      <c r="N45" s="24"/>
      <c r="O45" s="24"/>
      <c r="P45" s="24"/>
    </row>
    <row r="46" spans="1:16" ht="20.100000000000001" customHeight="1">
      <c r="B46" s="351" t="str">
        <f>Słownik!B436</f>
        <v>Efekt dywersyfikacji</v>
      </c>
      <c r="C46" s="95"/>
      <c r="D46" s="95"/>
      <c r="E46" s="95"/>
      <c r="F46" s="95"/>
      <c r="G46" s="95"/>
      <c r="H46" s="95"/>
      <c r="I46" s="197">
        <f>I47-I48</f>
        <v>0</v>
      </c>
      <c r="J46" s="86"/>
      <c r="K46" s="86"/>
      <c r="L46" s="197">
        <f>L47-L48</f>
        <v>0</v>
      </c>
      <c r="M46" s="24"/>
      <c r="N46" s="24"/>
      <c r="O46" s="24"/>
      <c r="P46" s="24"/>
    </row>
    <row r="47" spans="1:16" ht="33.75" customHeight="1">
      <c r="B47" s="351" t="str">
        <f>Słownik!$B$439</f>
        <v>Suma wymogów kapitałowych dla ryzyka ubezpieczeniowego w ubezpieczeniach na życie</v>
      </c>
      <c r="C47" s="95"/>
      <c r="D47" s="95"/>
      <c r="E47" s="95"/>
      <c r="F47" s="95"/>
      <c r="G47" s="95"/>
      <c r="H47" s="95"/>
      <c r="I47" s="197">
        <f>SUM(I37:I43)</f>
        <v>0</v>
      </c>
      <c r="J47" s="86"/>
      <c r="K47" s="86"/>
      <c r="L47" s="197">
        <f>SUM(L37:L43)</f>
        <v>0</v>
      </c>
      <c r="M47" s="24"/>
      <c r="N47" s="24"/>
      <c r="O47" s="24"/>
      <c r="P47" s="24"/>
    </row>
    <row r="48" spans="1:16" ht="31.5" customHeight="1">
      <c r="B48" s="351" t="str">
        <f>Słownik!B437</f>
        <v>Wymóg kapitałowy dla ryzyka ubezpieczeniowego w ubezpieczeniach na życie</v>
      </c>
      <c r="C48" s="95"/>
      <c r="D48" s="95"/>
      <c r="E48" s="95"/>
      <c r="F48" s="95"/>
      <c r="G48" s="95"/>
      <c r="H48" s="95"/>
      <c r="I48" s="199">
        <f t="array" ref="I48">SQRT(MMULT(TRANSPOSE(I37:I43),J37:J43))</f>
        <v>0</v>
      </c>
      <c r="J48" s="83"/>
      <c r="K48" s="83"/>
      <c r="L48" s="199">
        <f t="array" ref="L48">SQRT(MMULT(TRANSPOSE(L37:L43),M37:M43))</f>
        <v>0</v>
      </c>
      <c r="M48" s="24"/>
      <c r="N48" s="24"/>
      <c r="O48" s="24"/>
      <c r="P48" s="24"/>
    </row>
    <row r="49" spans="2:16">
      <c r="N49" s="24"/>
      <c r="O49" s="24"/>
      <c r="P49" s="24"/>
    </row>
    <row r="50" spans="2:16">
      <c r="N50" s="24"/>
      <c r="O50" s="24"/>
      <c r="P50" s="24"/>
    </row>
    <row r="51" spans="2:16">
      <c r="N51" s="24"/>
      <c r="O51" s="24"/>
      <c r="P51" s="24"/>
    </row>
    <row r="52" spans="2:16">
      <c r="N52" s="24"/>
      <c r="O52" s="24"/>
      <c r="P52" s="24"/>
    </row>
    <row r="53" spans="2:16">
      <c r="N53" s="24"/>
      <c r="O53" s="24"/>
      <c r="P53" s="24"/>
    </row>
    <row r="54" spans="2:16">
      <c r="B54" s="24"/>
      <c r="C54" s="24"/>
      <c r="D54" s="24"/>
      <c r="E54" s="24"/>
      <c r="F54" s="24"/>
      <c r="G54" s="24"/>
      <c r="H54" s="24"/>
      <c r="I54" s="24"/>
      <c r="J54" s="24"/>
      <c r="K54" s="24"/>
      <c r="L54" s="24"/>
      <c r="M54" s="24"/>
      <c r="N54" s="24"/>
      <c r="O54" s="24"/>
      <c r="P54" s="24"/>
    </row>
    <row r="55" spans="2:16">
      <c r="B55" s="24"/>
      <c r="C55" s="24"/>
      <c r="D55" s="24"/>
      <c r="E55" s="24"/>
      <c r="F55" s="24"/>
      <c r="G55" s="24"/>
      <c r="H55" s="24"/>
      <c r="I55" s="24"/>
      <c r="J55" s="24"/>
      <c r="K55" s="24"/>
      <c r="L55" s="24"/>
      <c r="M55" s="24"/>
      <c r="N55" s="24"/>
      <c r="O55" s="24"/>
      <c r="P55" s="24"/>
    </row>
    <row r="56" spans="2:16">
      <c r="B56" s="24"/>
      <c r="C56" s="24"/>
      <c r="D56" s="24"/>
      <c r="E56" s="24"/>
      <c r="F56" s="24"/>
      <c r="G56" s="24"/>
      <c r="H56" s="24"/>
      <c r="I56" s="24"/>
      <c r="J56" s="24"/>
      <c r="K56" s="24"/>
      <c r="L56" s="24"/>
      <c r="M56" s="24"/>
      <c r="N56" s="24"/>
      <c r="O56" s="24"/>
      <c r="P56" s="24"/>
    </row>
    <row r="57" spans="2:16">
      <c r="B57" s="24"/>
      <c r="C57" s="24"/>
      <c r="D57" s="24"/>
      <c r="E57" s="24"/>
      <c r="F57" s="24"/>
      <c r="G57" s="24"/>
      <c r="H57" s="24"/>
      <c r="I57" s="24"/>
      <c r="J57" s="24"/>
      <c r="K57" s="24"/>
      <c r="L57" s="24"/>
      <c r="M57" s="24"/>
      <c r="N57" s="24"/>
      <c r="O57" s="24"/>
      <c r="P57" s="24"/>
    </row>
    <row r="58" spans="2:16">
      <c r="B58" s="24"/>
      <c r="C58" s="24"/>
      <c r="D58" s="24"/>
      <c r="E58" s="24"/>
      <c r="F58" s="24"/>
      <c r="G58" s="24"/>
      <c r="H58" s="24"/>
      <c r="I58" s="24"/>
      <c r="J58" s="24"/>
      <c r="K58" s="24"/>
      <c r="L58" s="24"/>
      <c r="M58" s="24"/>
      <c r="N58" s="24"/>
      <c r="O58" s="24"/>
      <c r="P58" s="24"/>
    </row>
    <row r="59" spans="2:16">
      <c r="B59" s="24"/>
      <c r="C59" s="24"/>
      <c r="D59" s="24"/>
      <c r="E59" s="24"/>
      <c r="F59" s="24"/>
      <c r="G59" s="24"/>
      <c r="H59" s="24"/>
      <c r="I59" s="24"/>
      <c r="J59" s="24"/>
      <c r="K59" s="24"/>
      <c r="L59" s="24"/>
      <c r="M59" s="24"/>
      <c r="N59" s="24"/>
      <c r="O59" s="24"/>
      <c r="P59" s="24"/>
    </row>
    <row r="60" spans="2:16">
      <c r="B60" s="24"/>
      <c r="C60" s="24"/>
      <c r="D60" s="24"/>
      <c r="E60" s="24"/>
      <c r="F60" s="24"/>
      <c r="G60" s="24"/>
      <c r="H60" s="24"/>
      <c r="I60" s="24"/>
      <c r="J60" s="24"/>
      <c r="K60" s="24"/>
      <c r="L60" s="24"/>
      <c r="M60" s="24"/>
      <c r="N60" s="24"/>
      <c r="O60" s="24"/>
      <c r="P60" s="24"/>
    </row>
    <row r="61" spans="2:16">
      <c r="B61" s="24"/>
      <c r="C61" s="24"/>
      <c r="D61" s="24"/>
      <c r="E61" s="24"/>
      <c r="F61" s="24"/>
      <c r="G61" s="24"/>
      <c r="H61" s="24"/>
      <c r="I61" s="24"/>
      <c r="J61" s="24"/>
      <c r="K61" s="24"/>
      <c r="L61" s="24"/>
      <c r="M61" s="24"/>
      <c r="N61" s="24"/>
      <c r="O61" s="24"/>
      <c r="P61" s="24"/>
    </row>
  </sheetData>
  <mergeCells count="12">
    <mergeCell ref="A2:B2"/>
    <mergeCell ref="A3:B3"/>
    <mergeCell ref="A5:B5"/>
    <mergeCell ref="A6:B6"/>
    <mergeCell ref="A1:M1"/>
    <mergeCell ref="M24:M26"/>
    <mergeCell ref="A7:B7"/>
    <mergeCell ref="A8:B8"/>
    <mergeCell ref="A9:B9"/>
    <mergeCell ref="A10:B10"/>
    <mergeCell ref="C14:E14"/>
    <mergeCell ref="F14:L14"/>
  </mergeCells>
  <dataValidations count="1">
    <dataValidation type="list" allowBlank="1" showInputMessage="1" showErrorMessage="1" sqref="C5:C10">
      <formula1>"Tak,Nie"</formula1>
    </dataValidation>
  </dataValidations>
  <hyperlinks>
    <hyperlink ref="C3" location="Indeks!A1" display="Indeks"/>
    <hyperlink ref="D3" location="'SCR Schemat'!A1" display="'SCR Schemat'!A1"/>
  </hyperlinks>
  <pageMargins left="0.70866141732283472" right="0.70866141732283472" top="0.74803149606299213" bottom="0.74803149606299213" header="0.31496062992125984" footer="0.31496062992125984"/>
  <pageSetup paperSize="9" scale="47" fitToHeight="10" orientation="portrait" r:id="rId1"/>
  <headerFooter differentFirst="1">
    <firstFooter>&amp;C&amp;[209/&amp;[268</first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4">
    <tabColor theme="9" tint="0.59999389629810485"/>
  </sheetPr>
  <dimension ref="A1:AE1393"/>
  <sheetViews>
    <sheetView zoomScaleNormal="100" workbookViewId="0">
      <selection sqref="A1:AD1"/>
    </sheetView>
  </sheetViews>
  <sheetFormatPr defaultRowHeight="15" outlineLevelRow="1"/>
  <cols>
    <col min="1" max="1" width="44.85546875" style="418" customWidth="1"/>
    <col min="2" max="2" width="12" style="418" customWidth="1"/>
    <col min="3" max="3" width="12.42578125" style="418" customWidth="1"/>
    <col min="4" max="4" width="12.5703125" style="418" customWidth="1"/>
    <col min="5" max="8" width="10.7109375" style="418" customWidth="1"/>
    <col min="9" max="9" width="13.42578125" style="418" customWidth="1"/>
    <col min="10" max="13" width="10.7109375" style="418" customWidth="1"/>
    <col min="14" max="14" width="12.85546875" style="418" customWidth="1"/>
    <col min="15" max="15" width="12.42578125" style="418" customWidth="1"/>
    <col min="16" max="16" width="10.7109375" style="418" customWidth="1"/>
    <col min="17" max="17" width="12.140625" style="418" customWidth="1"/>
    <col min="18" max="30" width="10.7109375" style="418" customWidth="1"/>
    <col min="31" max="31" width="15.7109375" style="418" customWidth="1"/>
    <col min="32" max="16384" width="9.140625" style="418"/>
  </cols>
  <sheetData>
    <row r="1" spans="1:31" ht="27.75" customHeight="1">
      <c r="A1" s="825" t="str">
        <f>Słownik!B19</f>
        <v>SCR dla ryzyka katastrof naturalnych z ubezpieczeń majątkowo-osobowych (arkusz pomocniczy)</v>
      </c>
      <c r="B1" s="826"/>
      <c r="C1" s="826"/>
      <c r="D1" s="826"/>
      <c r="E1" s="826"/>
      <c r="F1" s="826"/>
      <c r="G1" s="826"/>
      <c r="H1" s="826"/>
      <c r="I1" s="826"/>
      <c r="J1" s="826"/>
      <c r="K1" s="826"/>
      <c r="L1" s="826"/>
      <c r="M1" s="826"/>
      <c r="N1" s="826"/>
      <c r="O1" s="826"/>
      <c r="P1" s="826"/>
      <c r="Q1" s="826"/>
      <c r="R1" s="826"/>
      <c r="S1" s="826"/>
      <c r="T1" s="826"/>
      <c r="U1" s="826"/>
      <c r="V1" s="826"/>
      <c r="W1" s="826"/>
      <c r="X1" s="826"/>
      <c r="Y1" s="826"/>
      <c r="Z1" s="826"/>
      <c r="AA1" s="826"/>
      <c r="AB1" s="826"/>
      <c r="AC1" s="826"/>
      <c r="AD1" s="827"/>
      <c r="AE1" s="16" t="str">
        <f>Słownik!$B$311</f>
        <v>Dane wejściowe</v>
      </c>
    </row>
    <row r="2" spans="1:31" ht="25.5" customHeight="1">
      <c r="A2" s="806" t="str">
        <f>Słownik!B36</f>
        <v>Nazwa zakładu ubezpieczeń/reasekuracji:</v>
      </c>
      <c r="B2" s="806"/>
      <c r="C2" s="415"/>
      <c r="D2" s="415"/>
      <c r="AD2" s="416" t="s">
        <v>675</v>
      </c>
      <c r="AE2" s="17" t="str">
        <f>Słownik!$B$312</f>
        <v>Łącza</v>
      </c>
    </row>
    <row r="3" spans="1:31" ht="15.75" customHeight="1">
      <c r="A3" s="807" t="str">
        <f>IF(Nazwa_ZU=0," ",Nazwa_ZU)</f>
        <v xml:space="preserve"> </v>
      </c>
      <c r="B3" s="808"/>
      <c r="C3" s="174" t="s">
        <v>114</v>
      </c>
      <c r="D3" s="384" t="str">
        <f>Słownik!B381</f>
        <v>Schemat SCR</v>
      </c>
      <c r="AE3" s="18" t="str">
        <f>Słownik!$B$313</f>
        <v>Formuły</v>
      </c>
    </row>
    <row r="4" spans="1:31" ht="39" customHeight="1">
      <c r="A4" s="900" t="s">
        <v>1967</v>
      </c>
      <c r="B4" s="900"/>
      <c r="C4" s="900"/>
      <c r="D4" s="900"/>
      <c r="E4" s="900"/>
      <c r="F4" s="900"/>
      <c r="G4" s="900"/>
      <c r="H4" s="900"/>
      <c r="I4" s="900"/>
      <c r="J4" s="900"/>
      <c r="K4" s="900"/>
      <c r="L4" s="900"/>
      <c r="M4" s="900"/>
      <c r="N4" s="900"/>
      <c r="O4" s="900"/>
      <c r="P4" s="900"/>
      <c r="Q4" s="900"/>
      <c r="R4" s="900"/>
      <c r="AE4" s="19" t="str">
        <f>Słownik!$B$314</f>
        <v>Wynik</v>
      </c>
    </row>
    <row r="5" spans="1:31">
      <c r="C5" s="759" t="str">
        <f>Słownik!B471</f>
        <v>Huragan</v>
      </c>
      <c r="D5" s="760"/>
      <c r="E5" s="760"/>
      <c r="F5" s="760"/>
      <c r="G5" s="761"/>
      <c r="H5" s="759" t="str">
        <f>Słownik!B472</f>
        <v>Powódź</v>
      </c>
      <c r="I5" s="760"/>
      <c r="J5" s="760"/>
      <c r="K5" s="760"/>
      <c r="L5" s="760"/>
      <c r="M5" s="760"/>
      <c r="N5" s="761"/>
      <c r="O5" s="759" t="str">
        <f>Słownik!B473</f>
        <v>Trzęsienie ziemi</v>
      </c>
      <c r="P5" s="760"/>
      <c r="Q5" s="760"/>
      <c r="R5" s="760"/>
      <c r="S5" s="761"/>
      <c r="T5" s="759" t="str">
        <f>Słownik!B474</f>
        <v>Gradobicie</v>
      </c>
      <c r="U5" s="760"/>
      <c r="V5" s="760"/>
      <c r="W5" s="760"/>
      <c r="X5" s="760"/>
      <c r="Y5" s="760"/>
      <c r="Z5" s="761"/>
      <c r="AA5" s="759" t="str">
        <f>Słownik!B475</f>
        <v>Osunięcie się ziemi</v>
      </c>
      <c r="AB5" s="760"/>
      <c r="AC5" s="761"/>
    </row>
    <row r="6" spans="1:31">
      <c r="A6" s="427" t="str">
        <f>Słownik!B483</f>
        <v>Kraj</v>
      </c>
      <c r="B6" s="190" t="str">
        <f>Słownik!B484</f>
        <v>Strefa</v>
      </c>
      <c r="C6" s="190" t="str">
        <f>Słownik!$B$476</f>
        <v>SI_LoB7</v>
      </c>
      <c r="D6" s="190" t="str">
        <f>Słownik!$B$477</f>
        <v>SI_LoB19</v>
      </c>
      <c r="E6" s="190" t="str">
        <f>Słownik!$B$478</f>
        <v>SI_LoB6</v>
      </c>
      <c r="F6" s="190" t="str">
        <f>Słownik!$B$479</f>
        <v>SI_LoB18</v>
      </c>
      <c r="G6" s="190" t="str">
        <f>Słownik!$B$480</f>
        <v>Razem</v>
      </c>
      <c r="H6" s="190" t="str">
        <f>Słownik!$B$476</f>
        <v>SI_LoB7</v>
      </c>
      <c r="I6" s="190" t="str">
        <f>Słownik!$B$477</f>
        <v>SI_LoB19</v>
      </c>
      <c r="J6" s="190" t="str">
        <f>Słownik!$B$478</f>
        <v>SI_LoB6</v>
      </c>
      <c r="K6" s="190" t="str">
        <f>Słownik!$B$479</f>
        <v>SI_LoB18</v>
      </c>
      <c r="L6" s="426" t="str">
        <f>Słownik!$B$481</f>
        <v>SI_LoB5</v>
      </c>
      <c r="M6" s="426" t="str">
        <f>Słownik!$B$482</f>
        <v>SI_LoB17</v>
      </c>
      <c r="N6" s="190" t="str">
        <f>Słownik!$B$480</f>
        <v>Razem</v>
      </c>
      <c r="O6" s="190" t="str">
        <f>Słownik!$B$476</f>
        <v>SI_LoB7</v>
      </c>
      <c r="P6" s="190" t="str">
        <f>Słownik!$B$477</f>
        <v>SI_LoB19</v>
      </c>
      <c r="Q6" s="190" t="str">
        <f>Słownik!$B$478</f>
        <v>SI_LoB6</v>
      </c>
      <c r="R6" s="190" t="str">
        <f>Słownik!$B$479</f>
        <v>SI_LoB18</v>
      </c>
      <c r="S6" s="190" t="str">
        <f>Słownik!$B$480</f>
        <v>Razem</v>
      </c>
      <c r="T6" s="190" t="str">
        <f>Słownik!$B$476</f>
        <v>SI_LoB7</v>
      </c>
      <c r="U6" s="190" t="str">
        <f>Słownik!$B$477</f>
        <v>SI_LoB19</v>
      </c>
      <c r="V6" s="190" t="str">
        <f>Słownik!$B$478</f>
        <v>SI_LoB6</v>
      </c>
      <c r="W6" s="190" t="str">
        <f>Słownik!$B$479</f>
        <v>SI_LoB18</v>
      </c>
      <c r="X6" s="426" t="str">
        <f>Słownik!$B$481</f>
        <v>SI_LoB5</v>
      </c>
      <c r="Y6" s="426" t="str">
        <f>Słownik!$B$482</f>
        <v>SI_LoB17</v>
      </c>
      <c r="Z6" s="190" t="str">
        <f>Słownik!$B$480</f>
        <v>Razem</v>
      </c>
      <c r="AA6" s="414" t="str">
        <f>Słownik!$B$476</f>
        <v>SI_LoB7</v>
      </c>
      <c r="AB6" s="414" t="str">
        <f>Słownik!$B$477</f>
        <v>SI_LoB19</v>
      </c>
      <c r="AC6" s="414" t="str">
        <f>Słownik!$B$480</f>
        <v>Razem</v>
      </c>
    </row>
    <row r="7" spans="1:31" hidden="1" outlineLevel="1">
      <c r="A7" s="430" t="str">
        <f>Słownik!$B$485</f>
        <v>Austria</v>
      </c>
      <c r="B7" s="429">
        <v>1</v>
      </c>
      <c r="C7" s="233"/>
      <c r="D7" s="205"/>
      <c r="E7" s="205"/>
      <c r="F7" s="205"/>
      <c r="G7" s="197">
        <f>SUM(C7:F7)</f>
        <v>0</v>
      </c>
      <c r="H7" s="233"/>
      <c r="I7" s="205"/>
      <c r="J7" s="205"/>
      <c r="K7" s="205"/>
      <c r="L7" s="205"/>
      <c r="M7" s="205"/>
      <c r="N7" s="197">
        <f>SUM(H7:K7)+1.5*(L7+M7)</f>
        <v>0</v>
      </c>
      <c r="O7" s="233"/>
      <c r="P7" s="205"/>
      <c r="Q7" s="205"/>
      <c r="R7" s="205"/>
      <c r="S7" s="197">
        <f>SUM(O7:R7)</f>
        <v>0</v>
      </c>
      <c r="T7" s="233"/>
      <c r="U7" s="205"/>
      <c r="V7" s="205"/>
      <c r="W7" s="205"/>
      <c r="X7" s="205"/>
      <c r="Y7" s="205"/>
      <c r="Z7" s="437">
        <f>SUM(T7:W7)+5*(X7+Y7)</f>
        <v>0</v>
      </c>
      <c r="AA7" s="891"/>
      <c r="AB7" s="892"/>
      <c r="AC7" s="893"/>
    </row>
    <row r="8" spans="1:31" hidden="1" outlineLevel="1">
      <c r="A8" s="430" t="str">
        <f>Słownik!$B$485</f>
        <v>Austria</v>
      </c>
      <c r="B8" s="429">
        <v>2</v>
      </c>
      <c r="C8" s="233"/>
      <c r="D8" s="205"/>
      <c r="E8" s="205"/>
      <c r="F8" s="205"/>
      <c r="G8" s="197">
        <f t="shared" ref="G8:G71" si="0">SUM(C8:F8)</f>
        <v>0</v>
      </c>
      <c r="H8" s="233"/>
      <c r="I8" s="205"/>
      <c r="J8" s="205"/>
      <c r="K8" s="205"/>
      <c r="L8" s="205"/>
      <c r="M8" s="205"/>
      <c r="N8" s="197">
        <f t="shared" ref="N8:N71" si="1">SUM(H8:K8)+1.5*(L8+M8)</f>
        <v>0</v>
      </c>
      <c r="O8" s="233"/>
      <c r="P8" s="205"/>
      <c r="Q8" s="205"/>
      <c r="R8" s="205"/>
      <c r="S8" s="197">
        <f t="shared" ref="S8:S71" si="2">SUM(O8:R8)</f>
        <v>0</v>
      </c>
      <c r="T8" s="233"/>
      <c r="U8" s="205"/>
      <c r="V8" s="205"/>
      <c r="W8" s="205"/>
      <c r="X8" s="205"/>
      <c r="Y8" s="205"/>
      <c r="Z8" s="437">
        <f t="shared" ref="Z8:Z71" si="3">SUM(T8:W8)+5*(X8+Y8)</f>
        <v>0</v>
      </c>
      <c r="AA8" s="894"/>
      <c r="AB8" s="882"/>
      <c r="AC8" s="895"/>
    </row>
    <row r="9" spans="1:31" hidden="1" outlineLevel="1">
      <c r="A9" s="430" t="str">
        <f>Słownik!$B$485</f>
        <v>Austria</v>
      </c>
      <c r="B9" s="429">
        <v>3</v>
      </c>
      <c r="C9" s="233"/>
      <c r="D9" s="205"/>
      <c r="E9" s="205"/>
      <c r="F9" s="205"/>
      <c r="G9" s="197">
        <f t="shared" si="0"/>
        <v>0</v>
      </c>
      <c r="H9" s="233"/>
      <c r="I9" s="205"/>
      <c r="J9" s="205"/>
      <c r="K9" s="205"/>
      <c r="L9" s="205"/>
      <c r="M9" s="205"/>
      <c r="N9" s="197">
        <f t="shared" si="1"/>
        <v>0</v>
      </c>
      <c r="O9" s="233"/>
      <c r="P9" s="205"/>
      <c r="Q9" s="205"/>
      <c r="R9" s="205"/>
      <c r="S9" s="197">
        <f t="shared" si="2"/>
        <v>0</v>
      </c>
      <c r="T9" s="233"/>
      <c r="U9" s="205"/>
      <c r="V9" s="205"/>
      <c r="W9" s="205"/>
      <c r="X9" s="205"/>
      <c r="Y9" s="205"/>
      <c r="Z9" s="437">
        <f t="shared" si="3"/>
        <v>0</v>
      </c>
      <c r="AA9" s="894"/>
      <c r="AB9" s="882"/>
      <c r="AC9" s="895"/>
    </row>
    <row r="10" spans="1:31" hidden="1" outlineLevel="1">
      <c r="A10" s="430" t="str">
        <f>Słownik!$B$485</f>
        <v>Austria</v>
      </c>
      <c r="B10" s="429">
        <v>4</v>
      </c>
      <c r="C10" s="233"/>
      <c r="D10" s="205"/>
      <c r="E10" s="205"/>
      <c r="F10" s="205"/>
      <c r="G10" s="197">
        <f t="shared" si="0"/>
        <v>0</v>
      </c>
      <c r="H10" s="233"/>
      <c r="I10" s="205"/>
      <c r="J10" s="205"/>
      <c r="K10" s="205"/>
      <c r="L10" s="205"/>
      <c r="M10" s="205"/>
      <c r="N10" s="197">
        <f t="shared" si="1"/>
        <v>0</v>
      </c>
      <c r="O10" s="233"/>
      <c r="P10" s="205"/>
      <c r="Q10" s="205"/>
      <c r="R10" s="205"/>
      <c r="S10" s="197">
        <f t="shared" si="2"/>
        <v>0</v>
      </c>
      <c r="T10" s="233"/>
      <c r="U10" s="205"/>
      <c r="V10" s="205"/>
      <c r="W10" s="205"/>
      <c r="X10" s="205"/>
      <c r="Y10" s="205"/>
      <c r="Z10" s="437">
        <f t="shared" si="3"/>
        <v>0</v>
      </c>
      <c r="AA10" s="894"/>
      <c r="AB10" s="882"/>
      <c r="AC10" s="895"/>
    </row>
    <row r="11" spans="1:31" hidden="1" outlineLevel="1">
      <c r="A11" s="430" t="str">
        <f>Słownik!$B$485</f>
        <v>Austria</v>
      </c>
      <c r="B11" s="429">
        <v>5</v>
      </c>
      <c r="C11" s="233"/>
      <c r="D11" s="205"/>
      <c r="E11" s="205"/>
      <c r="F11" s="205"/>
      <c r="G11" s="197">
        <f t="shared" si="0"/>
        <v>0</v>
      </c>
      <c r="H11" s="233"/>
      <c r="I11" s="205"/>
      <c r="J11" s="205"/>
      <c r="K11" s="205"/>
      <c r="L11" s="205"/>
      <c r="M11" s="205"/>
      <c r="N11" s="197">
        <f t="shared" si="1"/>
        <v>0</v>
      </c>
      <c r="O11" s="233"/>
      <c r="P11" s="205"/>
      <c r="Q11" s="205"/>
      <c r="R11" s="205"/>
      <c r="S11" s="197">
        <f t="shared" si="2"/>
        <v>0</v>
      </c>
      <c r="T11" s="233"/>
      <c r="U11" s="205"/>
      <c r="V11" s="205"/>
      <c r="W11" s="205"/>
      <c r="X11" s="205"/>
      <c r="Y11" s="205"/>
      <c r="Z11" s="437">
        <f t="shared" si="3"/>
        <v>0</v>
      </c>
      <c r="AA11" s="894"/>
      <c r="AB11" s="882"/>
      <c r="AC11" s="895"/>
    </row>
    <row r="12" spans="1:31" hidden="1" outlineLevel="1">
      <c r="A12" s="430" t="str">
        <f>Słownik!$B$485</f>
        <v>Austria</v>
      </c>
      <c r="B12" s="429">
        <v>6</v>
      </c>
      <c r="C12" s="233"/>
      <c r="D12" s="205"/>
      <c r="E12" s="205"/>
      <c r="F12" s="205"/>
      <c r="G12" s="197">
        <f t="shared" si="0"/>
        <v>0</v>
      </c>
      <c r="H12" s="233"/>
      <c r="I12" s="205"/>
      <c r="J12" s="205"/>
      <c r="K12" s="205"/>
      <c r="L12" s="205"/>
      <c r="M12" s="205"/>
      <c r="N12" s="197">
        <f t="shared" si="1"/>
        <v>0</v>
      </c>
      <c r="O12" s="233"/>
      <c r="P12" s="205"/>
      <c r="Q12" s="205"/>
      <c r="R12" s="205"/>
      <c r="S12" s="197">
        <f t="shared" si="2"/>
        <v>0</v>
      </c>
      <c r="T12" s="233"/>
      <c r="U12" s="205"/>
      <c r="V12" s="205"/>
      <c r="W12" s="205"/>
      <c r="X12" s="205"/>
      <c r="Y12" s="205"/>
      <c r="Z12" s="437">
        <f t="shared" si="3"/>
        <v>0</v>
      </c>
      <c r="AA12" s="894"/>
      <c r="AB12" s="882"/>
      <c r="AC12" s="895"/>
    </row>
    <row r="13" spans="1:31" hidden="1" outlineLevel="1">
      <c r="A13" s="430" t="str">
        <f>Słownik!$B$485</f>
        <v>Austria</v>
      </c>
      <c r="B13" s="429">
        <v>7</v>
      </c>
      <c r="C13" s="233"/>
      <c r="D13" s="205"/>
      <c r="E13" s="205"/>
      <c r="F13" s="205"/>
      <c r="G13" s="197">
        <f t="shared" si="0"/>
        <v>0</v>
      </c>
      <c r="H13" s="233"/>
      <c r="I13" s="205"/>
      <c r="J13" s="205"/>
      <c r="K13" s="205"/>
      <c r="L13" s="205"/>
      <c r="M13" s="205"/>
      <c r="N13" s="197">
        <f t="shared" si="1"/>
        <v>0</v>
      </c>
      <c r="O13" s="233"/>
      <c r="P13" s="205"/>
      <c r="Q13" s="205"/>
      <c r="R13" s="205"/>
      <c r="S13" s="197">
        <f t="shared" si="2"/>
        <v>0</v>
      </c>
      <c r="T13" s="233"/>
      <c r="U13" s="205"/>
      <c r="V13" s="205"/>
      <c r="W13" s="205"/>
      <c r="X13" s="205"/>
      <c r="Y13" s="205"/>
      <c r="Z13" s="437">
        <f t="shared" si="3"/>
        <v>0</v>
      </c>
      <c r="AA13" s="894"/>
      <c r="AB13" s="882"/>
      <c r="AC13" s="895"/>
    </row>
    <row r="14" spans="1:31" hidden="1" outlineLevel="1">
      <c r="A14" s="430" t="str">
        <f>Słownik!$B$485</f>
        <v>Austria</v>
      </c>
      <c r="B14" s="429">
        <v>8</v>
      </c>
      <c r="C14" s="233"/>
      <c r="D14" s="205"/>
      <c r="E14" s="205"/>
      <c r="F14" s="205"/>
      <c r="G14" s="197">
        <f t="shared" si="0"/>
        <v>0</v>
      </c>
      <c r="H14" s="233"/>
      <c r="I14" s="205"/>
      <c r="J14" s="205"/>
      <c r="K14" s="205"/>
      <c r="L14" s="205"/>
      <c r="M14" s="205"/>
      <c r="N14" s="197">
        <f t="shared" si="1"/>
        <v>0</v>
      </c>
      <c r="O14" s="233"/>
      <c r="P14" s="205"/>
      <c r="Q14" s="205"/>
      <c r="R14" s="205"/>
      <c r="S14" s="197">
        <f t="shared" si="2"/>
        <v>0</v>
      </c>
      <c r="T14" s="233"/>
      <c r="U14" s="205"/>
      <c r="V14" s="205"/>
      <c r="W14" s="205"/>
      <c r="X14" s="205"/>
      <c r="Y14" s="205"/>
      <c r="Z14" s="437">
        <f t="shared" si="3"/>
        <v>0</v>
      </c>
      <c r="AA14" s="894"/>
      <c r="AB14" s="882"/>
      <c r="AC14" s="895"/>
    </row>
    <row r="15" spans="1:31" hidden="1" outlineLevel="1">
      <c r="A15" s="430" t="str">
        <f>Słownik!$B$485</f>
        <v>Austria</v>
      </c>
      <c r="B15" s="429">
        <v>9</v>
      </c>
      <c r="C15" s="233"/>
      <c r="D15" s="205"/>
      <c r="E15" s="205"/>
      <c r="F15" s="205"/>
      <c r="G15" s="197">
        <f t="shared" si="0"/>
        <v>0</v>
      </c>
      <c r="H15" s="233"/>
      <c r="I15" s="205"/>
      <c r="J15" s="205"/>
      <c r="K15" s="205"/>
      <c r="L15" s="205"/>
      <c r="M15" s="205"/>
      <c r="N15" s="197">
        <f t="shared" si="1"/>
        <v>0</v>
      </c>
      <c r="O15" s="233"/>
      <c r="P15" s="205"/>
      <c r="Q15" s="205"/>
      <c r="R15" s="205"/>
      <c r="S15" s="197">
        <f t="shared" si="2"/>
        <v>0</v>
      </c>
      <c r="T15" s="233"/>
      <c r="U15" s="205"/>
      <c r="V15" s="205"/>
      <c r="W15" s="205"/>
      <c r="X15" s="205"/>
      <c r="Y15" s="205"/>
      <c r="Z15" s="437">
        <f t="shared" si="3"/>
        <v>0</v>
      </c>
      <c r="AA15" s="894"/>
      <c r="AB15" s="882"/>
      <c r="AC15" s="895"/>
    </row>
    <row r="16" spans="1:31" hidden="1" outlineLevel="1">
      <c r="A16" s="430" t="str">
        <f>Słownik!$B$485</f>
        <v>Austria</v>
      </c>
      <c r="B16" s="429">
        <v>10</v>
      </c>
      <c r="C16" s="233"/>
      <c r="D16" s="205"/>
      <c r="E16" s="205"/>
      <c r="F16" s="205"/>
      <c r="G16" s="197">
        <f t="shared" si="0"/>
        <v>0</v>
      </c>
      <c r="H16" s="233"/>
      <c r="I16" s="205"/>
      <c r="J16" s="205"/>
      <c r="K16" s="205"/>
      <c r="L16" s="205"/>
      <c r="M16" s="205"/>
      <c r="N16" s="197">
        <f t="shared" si="1"/>
        <v>0</v>
      </c>
      <c r="O16" s="233"/>
      <c r="P16" s="205"/>
      <c r="Q16" s="205"/>
      <c r="R16" s="205"/>
      <c r="S16" s="197">
        <f t="shared" si="2"/>
        <v>0</v>
      </c>
      <c r="T16" s="233"/>
      <c r="U16" s="205"/>
      <c r="V16" s="205"/>
      <c r="W16" s="205"/>
      <c r="X16" s="205"/>
      <c r="Y16" s="205"/>
      <c r="Z16" s="437">
        <f t="shared" si="3"/>
        <v>0</v>
      </c>
      <c r="AA16" s="894"/>
      <c r="AB16" s="882"/>
      <c r="AC16" s="895"/>
    </row>
    <row r="17" spans="1:29" hidden="1" outlineLevel="1">
      <c r="A17" s="430" t="str">
        <f>Słownik!$B$485</f>
        <v>Austria</v>
      </c>
      <c r="B17" s="429">
        <v>11</v>
      </c>
      <c r="C17" s="233"/>
      <c r="D17" s="205"/>
      <c r="E17" s="205"/>
      <c r="F17" s="205"/>
      <c r="G17" s="197">
        <f t="shared" si="0"/>
        <v>0</v>
      </c>
      <c r="H17" s="233"/>
      <c r="I17" s="205"/>
      <c r="J17" s="205"/>
      <c r="K17" s="205"/>
      <c r="L17" s="205"/>
      <c r="M17" s="205"/>
      <c r="N17" s="197">
        <f t="shared" si="1"/>
        <v>0</v>
      </c>
      <c r="O17" s="233"/>
      <c r="P17" s="205"/>
      <c r="Q17" s="205"/>
      <c r="R17" s="205"/>
      <c r="S17" s="197">
        <f t="shared" si="2"/>
        <v>0</v>
      </c>
      <c r="T17" s="233"/>
      <c r="U17" s="205"/>
      <c r="V17" s="205"/>
      <c r="W17" s="205"/>
      <c r="X17" s="205"/>
      <c r="Y17" s="205"/>
      <c r="Z17" s="437">
        <f t="shared" si="3"/>
        <v>0</v>
      </c>
      <c r="AA17" s="894"/>
      <c r="AB17" s="882"/>
      <c r="AC17" s="895"/>
    </row>
    <row r="18" spans="1:29" hidden="1" outlineLevel="1">
      <c r="A18" s="430" t="str">
        <f>Słownik!$B$485</f>
        <v>Austria</v>
      </c>
      <c r="B18" s="429">
        <v>12</v>
      </c>
      <c r="C18" s="233"/>
      <c r="D18" s="205"/>
      <c r="E18" s="205"/>
      <c r="F18" s="205"/>
      <c r="G18" s="197">
        <f t="shared" si="0"/>
        <v>0</v>
      </c>
      <c r="H18" s="233"/>
      <c r="I18" s="205"/>
      <c r="J18" s="205"/>
      <c r="K18" s="205"/>
      <c r="L18" s="205"/>
      <c r="M18" s="205"/>
      <c r="N18" s="197">
        <f t="shared" si="1"/>
        <v>0</v>
      </c>
      <c r="O18" s="233"/>
      <c r="P18" s="205"/>
      <c r="Q18" s="205"/>
      <c r="R18" s="205"/>
      <c r="S18" s="197">
        <f t="shared" si="2"/>
        <v>0</v>
      </c>
      <c r="T18" s="233"/>
      <c r="U18" s="205"/>
      <c r="V18" s="205"/>
      <c r="W18" s="205"/>
      <c r="X18" s="205"/>
      <c r="Y18" s="205"/>
      <c r="Z18" s="437">
        <f t="shared" si="3"/>
        <v>0</v>
      </c>
      <c r="AA18" s="894"/>
      <c r="AB18" s="882"/>
      <c r="AC18" s="895"/>
    </row>
    <row r="19" spans="1:29" hidden="1" outlineLevel="1">
      <c r="A19" s="430" t="str">
        <f>Słownik!$B$485</f>
        <v>Austria</v>
      </c>
      <c r="B19" s="429">
        <v>13</v>
      </c>
      <c r="C19" s="233"/>
      <c r="D19" s="205"/>
      <c r="E19" s="205"/>
      <c r="F19" s="205"/>
      <c r="G19" s="197">
        <f t="shared" si="0"/>
        <v>0</v>
      </c>
      <c r="H19" s="233"/>
      <c r="I19" s="205"/>
      <c r="J19" s="205"/>
      <c r="K19" s="205"/>
      <c r="L19" s="205"/>
      <c r="M19" s="205"/>
      <c r="N19" s="197">
        <f t="shared" si="1"/>
        <v>0</v>
      </c>
      <c r="O19" s="233"/>
      <c r="P19" s="205"/>
      <c r="Q19" s="205"/>
      <c r="R19" s="205"/>
      <c r="S19" s="197">
        <f t="shared" si="2"/>
        <v>0</v>
      </c>
      <c r="T19" s="233"/>
      <c r="U19" s="205"/>
      <c r="V19" s="205"/>
      <c r="W19" s="205"/>
      <c r="X19" s="205"/>
      <c r="Y19" s="205"/>
      <c r="Z19" s="437">
        <f t="shared" si="3"/>
        <v>0</v>
      </c>
      <c r="AA19" s="894"/>
      <c r="AB19" s="882"/>
      <c r="AC19" s="895"/>
    </row>
    <row r="20" spans="1:29" hidden="1" outlineLevel="1">
      <c r="A20" s="430" t="str">
        <f>Słownik!$B$485</f>
        <v>Austria</v>
      </c>
      <c r="B20" s="429">
        <v>14</v>
      </c>
      <c r="C20" s="233"/>
      <c r="D20" s="205"/>
      <c r="E20" s="205"/>
      <c r="F20" s="205"/>
      <c r="G20" s="197">
        <f t="shared" si="0"/>
        <v>0</v>
      </c>
      <c r="H20" s="233"/>
      <c r="I20" s="205"/>
      <c r="J20" s="205"/>
      <c r="K20" s="205"/>
      <c r="L20" s="205"/>
      <c r="M20" s="205"/>
      <c r="N20" s="197">
        <f t="shared" si="1"/>
        <v>0</v>
      </c>
      <c r="O20" s="233"/>
      <c r="P20" s="205"/>
      <c r="Q20" s="205"/>
      <c r="R20" s="205"/>
      <c r="S20" s="197">
        <f t="shared" si="2"/>
        <v>0</v>
      </c>
      <c r="T20" s="233"/>
      <c r="U20" s="205"/>
      <c r="V20" s="205"/>
      <c r="W20" s="205"/>
      <c r="X20" s="205"/>
      <c r="Y20" s="205"/>
      <c r="Z20" s="437">
        <f t="shared" si="3"/>
        <v>0</v>
      </c>
      <c r="AA20" s="894"/>
      <c r="AB20" s="882"/>
      <c r="AC20" s="895"/>
    </row>
    <row r="21" spans="1:29" hidden="1" outlineLevel="1">
      <c r="A21" s="430" t="str">
        <f>Słownik!$B$485</f>
        <v>Austria</v>
      </c>
      <c r="B21" s="429">
        <v>15</v>
      </c>
      <c r="C21" s="233"/>
      <c r="D21" s="205"/>
      <c r="E21" s="205"/>
      <c r="F21" s="205"/>
      <c r="G21" s="197">
        <f t="shared" si="0"/>
        <v>0</v>
      </c>
      <c r="H21" s="233"/>
      <c r="I21" s="205"/>
      <c r="J21" s="205"/>
      <c r="K21" s="205"/>
      <c r="L21" s="205"/>
      <c r="M21" s="205"/>
      <c r="N21" s="197">
        <f t="shared" si="1"/>
        <v>0</v>
      </c>
      <c r="O21" s="233"/>
      <c r="P21" s="205"/>
      <c r="Q21" s="205"/>
      <c r="R21" s="205"/>
      <c r="S21" s="197">
        <f t="shared" si="2"/>
        <v>0</v>
      </c>
      <c r="T21" s="233"/>
      <c r="U21" s="205"/>
      <c r="V21" s="205"/>
      <c r="W21" s="205"/>
      <c r="X21" s="205"/>
      <c r="Y21" s="205"/>
      <c r="Z21" s="437">
        <f t="shared" si="3"/>
        <v>0</v>
      </c>
      <c r="AA21" s="894"/>
      <c r="AB21" s="882"/>
      <c r="AC21" s="895"/>
    </row>
    <row r="22" spans="1:29" hidden="1" outlineLevel="1">
      <c r="A22" s="430" t="str">
        <f>Słownik!$B$485</f>
        <v>Austria</v>
      </c>
      <c r="B22" s="429">
        <v>16</v>
      </c>
      <c r="C22" s="233"/>
      <c r="D22" s="205"/>
      <c r="E22" s="205"/>
      <c r="F22" s="205"/>
      <c r="G22" s="197">
        <f t="shared" si="0"/>
        <v>0</v>
      </c>
      <c r="H22" s="233"/>
      <c r="I22" s="205"/>
      <c r="J22" s="205"/>
      <c r="K22" s="205"/>
      <c r="L22" s="205"/>
      <c r="M22" s="205"/>
      <c r="N22" s="197">
        <f t="shared" si="1"/>
        <v>0</v>
      </c>
      <c r="O22" s="233"/>
      <c r="P22" s="205"/>
      <c r="Q22" s="205"/>
      <c r="R22" s="205"/>
      <c r="S22" s="197">
        <f t="shared" si="2"/>
        <v>0</v>
      </c>
      <c r="T22" s="233"/>
      <c r="U22" s="205"/>
      <c r="V22" s="205"/>
      <c r="W22" s="205"/>
      <c r="X22" s="205"/>
      <c r="Y22" s="205"/>
      <c r="Z22" s="437">
        <f t="shared" si="3"/>
        <v>0</v>
      </c>
      <c r="AA22" s="894"/>
      <c r="AB22" s="882"/>
      <c r="AC22" s="895"/>
    </row>
    <row r="23" spans="1:29" hidden="1" outlineLevel="1">
      <c r="A23" s="430" t="str">
        <f>Słownik!$B$485</f>
        <v>Austria</v>
      </c>
      <c r="B23" s="429">
        <v>17</v>
      </c>
      <c r="C23" s="233"/>
      <c r="D23" s="205"/>
      <c r="E23" s="205"/>
      <c r="F23" s="205"/>
      <c r="G23" s="197">
        <f t="shared" si="0"/>
        <v>0</v>
      </c>
      <c r="H23" s="233"/>
      <c r="I23" s="205"/>
      <c r="J23" s="205"/>
      <c r="K23" s="205"/>
      <c r="L23" s="205"/>
      <c r="M23" s="205"/>
      <c r="N23" s="197">
        <f t="shared" si="1"/>
        <v>0</v>
      </c>
      <c r="O23" s="233"/>
      <c r="P23" s="205"/>
      <c r="Q23" s="205"/>
      <c r="R23" s="205"/>
      <c r="S23" s="197">
        <f t="shared" si="2"/>
        <v>0</v>
      </c>
      <c r="T23" s="233"/>
      <c r="U23" s="205"/>
      <c r="V23" s="205"/>
      <c r="W23" s="205"/>
      <c r="X23" s="205"/>
      <c r="Y23" s="205"/>
      <c r="Z23" s="437">
        <f t="shared" si="3"/>
        <v>0</v>
      </c>
      <c r="AA23" s="894"/>
      <c r="AB23" s="882"/>
      <c r="AC23" s="895"/>
    </row>
    <row r="24" spans="1:29" hidden="1" outlineLevel="1">
      <c r="A24" s="430" t="str">
        <f>Słownik!$B$485</f>
        <v>Austria</v>
      </c>
      <c r="B24" s="429">
        <v>18</v>
      </c>
      <c r="C24" s="233"/>
      <c r="D24" s="205"/>
      <c r="E24" s="205"/>
      <c r="F24" s="205"/>
      <c r="G24" s="197">
        <f t="shared" si="0"/>
        <v>0</v>
      </c>
      <c r="H24" s="233"/>
      <c r="I24" s="205"/>
      <c r="J24" s="205"/>
      <c r="K24" s="205"/>
      <c r="L24" s="205"/>
      <c r="M24" s="205"/>
      <c r="N24" s="197">
        <f t="shared" si="1"/>
        <v>0</v>
      </c>
      <c r="O24" s="233"/>
      <c r="P24" s="205"/>
      <c r="Q24" s="205"/>
      <c r="R24" s="205"/>
      <c r="S24" s="197">
        <f t="shared" si="2"/>
        <v>0</v>
      </c>
      <c r="T24" s="233"/>
      <c r="U24" s="205"/>
      <c r="V24" s="205"/>
      <c r="W24" s="205"/>
      <c r="X24" s="205"/>
      <c r="Y24" s="205"/>
      <c r="Z24" s="437">
        <f t="shared" si="3"/>
        <v>0</v>
      </c>
      <c r="AA24" s="894"/>
      <c r="AB24" s="882"/>
      <c r="AC24" s="895"/>
    </row>
    <row r="25" spans="1:29" hidden="1" outlineLevel="1">
      <c r="A25" s="430" t="str">
        <f>Słownik!$B$485</f>
        <v>Austria</v>
      </c>
      <c r="B25" s="429">
        <v>19</v>
      </c>
      <c r="C25" s="233"/>
      <c r="D25" s="205"/>
      <c r="E25" s="205"/>
      <c r="F25" s="205"/>
      <c r="G25" s="197">
        <f t="shared" si="0"/>
        <v>0</v>
      </c>
      <c r="H25" s="233"/>
      <c r="I25" s="205"/>
      <c r="J25" s="205"/>
      <c r="K25" s="205"/>
      <c r="L25" s="205"/>
      <c r="M25" s="205"/>
      <c r="N25" s="197">
        <f t="shared" si="1"/>
        <v>0</v>
      </c>
      <c r="O25" s="233"/>
      <c r="P25" s="205"/>
      <c r="Q25" s="205"/>
      <c r="R25" s="205"/>
      <c r="S25" s="197">
        <f t="shared" si="2"/>
        <v>0</v>
      </c>
      <c r="T25" s="233"/>
      <c r="U25" s="205"/>
      <c r="V25" s="205"/>
      <c r="W25" s="205"/>
      <c r="X25" s="205"/>
      <c r="Y25" s="205"/>
      <c r="Z25" s="437">
        <f t="shared" si="3"/>
        <v>0</v>
      </c>
      <c r="AA25" s="894"/>
      <c r="AB25" s="882"/>
      <c r="AC25" s="895"/>
    </row>
    <row r="26" spans="1:29" hidden="1" outlineLevel="1">
      <c r="A26" s="430" t="str">
        <f>Słownik!$B$485</f>
        <v>Austria</v>
      </c>
      <c r="B26" s="429">
        <v>20</v>
      </c>
      <c r="C26" s="233"/>
      <c r="D26" s="205"/>
      <c r="E26" s="205"/>
      <c r="F26" s="205"/>
      <c r="G26" s="197">
        <f t="shared" si="0"/>
        <v>0</v>
      </c>
      <c r="H26" s="233"/>
      <c r="I26" s="205"/>
      <c r="J26" s="205"/>
      <c r="K26" s="205"/>
      <c r="L26" s="205"/>
      <c r="M26" s="205"/>
      <c r="N26" s="197">
        <f t="shared" si="1"/>
        <v>0</v>
      </c>
      <c r="O26" s="233"/>
      <c r="P26" s="205"/>
      <c r="Q26" s="205"/>
      <c r="R26" s="205"/>
      <c r="S26" s="197">
        <f t="shared" si="2"/>
        <v>0</v>
      </c>
      <c r="T26" s="233"/>
      <c r="U26" s="205"/>
      <c r="V26" s="205"/>
      <c r="W26" s="205"/>
      <c r="X26" s="205"/>
      <c r="Y26" s="205"/>
      <c r="Z26" s="437">
        <f t="shared" si="3"/>
        <v>0</v>
      </c>
      <c r="AA26" s="894"/>
      <c r="AB26" s="882"/>
      <c r="AC26" s="895"/>
    </row>
    <row r="27" spans="1:29" hidden="1" outlineLevel="1">
      <c r="A27" s="430" t="str">
        <f>Słownik!$B$485</f>
        <v>Austria</v>
      </c>
      <c r="B27" s="429">
        <v>21</v>
      </c>
      <c r="C27" s="233"/>
      <c r="D27" s="205"/>
      <c r="E27" s="205"/>
      <c r="F27" s="205"/>
      <c r="G27" s="197">
        <f t="shared" si="0"/>
        <v>0</v>
      </c>
      <c r="H27" s="233"/>
      <c r="I27" s="205"/>
      <c r="J27" s="205"/>
      <c r="K27" s="205"/>
      <c r="L27" s="205"/>
      <c r="M27" s="205"/>
      <c r="N27" s="197">
        <f t="shared" si="1"/>
        <v>0</v>
      </c>
      <c r="O27" s="233"/>
      <c r="P27" s="205"/>
      <c r="Q27" s="205"/>
      <c r="R27" s="205"/>
      <c r="S27" s="197">
        <f t="shared" si="2"/>
        <v>0</v>
      </c>
      <c r="T27" s="233"/>
      <c r="U27" s="205"/>
      <c r="V27" s="205"/>
      <c r="W27" s="205"/>
      <c r="X27" s="205"/>
      <c r="Y27" s="205"/>
      <c r="Z27" s="437">
        <f t="shared" si="3"/>
        <v>0</v>
      </c>
      <c r="AA27" s="894"/>
      <c r="AB27" s="882"/>
      <c r="AC27" s="895"/>
    </row>
    <row r="28" spans="1:29" hidden="1" outlineLevel="1">
      <c r="A28" s="430" t="str">
        <f>Słownik!$B$485</f>
        <v>Austria</v>
      </c>
      <c r="B28" s="429">
        <v>22</v>
      </c>
      <c r="C28" s="233"/>
      <c r="D28" s="205"/>
      <c r="E28" s="205"/>
      <c r="F28" s="205"/>
      <c r="G28" s="197">
        <f t="shared" si="0"/>
        <v>0</v>
      </c>
      <c r="H28" s="233"/>
      <c r="I28" s="205"/>
      <c r="J28" s="205"/>
      <c r="K28" s="205"/>
      <c r="L28" s="205"/>
      <c r="M28" s="205"/>
      <c r="N28" s="197">
        <f t="shared" si="1"/>
        <v>0</v>
      </c>
      <c r="O28" s="233"/>
      <c r="P28" s="205"/>
      <c r="Q28" s="205"/>
      <c r="R28" s="205"/>
      <c r="S28" s="197">
        <f t="shared" si="2"/>
        <v>0</v>
      </c>
      <c r="T28" s="233"/>
      <c r="U28" s="205"/>
      <c r="V28" s="205"/>
      <c r="W28" s="205"/>
      <c r="X28" s="205"/>
      <c r="Y28" s="205"/>
      <c r="Z28" s="437">
        <f t="shared" si="3"/>
        <v>0</v>
      </c>
      <c r="AA28" s="894"/>
      <c r="AB28" s="882"/>
      <c r="AC28" s="895"/>
    </row>
    <row r="29" spans="1:29" hidden="1" outlineLevel="1">
      <c r="A29" s="430" t="str">
        <f>Słownik!$B$485</f>
        <v>Austria</v>
      </c>
      <c r="B29" s="429">
        <v>23</v>
      </c>
      <c r="C29" s="233"/>
      <c r="D29" s="205"/>
      <c r="E29" s="205"/>
      <c r="F29" s="205"/>
      <c r="G29" s="197">
        <f t="shared" si="0"/>
        <v>0</v>
      </c>
      <c r="H29" s="233"/>
      <c r="I29" s="205"/>
      <c r="J29" s="205"/>
      <c r="K29" s="205"/>
      <c r="L29" s="205"/>
      <c r="M29" s="205"/>
      <c r="N29" s="197">
        <f t="shared" si="1"/>
        <v>0</v>
      </c>
      <c r="O29" s="233"/>
      <c r="P29" s="205"/>
      <c r="Q29" s="205"/>
      <c r="R29" s="205"/>
      <c r="S29" s="197">
        <f t="shared" si="2"/>
        <v>0</v>
      </c>
      <c r="T29" s="233"/>
      <c r="U29" s="205"/>
      <c r="V29" s="205"/>
      <c r="W29" s="205"/>
      <c r="X29" s="205"/>
      <c r="Y29" s="205"/>
      <c r="Z29" s="437">
        <f t="shared" si="3"/>
        <v>0</v>
      </c>
      <c r="AA29" s="894"/>
      <c r="AB29" s="882"/>
      <c r="AC29" s="895"/>
    </row>
    <row r="30" spans="1:29" hidden="1" outlineLevel="1">
      <c r="A30" s="430" t="str">
        <f>Słownik!$B$485</f>
        <v>Austria</v>
      </c>
      <c r="B30" s="429">
        <v>24</v>
      </c>
      <c r="C30" s="233"/>
      <c r="D30" s="205"/>
      <c r="E30" s="205"/>
      <c r="F30" s="205"/>
      <c r="G30" s="197">
        <f t="shared" si="0"/>
        <v>0</v>
      </c>
      <c r="H30" s="233"/>
      <c r="I30" s="205"/>
      <c r="J30" s="205"/>
      <c r="K30" s="205"/>
      <c r="L30" s="205"/>
      <c r="M30" s="205"/>
      <c r="N30" s="197">
        <f t="shared" si="1"/>
        <v>0</v>
      </c>
      <c r="O30" s="233"/>
      <c r="P30" s="205"/>
      <c r="Q30" s="205"/>
      <c r="R30" s="205"/>
      <c r="S30" s="197">
        <f t="shared" si="2"/>
        <v>0</v>
      </c>
      <c r="T30" s="233"/>
      <c r="U30" s="205"/>
      <c r="V30" s="205"/>
      <c r="W30" s="205"/>
      <c r="X30" s="205"/>
      <c r="Y30" s="205"/>
      <c r="Z30" s="437">
        <f t="shared" si="3"/>
        <v>0</v>
      </c>
      <c r="AA30" s="894"/>
      <c r="AB30" s="882"/>
      <c r="AC30" s="895"/>
    </row>
    <row r="31" spans="1:29" hidden="1" outlineLevel="1">
      <c r="A31" s="430" t="str">
        <f>Słownik!$B$485</f>
        <v>Austria</v>
      </c>
      <c r="B31" s="429">
        <v>25</v>
      </c>
      <c r="C31" s="233"/>
      <c r="D31" s="205"/>
      <c r="E31" s="205"/>
      <c r="F31" s="205"/>
      <c r="G31" s="197">
        <f t="shared" si="0"/>
        <v>0</v>
      </c>
      <c r="H31" s="233"/>
      <c r="I31" s="205"/>
      <c r="J31" s="205"/>
      <c r="K31" s="205"/>
      <c r="L31" s="205"/>
      <c r="M31" s="205"/>
      <c r="N31" s="197">
        <f t="shared" si="1"/>
        <v>0</v>
      </c>
      <c r="O31" s="233"/>
      <c r="P31" s="205"/>
      <c r="Q31" s="205"/>
      <c r="R31" s="205"/>
      <c r="S31" s="197">
        <f t="shared" si="2"/>
        <v>0</v>
      </c>
      <c r="T31" s="233"/>
      <c r="U31" s="205"/>
      <c r="V31" s="205"/>
      <c r="W31" s="205"/>
      <c r="X31" s="205"/>
      <c r="Y31" s="205"/>
      <c r="Z31" s="437">
        <f t="shared" si="3"/>
        <v>0</v>
      </c>
      <c r="AA31" s="894"/>
      <c r="AB31" s="882"/>
      <c r="AC31" s="895"/>
    </row>
    <row r="32" spans="1:29" hidden="1" outlineLevel="1">
      <c r="A32" s="430" t="str">
        <f>Słownik!$B$485</f>
        <v>Austria</v>
      </c>
      <c r="B32" s="429">
        <v>26</v>
      </c>
      <c r="C32" s="233"/>
      <c r="D32" s="205"/>
      <c r="E32" s="205"/>
      <c r="F32" s="205"/>
      <c r="G32" s="197">
        <f t="shared" si="0"/>
        <v>0</v>
      </c>
      <c r="H32" s="233"/>
      <c r="I32" s="205"/>
      <c r="J32" s="205"/>
      <c r="K32" s="205"/>
      <c r="L32" s="205"/>
      <c r="M32" s="205"/>
      <c r="N32" s="197">
        <f t="shared" si="1"/>
        <v>0</v>
      </c>
      <c r="O32" s="233"/>
      <c r="P32" s="205"/>
      <c r="Q32" s="205"/>
      <c r="R32" s="205"/>
      <c r="S32" s="197">
        <f t="shared" si="2"/>
        <v>0</v>
      </c>
      <c r="T32" s="233"/>
      <c r="U32" s="205"/>
      <c r="V32" s="205"/>
      <c r="W32" s="205"/>
      <c r="X32" s="205"/>
      <c r="Y32" s="205"/>
      <c r="Z32" s="437">
        <f t="shared" si="3"/>
        <v>0</v>
      </c>
      <c r="AA32" s="894"/>
      <c r="AB32" s="882"/>
      <c r="AC32" s="895"/>
    </row>
    <row r="33" spans="1:29" hidden="1" outlineLevel="1">
      <c r="A33" s="430" t="str">
        <f>Słownik!$B$485</f>
        <v>Austria</v>
      </c>
      <c r="B33" s="429">
        <v>27</v>
      </c>
      <c r="C33" s="233"/>
      <c r="D33" s="205"/>
      <c r="E33" s="205"/>
      <c r="F33" s="205"/>
      <c r="G33" s="197">
        <f t="shared" si="0"/>
        <v>0</v>
      </c>
      <c r="H33" s="233"/>
      <c r="I33" s="205"/>
      <c r="J33" s="205"/>
      <c r="K33" s="205"/>
      <c r="L33" s="205"/>
      <c r="M33" s="205"/>
      <c r="N33" s="197">
        <f t="shared" si="1"/>
        <v>0</v>
      </c>
      <c r="O33" s="233"/>
      <c r="P33" s="205"/>
      <c r="Q33" s="205"/>
      <c r="R33" s="205"/>
      <c r="S33" s="197">
        <f t="shared" si="2"/>
        <v>0</v>
      </c>
      <c r="T33" s="233"/>
      <c r="U33" s="205"/>
      <c r="V33" s="205"/>
      <c r="W33" s="205"/>
      <c r="X33" s="205"/>
      <c r="Y33" s="205"/>
      <c r="Z33" s="437">
        <f t="shared" si="3"/>
        <v>0</v>
      </c>
      <c r="AA33" s="894"/>
      <c r="AB33" s="882"/>
      <c r="AC33" s="895"/>
    </row>
    <row r="34" spans="1:29" hidden="1" outlineLevel="1">
      <c r="A34" s="430" t="str">
        <f>Słownik!$B$485</f>
        <v>Austria</v>
      </c>
      <c r="B34" s="429">
        <v>28</v>
      </c>
      <c r="C34" s="233"/>
      <c r="D34" s="205"/>
      <c r="E34" s="205"/>
      <c r="F34" s="205"/>
      <c r="G34" s="197">
        <f t="shared" si="0"/>
        <v>0</v>
      </c>
      <c r="H34" s="233"/>
      <c r="I34" s="205"/>
      <c r="J34" s="205"/>
      <c r="K34" s="205"/>
      <c r="L34" s="205"/>
      <c r="M34" s="205"/>
      <c r="N34" s="197">
        <f t="shared" si="1"/>
        <v>0</v>
      </c>
      <c r="O34" s="233"/>
      <c r="P34" s="205"/>
      <c r="Q34" s="205"/>
      <c r="R34" s="205"/>
      <c r="S34" s="197">
        <f t="shared" si="2"/>
        <v>0</v>
      </c>
      <c r="T34" s="233"/>
      <c r="U34" s="205"/>
      <c r="V34" s="205"/>
      <c r="W34" s="205"/>
      <c r="X34" s="205"/>
      <c r="Y34" s="205"/>
      <c r="Z34" s="437">
        <f t="shared" si="3"/>
        <v>0</v>
      </c>
      <c r="AA34" s="894"/>
      <c r="AB34" s="882"/>
      <c r="AC34" s="895"/>
    </row>
    <row r="35" spans="1:29" hidden="1" outlineLevel="1">
      <c r="A35" s="430" t="str">
        <f>Słownik!$B$485</f>
        <v>Austria</v>
      </c>
      <c r="B35" s="429">
        <v>29</v>
      </c>
      <c r="C35" s="233"/>
      <c r="D35" s="205"/>
      <c r="E35" s="205"/>
      <c r="F35" s="205"/>
      <c r="G35" s="197">
        <f t="shared" si="0"/>
        <v>0</v>
      </c>
      <c r="H35" s="233"/>
      <c r="I35" s="205"/>
      <c r="J35" s="205"/>
      <c r="K35" s="205"/>
      <c r="L35" s="205"/>
      <c r="M35" s="205"/>
      <c r="N35" s="197">
        <f t="shared" si="1"/>
        <v>0</v>
      </c>
      <c r="O35" s="233"/>
      <c r="P35" s="205"/>
      <c r="Q35" s="205"/>
      <c r="R35" s="205"/>
      <c r="S35" s="197">
        <f t="shared" si="2"/>
        <v>0</v>
      </c>
      <c r="T35" s="233"/>
      <c r="U35" s="205"/>
      <c r="V35" s="205"/>
      <c r="W35" s="205"/>
      <c r="X35" s="205"/>
      <c r="Y35" s="205"/>
      <c r="Z35" s="437">
        <f t="shared" si="3"/>
        <v>0</v>
      </c>
      <c r="AA35" s="894"/>
      <c r="AB35" s="882"/>
      <c r="AC35" s="895"/>
    </row>
    <row r="36" spans="1:29" hidden="1" outlineLevel="1">
      <c r="A36" s="430" t="str">
        <f>Słownik!$B$485</f>
        <v>Austria</v>
      </c>
      <c r="B36" s="429">
        <v>30</v>
      </c>
      <c r="C36" s="233"/>
      <c r="D36" s="205"/>
      <c r="E36" s="205"/>
      <c r="F36" s="205"/>
      <c r="G36" s="197">
        <f t="shared" si="0"/>
        <v>0</v>
      </c>
      <c r="H36" s="233"/>
      <c r="I36" s="205"/>
      <c r="J36" s="205"/>
      <c r="K36" s="205"/>
      <c r="L36" s="205"/>
      <c r="M36" s="205"/>
      <c r="N36" s="197">
        <f t="shared" si="1"/>
        <v>0</v>
      </c>
      <c r="O36" s="233"/>
      <c r="P36" s="205"/>
      <c r="Q36" s="205"/>
      <c r="R36" s="205"/>
      <c r="S36" s="197">
        <f t="shared" si="2"/>
        <v>0</v>
      </c>
      <c r="T36" s="233"/>
      <c r="U36" s="205"/>
      <c r="V36" s="205"/>
      <c r="W36" s="205"/>
      <c r="X36" s="205"/>
      <c r="Y36" s="205"/>
      <c r="Z36" s="437">
        <f t="shared" si="3"/>
        <v>0</v>
      </c>
      <c r="AA36" s="894"/>
      <c r="AB36" s="882"/>
      <c r="AC36" s="895"/>
    </row>
    <row r="37" spans="1:29" hidden="1" outlineLevel="1">
      <c r="A37" s="430" t="str">
        <f>Słownik!$B$485</f>
        <v>Austria</v>
      </c>
      <c r="B37" s="429">
        <v>31</v>
      </c>
      <c r="C37" s="233"/>
      <c r="D37" s="205"/>
      <c r="E37" s="205"/>
      <c r="F37" s="205"/>
      <c r="G37" s="197">
        <f t="shared" si="0"/>
        <v>0</v>
      </c>
      <c r="H37" s="233"/>
      <c r="I37" s="205"/>
      <c r="J37" s="205"/>
      <c r="K37" s="205"/>
      <c r="L37" s="205"/>
      <c r="M37" s="205"/>
      <c r="N37" s="197">
        <f t="shared" si="1"/>
        <v>0</v>
      </c>
      <c r="O37" s="233"/>
      <c r="P37" s="205"/>
      <c r="Q37" s="205"/>
      <c r="R37" s="205"/>
      <c r="S37" s="197">
        <f t="shared" si="2"/>
        <v>0</v>
      </c>
      <c r="T37" s="233"/>
      <c r="U37" s="205"/>
      <c r="V37" s="205"/>
      <c r="W37" s="205"/>
      <c r="X37" s="205"/>
      <c r="Y37" s="205"/>
      <c r="Z37" s="437">
        <f t="shared" si="3"/>
        <v>0</v>
      </c>
      <c r="AA37" s="894"/>
      <c r="AB37" s="882"/>
      <c r="AC37" s="895"/>
    </row>
    <row r="38" spans="1:29" hidden="1" outlineLevel="1">
      <c r="A38" s="430" t="str">
        <f>Słownik!$B$485</f>
        <v>Austria</v>
      </c>
      <c r="B38" s="429">
        <v>32</v>
      </c>
      <c r="C38" s="233"/>
      <c r="D38" s="205"/>
      <c r="E38" s="205"/>
      <c r="F38" s="205"/>
      <c r="G38" s="197">
        <f t="shared" si="0"/>
        <v>0</v>
      </c>
      <c r="H38" s="233"/>
      <c r="I38" s="205"/>
      <c r="J38" s="205"/>
      <c r="K38" s="205"/>
      <c r="L38" s="205"/>
      <c r="M38" s="205"/>
      <c r="N38" s="197">
        <f t="shared" si="1"/>
        <v>0</v>
      </c>
      <c r="O38" s="233"/>
      <c r="P38" s="205"/>
      <c r="Q38" s="205"/>
      <c r="R38" s="205"/>
      <c r="S38" s="197">
        <f t="shared" si="2"/>
        <v>0</v>
      </c>
      <c r="T38" s="233"/>
      <c r="U38" s="205"/>
      <c r="V38" s="205"/>
      <c r="W38" s="205"/>
      <c r="X38" s="205"/>
      <c r="Y38" s="205"/>
      <c r="Z38" s="437">
        <f t="shared" si="3"/>
        <v>0</v>
      </c>
      <c r="AA38" s="894"/>
      <c r="AB38" s="882"/>
      <c r="AC38" s="895"/>
    </row>
    <row r="39" spans="1:29" hidden="1" outlineLevel="1">
      <c r="A39" s="430" t="str">
        <f>Słownik!$B$485</f>
        <v>Austria</v>
      </c>
      <c r="B39" s="429">
        <v>33</v>
      </c>
      <c r="C39" s="233"/>
      <c r="D39" s="205"/>
      <c r="E39" s="205"/>
      <c r="F39" s="205"/>
      <c r="G39" s="197">
        <f t="shared" si="0"/>
        <v>0</v>
      </c>
      <c r="H39" s="233"/>
      <c r="I39" s="205"/>
      <c r="J39" s="205"/>
      <c r="K39" s="205"/>
      <c r="L39" s="205"/>
      <c r="M39" s="205"/>
      <c r="N39" s="197">
        <f t="shared" si="1"/>
        <v>0</v>
      </c>
      <c r="O39" s="233"/>
      <c r="P39" s="205"/>
      <c r="Q39" s="205"/>
      <c r="R39" s="205"/>
      <c r="S39" s="197">
        <f t="shared" si="2"/>
        <v>0</v>
      </c>
      <c r="T39" s="233"/>
      <c r="U39" s="205"/>
      <c r="V39" s="205"/>
      <c r="W39" s="205"/>
      <c r="X39" s="205"/>
      <c r="Y39" s="205"/>
      <c r="Z39" s="437">
        <f t="shared" si="3"/>
        <v>0</v>
      </c>
      <c r="AA39" s="894"/>
      <c r="AB39" s="882"/>
      <c r="AC39" s="895"/>
    </row>
    <row r="40" spans="1:29" hidden="1" outlineLevel="1">
      <c r="A40" s="430" t="str">
        <f>Słownik!$B$485</f>
        <v>Austria</v>
      </c>
      <c r="B40" s="429">
        <v>34</v>
      </c>
      <c r="C40" s="233"/>
      <c r="D40" s="205"/>
      <c r="E40" s="205"/>
      <c r="F40" s="205"/>
      <c r="G40" s="197">
        <f t="shared" si="0"/>
        <v>0</v>
      </c>
      <c r="H40" s="233"/>
      <c r="I40" s="205"/>
      <c r="J40" s="205"/>
      <c r="K40" s="205"/>
      <c r="L40" s="205"/>
      <c r="M40" s="205"/>
      <c r="N40" s="197">
        <f t="shared" si="1"/>
        <v>0</v>
      </c>
      <c r="O40" s="233"/>
      <c r="P40" s="205"/>
      <c r="Q40" s="205"/>
      <c r="R40" s="205"/>
      <c r="S40" s="197">
        <f t="shared" si="2"/>
        <v>0</v>
      </c>
      <c r="T40" s="233"/>
      <c r="U40" s="205"/>
      <c r="V40" s="205"/>
      <c r="W40" s="205"/>
      <c r="X40" s="205"/>
      <c r="Y40" s="205"/>
      <c r="Z40" s="437">
        <f t="shared" si="3"/>
        <v>0</v>
      </c>
      <c r="AA40" s="894"/>
      <c r="AB40" s="882"/>
      <c r="AC40" s="895"/>
    </row>
    <row r="41" spans="1:29" hidden="1" outlineLevel="1">
      <c r="A41" s="430" t="str">
        <f>Słownik!$B$485</f>
        <v>Austria</v>
      </c>
      <c r="B41" s="429">
        <v>35</v>
      </c>
      <c r="C41" s="233"/>
      <c r="D41" s="205"/>
      <c r="E41" s="205"/>
      <c r="F41" s="205"/>
      <c r="G41" s="197">
        <f t="shared" si="0"/>
        <v>0</v>
      </c>
      <c r="H41" s="233"/>
      <c r="I41" s="205"/>
      <c r="J41" s="205"/>
      <c r="K41" s="205"/>
      <c r="L41" s="205"/>
      <c r="M41" s="205"/>
      <c r="N41" s="197">
        <f t="shared" si="1"/>
        <v>0</v>
      </c>
      <c r="O41" s="233"/>
      <c r="P41" s="205"/>
      <c r="Q41" s="205"/>
      <c r="R41" s="205"/>
      <c r="S41" s="197">
        <f t="shared" si="2"/>
        <v>0</v>
      </c>
      <c r="T41" s="233"/>
      <c r="U41" s="205"/>
      <c r="V41" s="205"/>
      <c r="W41" s="205"/>
      <c r="X41" s="205"/>
      <c r="Y41" s="205"/>
      <c r="Z41" s="437">
        <f t="shared" si="3"/>
        <v>0</v>
      </c>
      <c r="AA41" s="894"/>
      <c r="AB41" s="882"/>
      <c r="AC41" s="895"/>
    </row>
    <row r="42" spans="1:29" hidden="1" outlineLevel="1">
      <c r="A42" s="430" t="str">
        <f>Słownik!$B$485</f>
        <v>Austria</v>
      </c>
      <c r="B42" s="429">
        <v>36</v>
      </c>
      <c r="C42" s="233"/>
      <c r="D42" s="205"/>
      <c r="E42" s="205"/>
      <c r="F42" s="205"/>
      <c r="G42" s="197">
        <f t="shared" si="0"/>
        <v>0</v>
      </c>
      <c r="H42" s="233"/>
      <c r="I42" s="205"/>
      <c r="J42" s="205"/>
      <c r="K42" s="205"/>
      <c r="L42" s="205"/>
      <c r="M42" s="205"/>
      <c r="N42" s="197">
        <f t="shared" si="1"/>
        <v>0</v>
      </c>
      <c r="O42" s="233"/>
      <c r="P42" s="205"/>
      <c r="Q42" s="205"/>
      <c r="R42" s="205"/>
      <c r="S42" s="197">
        <f t="shared" si="2"/>
        <v>0</v>
      </c>
      <c r="T42" s="233"/>
      <c r="U42" s="205"/>
      <c r="V42" s="205"/>
      <c r="W42" s="205"/>
      <c r="X42" s="205"/>
      <c r="Y42" s="205"/>
      <c r="Z42" s="437">
        <f t="shared" si="3"/>
        <v>0</v>
      </c>
      <c r="AA42" s="894"/>
      <c r="AB42" s="882"/>
      <c r="AC42" s="895"/>
    </row>
    <row r="43" spans="1:29" hidden="1" outlineLevel="1">
      <c r="A43" s="430" t="str">
        <f>Słownik!$B$485</f>
        <v>Austria</v>
      </c>
      <c r="B43" s="429">
        <v>37</v>
      </c>
      <c r="C43" s="233"/>
      <c r="D43" s="205"/>
      <c r="E43" s="205"/>
      <c r="F43" s="205"/>
      <c r="G43" s="197">
        <f t="shared" si="0"/>
        <v>0</v>
      </c>
      <c r="H43" s="233"/>
      <c r="I43" s="205"/>
      <c r="J43" s="205"/>
      <c r="K43" s="205"/>
      <c r="L43" s="205"/>
      <c r="M43" s="205"/>
      <c r="N43" s="197">
        <f t="shared" si="1"/>
        <v>0</v>
      </c>
      <c r="O43" s="233"/>
      <c r="P43" s="205"/>
      <c r="Q43" s="205"/>
      <c r="R43" s="205"/>
      <c r="S43" s="197">
        <f t="shared" si="2"/>
        <v>0</v>
      </c>
      <c r="T43" s="233"/>
      <c r="U43" s="205"/>
      <c r="V43" s="205"/>
      <c r="W43" s="205"/>
      <c r="X43" s="205"/>
      <c r="Y43" s="205"/>
      <c r="Z43" s="437">
        <f t="shared" si="3"/>
        <v>0</v>
      </c>
      <c r="AA43" s="894"/>
      <c r="AB43" s="882"/>
      <c r="AC43" s="895"/>
    </row>
    <row r="44" spans="1:29" hidden="1" outlineLevel="1">
      <c r="A44" s="430" t="str">
        <f>Słownik!$B$485</f>
        <v>Austria</v>
      </c>
      <c r="B44" s="429">
        <v>38</v>
      </c>
      <c r="C44" s="233"/>
      <c r="D44" s="205"/>
      <c r="E44" s="205"/>
      <c r="F44" s="205"/>
      <c r="G44" s="197">
        <f t="shared" si="0"/>
        <v>0</v>
      </c>
      <c r="H44" s="233"/>
      <c r="I44" s="205"/>
      <c r="J44" s="205"/>
      <c r="K44" s="205"/>
      <c r="L44" s="205"/>
      <c r="M44" s="205"/>
      <c r="N44" s="197">
        <f t="shared" si="1"/>
        <v>0</v>
      </c>
      <c r="O44" s="233"/>
      <c r="P44" s="205"/>
      <c r="Q44" s="205"/>
      <c r="R44" s="205"/>
      <c r="S44" s="197">
        <f t="shared" si="2"/>
        <v>0</v>
      </c>
      <c r="T44" s="233"/>
      <c r="U44" s="205"/>
      <c r="V44" s="205"/>
      <c r="W44" s="205"/>
      <c r="X44" s="205"/>
      <c r="Y44" s="205"/>
      <c r="Z44" s="437">
        <f t="shared" si="3"/>
        <v>0</v>
      </c>
      <c r="AA44" s="894"/>
      <c r="AB44" s="882"/>
      <c r="AC44" s="895"/>
    </row>
    <row r="45" spans="1:29" hidden="1" outlineLevel="1">
      <c r="A45" s="430" t="str">
        <f>Słownik!$B$485</f>
        <v>Austria</v>
      </c>
      <c r="B45" s="429">
        <v>39</v>
      </c>
      <c r="C45" s="233"/>
      <c r="D45" s="205"/>
      <c r="E45" s="205"/>
      <c r="F45" s="205"/>
      <c r="G45" s="197">
        <f t="shared" si="0"/>
        <v>0</v>
      </c>
      <c r="H45" s="233"/>
      <c r="I45" s="205"/>
      <c r="J45" s="205"/>
      <c r="K45" s="205"/>
      <c r="L45" s="205"/>
      <c r="M45" s="205"/>
      <c r="N45" s="197">
        <f t="shared" si="1"/>
        <v>0</v>
      </c>
      <c r="O45" s="233"/>
      <c r="P45" s="205"/>
      <c r="Q45" s="205"/>
      <c r="R45" s="205"/>
      <c r="S45" s="197">
        <f t="shared" si="2"/>
        <v>0</v>
      </c>
      <c r="T45" s="233"/>
      <c r="U45" s="205"/>
      <c r="V45" s="205"/>
      <c r="W45" s="205"/>
      <c r="X45" s="205"/>
      <c r="Y45" s="205"/>
      <c r="Z45" s="437">
        <f t="shared" si="3"/>
        <v>0</v>
      </c>
      <c r="AA45" s="894"/>
      <c r="AB45" s="882"/>
      <c r="AC45" s="895"/>
    </row>
    <row r="46" spans="1:29" hidden="1" outlineLevel="1">
      <c r="A46" s="430" t="str">
        <f>Słownik!$B$485</f>
        <v>Austria</v>
      </c>
      <c r="B46" s="429">
        <v>40</v>
      </c>
      <c r="C46" s="233"/>
      <c r="D46" s="205"/>
      <c r="E46" s="205"/>
      <c r="F46" s="205"/>
      <c r="G46" s="197">
        <f t="shared" si="0"/>
        <v>0</v>
      </c>
      <c r="H46" s="233"/>
      <c r="I46" s="205"/>
      <c r="J46" s="205"/>
      <c r="K46" s="205"/>
      <c r="L46" s="205"/>
      <c r="M46" s="205"/>
      <c r="N46" s="197">
        <f t="shared" si="1"/>
        <v>0</v>
      </c>
      <c r="O46" s="233"/>
      <c r="P46" s="205"/>
      <c r="Q46" s="205"/>
      <c r="R46" s="205"/>
      <c r="S46" s="197">
        <f t="shared" si="2"/>
        <v>0</v>
      </c>
      <c r="T46" s="233"/>
      <c r="U46" s="205"/>
      <c r="V46" s="205"/>
      <c r="W46" s="205"/>
      <c r="X46" s="205"/>
      <c r="Y46" s="205"/>
      <c r="Z46" s="437">
        <f t="shared" si="3"/>
        <v>0</v>
      </c>
      <c r="AA46" s="894"/>
      <c r="AB46" s="882"/>
      <c r="AC46" s="895"/>
    </row>
    <row r="47" spans="1:29" hidden="1" outlineLevel="1">
      <c r="A47" s="430" t="str">
        <f>Słownik!$B$485</f>
        <v>Austria</v>
      </c>
      <c r="B47" s="429">
        <v>41</v>
      </c>
      <c r="C47" s="233"/>
      <c r="D47" s="205"/>
      <c r="E47" s="205"/>
      <c r="F47" s="205"/>
      <c r="G47" s="197">
        <f t="shared" si="0"/>
        <v>0</v>
      </c>
      <c r="H47" s="233"/>
      <c r="I47" s="205"/>
      <c r="J47" s="205"/>
      <c r="K47" s="205"/>
      <c r="L47" s="205"/>
      <c r="M47" s="205"/>
      <c r="N47" s="197">
        <f t="shared" si="1"/>
        <v>0</v>
      </c>
      <c r="O47" s="233"/>
      <c r="P47" s="205"/>
      <c r="Q47" s="205"/>
      <c r="R47" s="205"/>
      <c r="S47" s="197">
        <f t="shared" si="2"/>
        <v>0</v>
      </c>
      <c r="T47" s="233"/>
      <c r="U47" s="205"/>
      <c r="V47" s="205"/>
      <c r="W47" s="205"/>
      <c r="X47" s="205"/>
      <c r="Y47" s="205"/>
      <c r="Z47" s="437">
        <f t="shared" si="3"/>
        <v>0</v>
      </c>
      <c r="AA47" s="894"/>
      <c r="AB47" s="882"/>
      <c r="AC47" s="895"/>
    </row>
    <row r="48" spans="1:29" hidden="1" outlineLevel="1">
      <c r="A48" s="430" t="str">
        <f>Słownik!$B$485</f>
        <v>Austria</v>
      </c>
      <c r="B48" s="429">
        <v>42</v>
      </c>
      <c r="C48" s="233"/>
      <c r="D48" s="205"/>
      <c r="E48" s="205"/>
      <c r="F48" s="205"/>
      <c r="G48" s="197">
        <f t="shared" si="0"/>
        <v>0</v>
      </c>
      <c r="H48" s="233"/>
      <c r="I48" s="205"/>
      <c r="J48" s="205"/>
      <c r="K48" s="205"/>
      <c r="L48" s="205"/>
      <c r="M48" s="205"/>
      <c r="N48" s="197">
        <f t="shared" si="1"/>
        <v>0</v>
      </c>
      <c r="O48" s="233"/>
      <c r="P48" s="205"/>
      <c r="Q48" s="205"/>
      <c r="R48" s="205"/>
      <c r="S48" s="197">
        <f t="shared" si="2"/>
        <v>0</v>
      </c>
      <c r="T48" s="233"/>
      <c r="U48" s="205"/>
      <c r="V48" s="205"/>
      <c r="W48" s="205"/>
      <c r="X48" s="205"/>
      <c r="Y48" s="205"/>
      <c r="Z48" s="437">
        <f t="shared" si="3"/>
        <v>0</v>
      </c>
      <c r="AA48" s="894"/>
      <c r="AB48" s="882"/>
      <c r="AC48" s="895"/>
    </row>
    <row r="49" spans="1:29" hidden="1" outlineLevel="1">
      <c r="A49" s="430" t="str">
        <f>Słownik!$B$485</f>
        <v>Austria</v>
      </c>
      <c r="B49" s="429">
        <v>43</v>
      </c>
      <c r="C49" s="233"/>
      <c r="D49" s="205"/>
      <c r="E49" s="205"/>
      <c r="F49" s="205"/>
      <c r="G49" s="197">
        <f t="shared" si="0"/>
        <v>0</v>
      </c>
      <c r="H49" s="233"/>
      <c r="I49" s="205"/>
      <c r="J49" s="205"/>
      <c r="K49" s="205"/>
      <c r="L49" s="205"/>
      <c r="M49" s="205"/>
      <c r="N49" s="197">
        <f t="shared" si="1"/>
        <v>0</v>
      </c>
      <c r="O49" s="233"/>
      <c r="P49" s="205"/>
      <c r="Q49" s="205"/>
      <c r="R49" s="205"/>
      <c r="S49" s="197">
        <f t="shared" si="2"/>
        <v>0</v>
      </c>
      <c r="T49" s="233"/>
      <c r="U49" s="205"/>
      <c r="V49" s="205"/>
      <c r="W49" s="205"/>
      <c r="X49" s="205"/>
      <c r="Y49" s="205"/>
      <c r="Z49" s="437">
        <f t="shared" si="3"/>
        <v>0</v>
      </c>
      <c r="AA49" s="894"/>
      <c r="AB49" s="882"/>
      <c r="AC49" s="895"/>
    </row>
    <row r="50" spans="1:29" hidden="1" outlineLevel="1">
      <c r="A50" s="430" t="str">
        <f>Słownik!$B$485</f>
        <v>Austria</v>
      </c>
      <c r="B50" s="429">
        <v>44</v>
      </c>
      <c r="C50" s="233"/>
      <c r="D50" s="205"/>
      <c r="E50" s="205"/>
      <c r="F50" s="205"/>
      <c r="G50" s="197">
        <f t="shared" si="0"/>
        <v>0</v>
      </c>
      <c r="H50" s="233"/>
      <c r="I50" s="205"/>
      <c r="J50" s="205"/>
      <c r="K50" s="205"/>
      <c r="L50" s="205"/>
      <c r="M50" s="205"/>
      <c r="N50" s="197">
        <f t="shared" si="1"/>
        <v>0</v>
      </c>
      <c r="O50" s="233"/>
      <c r="P50" s="205"/>
      <c r="Q50" s="205"/>
      <c r="R50" s="205"/>
      <c r="S50" s="197">
        <f t="shared" si="2"/>
        <v>0</v>
      </c>
      <c r="T50" s="233"/>
      <c r="U50" s="205"/>
      <c r="V50" s="205"/>
      <c r="W50" s="205"/>
      <c r="X50" s="205"/>
      <c r="Y50" s="205"/>
      <c r="Z50" s="437">
        <f t="shared" si="3"/>
        <v>0</v>
      </c>
      <c r="AA50" s="894"/>
      <c r="AB50" s="882"/>
      <c r="AC50" s="895"/>
    </row>
    <row r="51" spans="1:29" hidden="1" outlineLevel="1">
      <c r="A51" s="430" t="str">
        <f>Słownik!$B$485</f>
        <v>Austria</v>
      </c>
      <c r="B51" s="429">
        <v>45</v>
      </c>
      <c r="C51" s="233"/>
      <c r="D51" s="205"/>
      <c r="E51" s="205"/>
      <c r="F51" s="205"/>
      <c r="G51" s="197">
        <f t="shared" si="0"/>
        <v>0</v>
      </c>
      <c r="H51" s="233"/>
      <c r="I51" s="205"/>
      <c r="J51" s="205"/>
      <c r="K51" s="205"/>
      <c r="L51" s="205"/>
      <c r="M51" s="205"/>
      <c r="N51" s="197">
        <f t="shared" si="1"/>
        <v>0</v>
      </c>
      <c r="O51" s="233"/>
      <c r="P51" s="205"/>
      <c r="Q51" s="205"/>
      <c r="R51" s="205"/>
      <c r="S51" s="197">
        <f t="shared" si="2"/>
        <v>0</v>
      </c>
      <c r="T51" s="233"/>
      <c r="U51" s="205"/>
      <c r="V51" s="205"/>
      <c r="W51" s="205"/>
      <c r="X51" s="205"/>
      <c r="Y51" s="205"/>
      <c r="Z51" s="437">
        <f t="shared" si="3"/>
        <v>0</v>
      </c>
      <c r="AA51" s="894"/>
      <c r="AB51" s="882"/>
      <c r="AC51" s="895"/>
    </row>
    <row r="52" spans="1:29" hidden="1" outlineLevel="1">
      <c r="A52" s="430" t="str">
        <f>Słownik!$B$485</f>
        <v>Austria</v>
      </c>
      <c r="B52" s="429">
        <v>46</v>
      </c>
      <c r="C52" s="233"/>
      <c r="D52" s="205"/>
      <c r="E52" s="205"/>
      <c r="F52" s="205"/>
      <c r="G52" s="197">
        <f t="shared" si="0"/>
        <v>0</v>
      </c>
      <c r="H52" s="233"/>
      <c r="I52" s="205"/>
      <c r="J52" s="205"/>
      <c r="K52" s="205"/>
      <c r="L52" s="205"/>
      <c r="M52" s="205"/>
      <c r="N52" s="197">
        <f t="shared" si="1"/>
        <v>0</v>
      </c>
      <c r="O52" s="233"/>
      <c r="P52" s="205"/>
      <c r="Q52" s="205"/>
      <c r="R52" s="205"/>
      <c r="S52" s="197">
        <f t="shared" si="2"/>
        <v>0</v>
      </c>
      <c r="T52" s="233"/>
      <c r="U52" s="205"/>
      <c r="V52" s="205"/>
      <c r="W52" s="205"/>
      <c r="X52" s="205"/>
      <c r="Y52" s="205"/>
      <c r="Z52" s="437">
        <f t="shared" si="3"/>
        <v>0</v>
      </c>
      <c r="AA52" s="894"/>
      <c r="AB52" s="882"/>
      <c r="AC52" s="895"/>
    </row>
    <row r="53" spans="1:29" hidden="1" outlineLevel="1">
      <c r="A53" s="430" t="str">
        <f>Słownik!$B$485</f>
        <v>Austria</v>
      </c>
      <c r="B53" s="429">
        <v>47</v>
      </c>
      <c r="C53" s="233"/>
      <c r="D53" s="205"/>
      <c r="E53" s="205"/>
      <c r="F53" s="205"/>
      <c r="G53" s="197">
        <f t="shared" si="0"/>
        <v>0</v>
      </c>
      <c r="H53" s="233"/>
      <c r="I53" s="205"/>
      <c r="J53" s="205"/>
      <c r="K53" s="205"/>
      <c r="L53" s="205"/>
      <c r="M53" s="205"/>
      <c r="N53" s="197">
        <f t="shared" si="1"/>
        <v>0</v>
      </c>
      <c r="O53" s="233"/>
      <c r="P53" s="205"/>
      <c r="Q53" s="205"/>
      <c r="R53" s="205"/>
      <c r="S53" s="197">
        <f t="shared" si="2"/>
        <v>0</v>
      </c>
      <c r="T53" s="233"/>
      <c r="U53" s="205"/>
      <c r="V53" s="205"/>
      <c r="W53" s="205"/>
      <c r="X53" s="205"/>
      <c r="Y53" s="205"/>
      <c r="Z53" s="437">
        <f t="shared" si="3"/>
        <v>0</v>
      </c>
      <c r="AA53" s="894"/>
      <c r="AB53" s="882"/>
      <c r="AC53" s="895"/>
    </row>
    <row r="54" spans="1:29" hidden="1" outlineLevel="1">
      <c r="A54" s="430" t="str">
        <f>Słownik!$B$485</f>
        <v>Austria</v>
      </c>
      <c r="B54" s="429">
        <v>48</v>
      </c>
      <c r="C54" s="233"/>
      <c r="D54" s="205"/>
      <c r="E54" s="205"/>
      <c r="F54" s="205"/>
      <c r="G54" s="197">
        <f t="shared" si="0"/>
        <v>0</v>
      </c>
      <c r="H54" s="233"/>
      <c r="I54" s="205"/>
      <c r="J54" s="205"/>
      <c r="K54" s="205"/>
      <c r="L54" s="205"/>
      <c r="M54" s="205"/>
      <c r="N54" s="197">
        <f t="shared" si="1"/>
        <v>0</v>
      </c>
      <c r="O54" s="233"/>
      <c r="P54" s="205"/>
      <c r="Q54" s="205"/>
      <c r="R54" s="205"/>
      <c r="S54" s="197">
        <f t="shared" si="2"/>
        <v>0</v>
      </c>
      <c r="T54" s="233"/>
      <c r="U54" s="205"/>
      <c r="V54" s="205"/>
      <c r="W54" s="205"/>
      <c r="X54" s="205"/>
      <c r="Y54" s="205"/>
      <c r="Z54" s="437">
        <f t="shared" si="3"/>
        <v>0</v>
      </c>
      <c r="AA54" s="894"/>
      <c r="AB54" s="882"/>
      <c r="AC54" s="895"/>
    </row>
    <row r="55" spans="1:29" hidden="1" outlineLevel="1">
      <c r="A55" s="430" t="str">
        <f>Słownik!$B$485</f>
        <v>Austria</v>
      </c>
      <c r="B55" s="429">
        <v>49</v>
      </c>
      <c r="C55" s="233"/>
      <c r="D55" s="205"/>
      <c r="E55" s="205"/>
      <c r="F55" s="205"/>
      <c r="G55" s="197">
        <f t="shared" si="0"/>
        <v>0</v>
      </c>
      <c r="H55" s="233"/>
      <c r="I55" s="205"/>
      <c r="J55" s="205"/>
      <c r="K55" s="205"/>
      <c r="L55" s="205"/>
      <c r="M55" s="205"/>
      <c r="N55" s="197">
        <f t="shared" si="1"/>
        <v>0</v>
      </c>
      <c r="O55" s="233"/>
      <c r="P55" s="205"/>
      <c r="Q55" s="205"/>
      <c r="R55" s="205"/>
      <c r="S55" s="197">
        <f t="shared" si="2"/>
        <v>0</v>
      </c>
      <c r="T55" s="233"/>
      <c r="U55" s="205"/>
      <c r="V55" s="205"/>
      <c r="W55" s="205"/>
      <c r="X55" s="205"/>
      <c r="Y55" s="205"/>
      <c r="Z55" s="437">
        <f t="shared" si="3"/>
        <v>0</v>
      </c>
      <c r="AA55" s="894"/>
      <c r="AB55" s="882"/>
      <c r="AC55" s="895"/>
    </row>
    <row r="56" spans="1:29" hidden="1" outlineLevel="1">
      <c r="A56" s="430" t="str">
        <f>Słownik!$B$485</f>
        <v>Austria</v>
      </c>
      <c r="B56" s="429">
        <v>50</v>
      </c>
      <c r="C56" s="233"/>
      <c r="D56" s="205"/>
      <c r="E56" s="205"/>
      <c r="F56" s="205"/>
      <c r="G56" s="197">
        <f t="shared" si="0"/>
        <v>0</v>
      </c>
      <c r="H56" s="233"/>
      <c r="I56" s="205"/>
      <c r="J56" s="205"/>
      <c r="K56" s="205"/>
      <c r="L56" s="205"/>
      <c r="M56" s="205"/>
      <c r="N56" s="197">
        <f t="shared" si="1"/>
        <v>0</v>
      </c>
      <c r="O56" s="233"/>
      <c r="P56" s="205"/>
      <c r="Q56" s="205"/>
      <c r="R56" s="205"/>
      <c r="S56" s="197">
        <f t="shared" si="2"/>
        <v>0</v>
      </c>
      <c r="T56" s="233"/>
      <c r="U56" s="205"/>
      <c r="V56" s="205"/>
      <c r="W56" s="205"/>
      <c r="X56" s="205"/>
      <c r="Y56" s="205"/>
      <c r="Z56" s="437">
        <f t="shared" si="3"/>
        <v>0</v>
      </c>
      <c r="AA56" s="894"/>
      <c r="AB56" s="882"/>
      <c r="AC56" s="895"/>
    </row>
    <row r="57" spans="1:29" hidden="1" outlineLevel="1">
      <c r="A57" s="430" t="str">
        <f>Słownik!$B$485</f>
        <v>Austria</v>
      </c>
      <c r="B57" s="429">
        <v>51</v>
      </c>
      <c r="C57" s="233"/>
      <c r="D57" s="205"/>
      <c r="E57" s="205"/>
      <c r="F57" s="205"/>
      <c r="G57" s="197">
        <f t="shared" si="0"/>
        <v>0</v>
      </c>
      <c r="H57" s="233"/>
      <c r="I57" s="205"/>
      <c r="J57" s="205"/>
      <c r="K57" s="205"/>
      <c r="L57" s="205"/>
      <c r="M57" s="205"/>
      <c r="N57" s="197">
        <f t="shared" si="1"/>
        <v>0</v>
      </c>
      <c r="O57" s="233"/>
      <c r="P57" s="205"/>
      <c r="Q57" s="205"/>
      <c r="R57" s="205"/>
      <c r="S57" s="197">
        <f t="shared" si="2"/>
        <v>0</v>
      </c>
      <c r="T57" s="233"/>
      <c r="U57" s="205"/>
      <c r="V57" s="205"/>
      <c r="W57" s="205"/>
      <c r="X57" s="205"/>
      <c r="Y57" s="205"/>
      <c r="Z57" s="437">
        <f t="shared" si="3"/>
        <v>0</v>
      </c>
      <c r="AA57" s="894"/>
      <c r="AB57" s="882"/>
      <c r="AC57" s="895"/>
    </row>
    <row r="58" spans="1:29" hidden="1" outlineLevel="1">
      <c r="A58" s="430" t="str">
        <f>Słownik!$B$485</f>
        <v>Austria</v>
      </c>
      <c r="B58" s="429">
        <v>52</v>
      </c>
      <c r="C58" s="233"/>
      <c r="D58" s="205"/>
      <c r="E58" s="205"/>
      <c r="F58" s="205"/>
      <c r="G58" s="197">
        <f t="shared" si="0"/>
        <v>0</v>
      </c>
      <c r="H58" s="233"/>
      <c r="I58" s="205"/>
      <c r="J58" s="205"/>
      <c r="K58" s="205"/>
      <c r="L58" s="205"/>
      <c r="M58" s="205"/>
      <c r="N58" s="197">
        <f t="shared" si="1"/>
        <v>0</v>
      </c>
      <c r="O58" s="233"/>
      <c r="P58" s="205"/>
      <c r="Q58" s="205"/>
      <c r="R58" s="205"/>
      <c r="S58" s="197">
        <f t="shared" si="2"/>
        <v>0</v>
      </c>
      <c r="T58" s="233"/>
      <c r="U58" s="205"/>
      <c r="V58" s="205"/>
      <c r="W58" s="205"/>
      <c r="X58" s="205"/>
      <c r="Y58" s="205"/>
      <c r="Z58" s="437">
        <f t="shared" si="3"/>
        <v>0</v>
      </c>
      <c r="AA58" s="894"/>
      <c r="AB58" s="882"/>
      <c r="AC58" s="895"/>
    </row>
    <row r="59" spans="1:29" hidden="1" outlineLevel="1">
      <c r="A59" s="430" t="str">
        <f>Słownik!$B$485</f>
        <v>Austria</v>
      </c>
      <c r="B59" s="429">
        <v>53</v>
      </c>
      <c r="C59" s="233"/>
      <c r="D59" s="205"/>
      <c r="E59" s="205"/>
      <c r="F59" s="205"/>
      <c r="G59" s="197">
        <f t="shared" si="0"/>
        <v>0</v>
      </c>
      <c r="H59" s="233"/>
      <c r="I59" s="205"/>
      <c r="J59" s="205"/>
      <c r="K59" s="205"/>
      <c r="L59" s="205"/>
      <c r="M59" s="205"/>
      <c r="N59" s="197">
        <f t="shared" si="1"/>
        <v>0</v>
      </c>
      <c r="O59" s="233"/>
      <c r="P59" s="205"/>
      <c r="Q59" s="205"/>
      <c r="R59" s="205"/>
      <c r="S59" s="197">
        <f t="shared" si="2"/>
        <v>0</v>
      </c>
      <c r="T59" s="233"/>
      <c r="U59" s="205"/>
      <c r="V59" s="205"/>
      <c r="W59" s="205"/>
      <c r="X59" s="205"/>
      <c r="Y59" s="205"/>
      <c r="Z59" s="437">
        <f t="shared" si="3"/>
        <v>0</v>
      </c>
      <c r="AA59" s="894"/>
      <c r="AB59" s="882"/>
      <c r="AC59" s="895"/>
    </row>
    <row r="60" spans="1:29" hidden="1" outlineLevel="1">
      <c r="A60" s="430" t="str">
        <f>Słownik!$B$485</f>
        <v>Austria</v>
      </c>
      <c r="B60" s="429">
        <v>54</v>
      </c>
      <c r="C60" s="233"/>
      <c r="D60" s="205"/>
      <c r="E60" s="205"/>
      <c r="F60" s="205"/>
      <c r="G60" s="197">
        <f t="shared" si="0"/>
        <v>0</v>
      </c>
      <c r="H60" s="233"/>
      <c r="I60" s="205"/>
      <c r="J60" s="205"/>
      <c r="K60" s="205"/>
      <c r="L60" s="205"/>
      <c r="M60" s="205"/>
      <c r="N60" s="197">
        <f t="shared" si="1"/>
        <v>0</v>
      </c>
      <c r="O60" s="233"/>
      <c r="P60" s="205"/>
      <c r="Q60" s="205"/>
      <c r="R60" s="205"/>
      <c r="S60" s="197">
        <f t="shared" si="2"/>
        <v>0</v>
      </c>
      <c r="T60" s="233"/>
      <c r="U60" s="205"/>
      <c r="V60" s="205"/>
      <c r="W60" s="205"/>
      <c r="X60" s="205"/>
      <c r="Y60" s="205"/>
      <c r="Z60" s="437">
        <f t="shared" si="3"/>
        <v>0</v>
      </c>
      <c r="AA60" s="894"/>
      <c r="AB60" s="882"/>
      <c r="AC60" s="895"/>
    </row>
    <row r="61" spans="1:29" hidden="1" outlineLevel="1">
      <c r="A61" s="430" t="str">
        <f>Słownik!$B$485</f>
        <v>Austria</v>
      </c>
      <c r="B61" s="429">
        <v>55</v>
      </c>
      <c r="C61" s="233"/>
      <c r="D61" s="205"/>
      <c r="E61" s="205"/>
      <c r="F61" s="205"/>
      <c r="G61" s="197">
        <f t="shared" si="0"/>
        <v>0</v>
      </c>
      <c r="H61" s="233"/>
      <c r="I61" s="205"/>
      <c r="J61" s="205"/>
      <c r="K61" s="205"/>
      <c r="L61" s="205"/>
      <c r="M61" s="205"/>
      <c r="N61" s="197">
        <f t="shared" si="1"/>
        <v>0</v>
      </c>
      <c r="O61" s="233"/>
      <c r="P61" s="205"/>
      <c r="Q61" s="205"/>
      <c r="R61" s="205"/>
      <c r="S61" s="197">
        <f t="shared" si="2"/>
        <v>0</v>
      </c>
      <c r="T61" s="233"/>
      <c r="U61" s="205"/>
      <c r="V61" s="205"/>
      <c r="W61" s="205"/>
      <c r="X61" s="205"/>
      <c r="Y61" s="205"/>
      <c r="Z61" s="437">
        <f t="shared" si="3"/>
        <v>0</v>
      </c>
      <c r="AA61" s="894"/>
      <c r="AB61" s="882"/>
      <c r="AC61" s="895"/>
    </row>
    <row r="62" spans="1:29" hidden="1" outlineLevel="1">
      <c r="A62" s="430" t="str">
        <f>Słownik!$B$485</f>
        <v>Austria</v>
      </c>
      <c r="B62" s="429">
        <v>56</v>
      </c>
      <c r="C62" s="233"/>
      <c r="D62" s="205"/>
      <c r="E62" s="205"/>
      <c r="F62" s="205"/>
      <c r="G62" s="197">
        <f t="shared" si="0"/>
        <v>0</v>
      </c>
      <c r="H62" s="233"/>
      <c r="I62" s="205"/>
      <c r="J62" s="205"/>
      <c r="K62" s="205"/>
      <c r="L62" s="205"/>
      <c r="M62" s="205"/>
      <c r="N62" s="197">
        <f t="shared" si="1"/>
        <v>0</v>
      </c>
      <c r="O62" s="233"/>
      <c r="P62" s="205"/>
      <c r="Q62" s="205"/>
      <c r="R62" s="205"/>
      <c r="S62" s="197">
        <f t="shared" si="2"/>
        <v>0</v>
      </c>
      <c r="T62" s="233"/>
      <c r="U62" s="205"/>
      <c r="V62" s="205"/>
      <c r="W62" s="205"/>
      <c r="X62" s="205"/>
      <c r="Y62" s="205"/>
      <c r="Z62" s="437">
        <f t="shared" si="3"/>
        <v>0</v>
      </c>
      <c r="AA62" s="894"/>
      <c r="AB62" s="882"/>
      <c r="AC62" s="895"/>
    </row>
    <row r="63" spans="1:29" hidden="1" outlineLevel="1">
      <c r="A63" s="430" t="str">
        <f>Słownik!$B$485</f>
        <v>Austria</v>
      </c>
      <c r="B63" s="429">
        <v>57</v>
      </c>
      <c r="C63" s="233"/>
      <c r="D63" s="205"/>
      <c r="E63" s="205"/>
      <c r="F63" s="205"/>
      <c r="G63" s="197">
        <f t="shared" si="0"/>
        <v>0</v>
      </c>
      <c r="H63" s="233"/>
      <c r="I63" s="205"/>
      <c r="J63" s="205"/>
      <c r="K63" s="205"/>
      <c r="L63" s="205"/>
      <c r="M63" s="205"/>
      <c r="N63" s="197">
        <f t="shared" si="1"/>
        <v>0</v>
      </c>
      <c r="O63" s="233"/>
      <c r="P63" s="205"/>
      <c r="Q63" s="205"/>
      <c r="R63" s="205"/>
      <c r="S63" s="197">
        <f t="shared" si="2"/>
        <v>0</v>
      </c>
      <c r="T63" s="233"/>
      <c r="U63" s="205"/>
      <c r="V63" s="205"/>
      <c r="W63" s="205"/>
      <c r="X63" s="205"/>
      <c r="Y63" s="205"/>
      <c r="Z63" s="437">
        <f t="shared" si="3"/>
        <v>0</v>
      </c>
      <c r="AA63" s="894"/>
      <c r="AB63" s="882"/>
      <c r="AC63" s="895"/>
    </row>
    <row r="64" spans="1:29" hidden="1" outlineLevel="1">
      <c r="A64" s="430" t="str">
        <f>Słownik!$B$485</f>
        <v>Austria</v>
      </c>
      <c r="B64" s="429">
        <v>58</v>
      </c>
      <c r="C64" s="233"/>
      <c r="D64" s="205"/>
      <c r="E64" s="205"/>
      <c r="F64" s="205"/>
      <c r="G64" s="197">
        <f t="shared" si="0"/>
        <v>0</v>
      </c>
      <c r="H64" s="233"/>
      <c r="I64" s="205"/>
      <c r="J64" s="205"/>
      <c r="K64" s="205"/>
      <c r="L64" s="205"/>
      <c r="M64" s="205"/>
      <c r="N64" s="197">
        <f t="shared" si="1"/>
        <v>0</v>
      </c>
      <c r="O64" s="233"/>
      <c r="P64" s="205"/>
      <c r="Q64" s="205"/>
      <c r="R64" s="205"/>
      <c r="S64" s="197">
        <f t="shared" si="2"/>
        <v>0</v>
      </c>
      <c r="T64" s="233"/>
      <c r="U64" s="205"/>
      <c r="V64" s="205"/>
      <c r="W64" s="205"/>
      <c r="X64" s="205"/>
      <c r="Y64" s="205"/>
      <c r="Z64" s="437">
        <f t="shared" si="3"/>
        <v>0</v>
      </c>
      <c r="AA64" s="894"/>
      <c r="AB64" s="882"/>
      <c r="AC64" s="895"/>
    </row>
    <row r="65" spans="1:29" hidden="1" outlineLevel="1">
      <c r="A65" s="430" t="str">
        <f>Słownik!$B$485</f>
        <v>Austria</v>
      </c>
      <c r="B65" s="429">
        <v>59</v>
      </c>
      <c r="C65" s="233"/>
      <c r="D65" s="205"/>
      <c r="E65" s="205"/>
      <c r="F65" s="205"/>
      <c r="G65" s="197">
        <f t="shared" si="0"/>
        <v>0</v>
      </c>
      <c r="H65" s="233"/>
      <c r="I65" s="205"/>
      <c r="J65" s="205"/>
      <c r="K65" s="205"/>
      <c r="L65" s="205"/>
      <c r="M65" s="205"/>
      <c r="N65" s="197">
        <f t="shared" si="1"/>
        <v>0</v>
      </c>
      <c r="O65" s="233"/>
      <c r="P65" s="205"/>
      <c r="Q65" s="205"/>
      <c r="R65" s="205"/>
      <c r="S65" s="197">
        <f t="shared" si="2"/>
        <v>0</v>
      </c>
      <c r="T65" s="233"/>
      <c r="U65" s="205"/>
      <c r="V65" s="205"/>
      <c r="W65" s="205"/>
      <c r="X65" s="205"/>
      <c r="Y65" s="205"/>
      <c r="Z65" s="437">
        <f t="shared" si="3"/>
        <v>0</v>
      </c>
      <c r="AA65" s="894"/>
      <c r="AB65" s="882"/>
      <c r="AC65" s="895"/>
    </row>
    <row r="66" spans="1:29" hidden="1" outlineLevel="1">
      <c r="A66" s="430" t="str">
        <f>Słownik!$B$485</f>
        <v>Austria</v>
      </c>
      <c r="B66" s="429">
        <v>60</v>
      </c>
      <c r="C66" s="233"/>
      <c r="D66" s="205"/>
      <c r="E66" s="205"/>
      <c r="F66" s="205"/>
      <c r="G66" s="197">
        <f t="shared" si="0"/>
        <v>0</v>
      </c>
      <c r="H66" s="233"/>
      <c r="I66" s="205"/>
      <c r="J66" s="205"/>
      <c r="K66" s="205"/>
      <c r="L66" s="205"/>
      <c r="M66" s="205"/>
      <c r="N66" s="197">
        <f t="shared" si="1"/>
        <v>0</v>
      </c>
      <c r="O66" s="233"/>
      <c r="P66" s="205"/>
      <c r="Q66" s="205"/>
      <c r="R66" s="205"/>
      <c r="S66" s="197">
        <f t="shared" si="2"/>
        <v>0</v>
      </c>
      <c r="T66" s="233"/>
      <c r="U66" s="205"/>
      <c r="V66" s="205"/>
      <c r="W66" s="205"/>
      <c r="X66" s="205"/>
      <c r="Y66" s="205"/>
      <c r="Z66" s="437">
        <f t="shared" si="3"/>
        <v>0</v>
      </c>
      <c r="AA66" s="894"/>
      <c r="AB66" s="882"/>
      <c r="AC66" s="895"/>
    </row>
    <row r="67" spans="1:29" hidden="1" outlineLevel="1">
      <c r="A67" s="430" t="str">
        <f>Słownik!$B$485</f>
        <v>Austria</v>
      </c>
      <c r="B67" s="429">
        <v>61</v>
      </c>
      <c r="C67" s="233"/>
      <c r="D67" s="205"/>
      <c r="E67" s="205"/>
      <c r="F67" s="205"/>
      <c r="G67" s="197">
        <f t="shared" si="0"/>
        <v>0</v>
      </c>
      <c r="H67" s="233"/>
      <c r="I67" s="205"/>
      <c r="J67" s="205"/>
      <c r="K67" s="205"/>
      <c r="L67" s="205"/>
      <c r="M67" s="205"/>
      <c r="N67" s="197">
        <f t="shared" si="1"/>
        <v>0</v>
      </c>
      <c r="O67" s="233"/>
      <c r="P67" s="205"/>
      <c r="Q67" s="205"/>
      <c r="R67" s="205"/>
      <c r="S67" s="197">
        <f t="shared" si="2"/>
        <v>0</v>
      </c>
      <c r="T67" s="233"/>
      <c r="U67" s="205"/>
      <c r="V67" s="205"/>
      <c r="W67" s="205"/>
      <c r="X67" s="205"/>
      <c r="Y67" s="205"/>
      <c r="Z67" s="437">
        <f t="shared" si="3"/>
        <v>0</v>
      </c>
      <c r="AA67" s="894"/>
      <c r="AB67" s="882"/>
      <c r="AC67" s="895"/>
    </row>
    <row r="68" spans="1:29" hidden="1" outlineLevel="1">
      <c r="A68" s="430" t="str">
        <f>Słownik!$B$485</f>
        <v>Austria</v>
      </c>
      <c r="B68" s="429">
        <v>62</v>
      </c>
      <c r="C68" s="233"/>
      <c r="D68" s="205"/>
      <c r="E68" s="205"/>
      <c r="F68" s="205"/>
      <c r="G68" s="197">
        <f t="shared" si="0"/>
        <v>0</v>
      </c>
      <c r="H68" s="233"/>
      <c r="I68" s="205"/>
      <c r="J68" s="205"/>
      <c r="K68" s="205"/>
      <c r="L68" s="205"/>
      <c r="M68" s="205"/>
      <c r="N68" s="197">
        <f t="shared" si="1"/>
        <v>0</v>
      </c>
      <c r="O68" s="233"/>
      <c r="P68" s="205"/>
      <c r="Q68" s="205"/>
      <c r="R68" s="205"/>
      <c r="S68" s="197">
        <f t="shared" si="2"/>
        <v>0</v>
      </c>
      <c r="T68" s="233"/>
      <c r="U68" s="205"/>
      <c r="V68" s="205"/>
      <c r="W68" s="205"/>
      <c r="X68" s="205"/>
      <c r="Y68" s="205"/>
      <c r="Z68" s="437">
        <f t="shared" si="3"/>
        <v>0</v>
      </c>
      <c r="AA68" s="894"/>
      <c r="AB68" s="882"/>
      <c r="AC68" s="895"/>
    </row>
    <row r="69" spans="1:29" hidden="1" outlineLevel="1">
      <c r="A69" s="430" t="str">
        <f>Słownik!$B$485</f>
        <v>Austria</v>
      </c>
      <c r="B69" s="429">
        <v>63</v>
      </c>
      <c r="C69" s="233"/>
      <c r="D69" s="205"/>
      <c r="E69" s="205"/>
      <c r="F69" s="205"/>
      <c r="G69" s="197">
        <f t="shared" si="0"/>
        <v>0</v>
      </c>
      <c r="H69" s="233"/>
      <c r="I69" s="205"/>
      <c r="J69" s="205"/>
      <c r="K69" s="205"/>
      <c r="L69" s="205"/>
      <c r="M69" s="205"/>
      <c r="N69" s="197">
        <f t="shared" si="1"/>
        <v>0</v>
      </c>
      <c r="O69" s="233"/>
      <c r="P69" s="205"/>
      <c r="Q69" s="205"/>
      <c r="R69" s="205"/>
      <c r="S69" s="197">
        <f t="shared" si="2"/>
        <v>0</v>
      </c>
      <c r="T69" s="233"/>
      <c r="U69" s="205"/>
      <c r="V69" s="205"/>
      <c r="W69" s="205"/>
      <c r="X69" s="205"/>
      <c r="Y69" s="205"/>
      <c r="Z69" s="437">
        <f t="shared" si="3"/>
        <v>0</v>
      </c>
      <c r="AA69" s="894"/>
      <c r="AB69" s="882"/>
      <c r="AC69" s="895"/>
    </row>
    <row r="70" spans="1:29" hidden="1" outlineLevel="1">
      <c r="A70" s="430" t="str">
        <f>Słownik!$B$485</f>
        <v>Austria</v>
      </c>
      <c r="B70" s="429">
        <v>64</v>
      </c>
      <c r="C70" s="233"/>
      <c r="D70" s="205"/>
      <c r="E70" s="205"/>
      <c r="F70" s="205"/>
      <c r="G70" s="197">
        <f t="shared" si="0"/>
        <v>0</v>
      </c>
      <c r="H70" s="233"/>
      <c r="I70" s="205"/>
      <c r="J70" s="205"/>
      <c r="K70" s="205"/>
      <c r="L70" s="205"/>
      <c r="M70" s="205"/>
      <c r="N70" s="197">
        <f t="shared" si="1"/>
        <v>0</v>
      </c>
      <c r="O70" s="233"/>
      <c r="P70" s="205"/>
      <c r="Q70" s="205"/>
      <c r="R70" s="205"/>
      <c r="S70" s="197">
        <f t="shared" si="2"/>
        <v>0</v>
      </c>
      <c r="T70" s="233"/>
      <c r="U70" s="205"/>
      <c r="V70" s="205"/>
      <c r="W70" s="205"/>
      <c r="X70" s="205"/>
      <c r="Y70" s="205"/>
      <c r="Z70" s="437">
        <f t="shared" si="3"/>
        <v>0</v>
      </c>
      <c r="AA70" s="894"/>
      <c r="AB70" s="882"/>
      <c r="AC70" s="895"/>
    </row>
    <row r="71" spans="1:29" hidden="1" outlineLevel="1">
      <c r="A71" s="430" t="str">
        <f>Słownik!$B$485</f>
        <v>Austria</v>
      </c>
      <c r="B71" s="429">
        <v>65</v>
      </c>
      <c r="C71" s="233"/>
      <c r="D71" s="205"/>
      <c r="E71" s="205"/>
      <c r="F71" s="205"/>
      <c r="G71" s="197">
        <f t="shared" si="0"/>
        <v>0</v>
      </c>
      <c r="H71" s="233"/>
      <c r="I71" s="205"/>
      <c r="J71" s="205"/>
      <c r="K71" s="205"/>
      <c r="L71" s="205"/>
      <c r="M71" s="205"/>
      <c r="N71" s="197">
        <f t="shared" si="1"/>
        <v>0</v>
      </c>
      <c r="O71" s="233"/>
      <c r="P71" s="205"/>
      <c r="Q71" s="205"/>
      <c r="R71" s="205"/>
      <c r="S71" s="197">
        <f t="shared" si="2"/>
        <v>0</v>
      </c>
      <c r="T71" s="233"/>
      <c r="U71" s="205"/>
      <c r="V71" s="205"/>
      <c r="W71" s="205"/>
      <c r="X71" s="205"/>
      <c r="Y71" s="205"/>
      <c r="Z71" s="437">
        <f t="shared" si="3"/>
        <v>0</v>
      </c>
      <c r="AA71" s="894"/>
      <c r="AB71" s="882"/>
      <c r="AC71" s="895"/>
    </row>
    <row r="72" spans="1:29" hidden="1" outlineLevel="1">
      <c r="A72" s="430" t="str">
        <f>Słownik!$B$485</f>
        <v>Austria</v>
      </c>
      <c r="B72" s="429">
        <v>66</v>
      </c>
      <c r="C72" s="233"/>
      <c r="D72" s="205"/>
      <c r="E72" s="205"/>
      <c r="F72" s="205"/>
      <c r="G72" s="197">
        <f t="shared" ref="G72:G138" si="4">SUM(C72:F72)</f>
        <v>0</v>
      </c>
      <c r="H72" s="233"/>
      <c r="I72" s="205"/>
      <c r="J72" s="205"/>
      <c r="K72" s="205"/>
      <c r="L72" s="205"/>
      <c r="M72" s="205"/>
      <c r="N72" s="197">
        <f t="shared" ref="N72:N138" si="5">SUM(H72:K72)+1.5*(L72+M72)</f>
        <v>0</v>
      </c>
      <c r="O72" s="233"/>
      <c r="P72" s="205"/>
      <c r="Q72" s="205"/>
      <c r="R72" s="205"/>
      <c r="S72" s="197">
        <f t="shared" ref="S72:S138" si="6">SUM(O72:R72)</f>
        <v>0</v>
      </c>
      <c r="T72" s="233"/>
      <c r="U72" s="205"/>
      <c r="V72" s="205"/>
      <c r="W72" s="205"/>
      <c r="X72" s="205"/>
      <c r="Y72" s="205"/>
      <c r="Z72" s="437">
        <f t="shared" ref="Z72:Z138" si="7">SUM(T72:W72)+5*(X72+Y72)</f>
        <v>0</v>
      </c>
      <c r="AA72" s="894"/>
      <c r="AB72" s="882"/>
      <c r="AC72" s="895"/>
    </row>
    <row r="73" spans="1:29" hidden="1" outlineLevel="1">
      <c r="A73" s="430" t="str">
        <f>Słownik!$B$485</f>
        <v>Austria</v>
      </c>
      <c r="B73" s="429">
        <v>67</v>
      </c>
      <c r="C73" s="233"/>
      <c r="D73" s="205"/>
      <c r="E73" s="205"/>
      <c r="F73" s="205"/>
      <c r="G73" s="197">
        <f t="shared" si="4"/>
        <v>0</v>
      </c>
      <c r="H73" s="233"/>
      <c r="I73" s="205"/>
      <c r="J73" s="205"/>
      <c r="K73" s="205"/>
      <c r="L73" s="205"/>
      <c r="M73" s="205"/>
      <c r="N73" s="197">
        <f t="shared" si="5"/>
        <v>0</v>
      </c>
      <c r="O73" s="233"/>
      <c r="P73" s="205"/>
      <c r="Q73" s="205"/>
      <c r="R73" s="205"/>
      <c r="S73" s="197">
        <f t="shared" si="6"/>
        <v>0</v>
      </c>
      <c r="T73" s="233"/>
      <c r="U73" s="205"/>
      <c r="V73" s="205"/>
      <c r="W73" s="205"/>
      <c r="X73" s="205"/>
      <c r="Y73" s="205"/>
      <c r="Z73" s="437">
        <f t="shared" si="7"/>
        <v>0</v>
      </c>
      <c r="AA73" s="894"/>
      <c r="AB73" s="882"/>
      <c r="AC73" s="895"/>
    </row>
    <row r="74" spans="1:29" hidden="1" outlineLevel="1">
      <c r="A74" s="430" t="str">
        <f>Słownik!$B$485</f>
        <v>Austria</v>
      </c>
      <c r="B74" s="429">
        <v>68</v>
      </c>
      <c r="C74" s="233"/>
      <c r="D74" s="205"/>
      <c r="E74" s="205"/>
      <c r="F74" s="205"/>
      <c r="G74" s="197">
        <f t="shared" si="4"/>
        <v>0</v>
      </c>
      <c r="H74" s="233"/>
      <c r="I74" s="205"/>
      <c r="J74" s="205"/>
      <c r="K74" s="205"/>
      <c r="L74" s="205"/>
      <c r="M74" s="205"/>
      <c r="N74" s="197">
        <f t="shared" si="5"/>
        <v>0</v>
      </c>
      <c r="O74" s="233"/>
      <c r="P74" s="205"/>
      <c r="Q74" s="205"/>
      <c r="R74" s="205"/>
      <c r="S74" s="197">
        <f t="shared" si="6"/>
        <v>0</v>
      </c>
      <c r="T74" s="233"/>
      <c r="U74" s="205"/>
      <c r="V74" s="205"/>
      <c r="W74" s="205"/>
      <c r="X74" s="205"/>
      <c r="Y74" s="205"/>
      <c r="Z74" s="437">
        <f t="shared" si="7"/>
        <v>0</v>
      </c>
      <c r="AA74" s="894"/>
      <c r="AB74" s="882"/>
      <c r="AC74" s="895"/>
    </row>
    <row r="75" spans="1:29" hidden="1" outlineLevel="1">
      <c r="A75" s="430" t="str">
        <f>Słownik!$B$485</f>
        <v>Austria</v>
      </c>
      <c r="B75" s="429">
        <v>69</v>
      </c>
      <c r="C75" s="233"/>
      <c r="D75" s="205"/>
      <c r="E75" s="205"/>
      <c r="F75" s="205"/>
      <c r="G75" s="197">
        <f t="shared" si="4"/>
        <v>0</v>
      </c>
      <c r="H75" s="233"/>
      <c r="I75" s="205"/>
      <c r="J75" s="205"/>
      <c r="K75" s="205"/>
      <c r="L75" s="205"/>
      <c r="M75" s="205"/>
      <c r="N75" s="197">
        <f t="shared" si="5"/>
        <v>0</v>
      </c>
      <c r="O75" s="233"/>
      <c r="P75" s="205"/>
      <c r="Q75" s="205"/>
      <c r="R75" s="205"/>
      <c r="S75" s="197">
        <f t="shared" si="6"/>
        <v>0</v>
      </c>
      <c r="T75" s="233"/>
      <c r="U75" s="205"/>
      <c r="V75" s="205"/>
      <c r="W75" s="205"/>
      <c r="X75" s="205"/>
      <c r="Y75" s="205"/>
      <c r="Z75" s="437">
        <f t="shared" si="7"/>
        <v>0</v>
      </c>
      <c r="AA75" s="894"/>
      <c r="AB75" s="882"/>
      <c r="AC75" s="895"/>
    </row>
    <row r="76" spans="1:29" hidden="1" outlineLevel="1">
      <c r="A76" s="430" t="str">
        <f>Słownik!$B$485</f>
        <v>Austria</v>
      </c>
      <c r="B76" s="429">
        <v>70</v>
      </c>
      <c r="C76" s="233"/>
      <c r="D76" s="205"/>
      <c r="E76" s="205"/>
      <c r="F76" s="205"/>
      <c r="G76" s="197">
        <f t="shared" si="4"/>
        <v>0</v>
      </c>
      <c r="H76" s="233"/>
      <c r="I76" s="205"/>
      <c r="J76" s="205"/>
      <c r="K76" s="205"/>
      <c r="L76" s="205"/>
      <c r="M76" s="205"/>
      <c r="N76" s="197">
        <f t="shared" si="5"/>
        <v>0</v>
      </c>
      <c r="O76" s="233"/>
      <c r="P76" s="205"/>
      <c r="Q76" s="205"/>
      <c r="R76" s="205"/>
      <c r="S76" s="197">
        <f t="shared" si="6"/>
        <v>0</v>
      </c>
      <c r="T76" s="233"/>
      <c r="U76" s="205"/>
      <c r="V76" s="205"/>
      <c r="W76" s="205"/>
      <c r="X76" s="205"/>
      <c r="Y76" s="205"/>
      <c r="Z76" s="437">
        <f t="shared" si="7"/>
        <v>0</v>
      </c>
      <c r="AA76" s="894"/>
      <c r="AB76" s="882"/>
      <c r="AC76" s="895"/>
    </row>
    <row r="77" spans="1:29" hidden="1" outlineLevel="1">
      <c r="A77" s="430" t="str">
        <f>Słownik!$B$485</f>
        <v>Austria</v>
      </c>
      <c r="B77" s="429">
        <v>71</v>
      </c>
      <c r="C77" s="233"/>
      <c r="D77" s="205"/>
      <c r="E77" s="205"/>
      <c r="F77" s="205"/>
      <c r="G77" s="197">
        <f t="shared" si="4"/>
        <v>0</v>
      </c>
      <c r="H77" s="233"/>
      <c r="I77" s="205"/>
      <c r="J77" s="205"/>
      <c r="K77" s="205"/>
      <c r="L77" s="205"/>
      <c r="M77" s="205"/>
      <c r="N77" s="197">
        <f t="shared" si="5"/>
        <v>0</v>
      </c>
      <c r="O77" s="233"/>
      <c r="P77" s="205"/>
      <c r="Q77" s="205"/>
      <c r="R77" s="205"/>
      <c r="S77" s="197">
        <f t="shared" si="6"/>
        <v>0</v>
      </c>
      <c r="T77" s="233"/>
      <c r="U77" s="205"/>
      <c r="V77" s="205"/>
      <c r="W77" s="205"/>
      <c r="X77" s="205"/>
      <c r="Y77" s="205"/>
      <c r="Z77" s="437">
        <f t="shared" si="7"/>
        <v>0</v>
      </c>
      <c r="AA77" s="894"/>
      <c r="AB77" s="882"/>
      <c r="AC77" s="895"/>
    </row>
    <row r="78" spans="1:29" hidden="1" outlineLevel="1">
      <c r="A78" s="430" t="str">
        <f>Słownik!$B$485</f>
        <v>Austria</v>
      </c>
      <c r="B78" s="429">
        <v>72</v>
      </c>
      <c r="C78" s="233"/>
      <c r="D78" s="205"/>
      <c r="E78" s="205"/>
      <c r="F78" s="205"/>
      <c r="G78" s="197">
        <f t="shared" si="4"/>
        <v>0</v>
      </c>
      <c r="H78" s="233"/>
      <c r="I78" s="205"/>
      <c r="J78" s="205"/>
      <c r="K78" s="205"/>
      <c r="L78" s="205"/>
      <c r="M78" s="205"/>
      <c r="N78" s="197">
        <f t="shared" si="5"/>
        <v>0</v>
      </c>
      <c r="O78" s="233"/>
      <c r="P78" s="205"/>
      <c r="Q78" s="205"/>
      <c r="R78" s="205"/>
      <c r="S78" s="197">
        <f t="shared" si="6"/>
        <v>0</v>
      </c>
      <c r="T78" s="233"/>
      <c r="U78" s="205"/>
      <c r="V78" s="205"/>
      <c r="W78" s="205"/>
      <c r="X78" s="205"/>
      <c r="Y78" s="205"/>
      <c r="Z78" s="437">
        <f t="shared" si="7"/>
        <v>0</v>
      </c>
      <c r="AA78" s="894"/>
      <c r="AB78" s="882"/>
      <c r="AC78" s="895"/>
    </row>
    <row r="79" spans="1:29" hidden="1" outlineLevel="1">
      <c r="A79" s="430" t="str">
        <f>Słownik!$B$485</f>
        <v>Austria</v>
      </c>
      <c r="B79" s="429">
        <v>73</v>
      </c>
      <c r="C79" s="233"/>
      <c r="D79" s="205"/>
      <c r="E79" s="205"/>
      <c r="F79" s="205"/>
      <c r="G79" s="197">
        <f t="shared" si="4"/>
        <v>0</v>
      </c>
      <c r="H79" s="233"/>
      <c r="I79" s="205"/>
      <c r="J79" s="205"/>
      <c r="K79" s="205"/>
      <c r="L79" s="205"/>
      <c r="M79" s="205"/>
      <c r="N79" s="197">
        <f t="shared" si="5"/>
        <v>0</v>
      </c>
      <c r="O79" s="233"/>
      <c r="P79" s="205"/>
      <c r="Q79" s="205"/>
      <c r="R79" s="205"/>
      <c r="S79" s="197">
        <f t="shared" si="6"/>
        <v>0</v>
      </c>
      <c r="T79" s="233"/>
      <c r="U79" s="205"/>
      <c r="V79" s="205"/>
      <c r="W79" s="205"/>
      <c r="X79" s="205"/>
      <c r="Y79" s="205"/>
      <c r="Z79" s="437">
        <f t="shared" si="7"/>
        <v>0</v>
      </c>
      <c r="AA79" s="894"/>
      <c r="AB79" s="882"/>
      <c r="AC79" s="895"/>
    </row>
    <row r="80" spans="1:29" hidden="1" outlineLevel="1">
      <c r="A80" s="430" t="str">
        <f>Słownik!$B$485</f>
        <v>Austria</v>
      </c>
      <c r="B80" s="429">
        <v>74</v>
      </c>
      <c r="C80" s="233"/>
      <c r="D80" s="205"/>
      <c r="E80" s="205"/>
      <c r="F80" s="205"/>
      <c r="G80" s="197">
        <f t="shared" si="4"/>
        <v>0</v>
      </c>
      <c r="H80" s="233"/>
      <c r="I80" s="205"/>
      <c r="J80" s="205"/>
      <c r="K80" s="205"/>
      <c r="L80" s="205"/>
      <c r="M80" s="205"/>
      <c r="N80" s="197">
        <f t="shared" si="5"/>
        <v>0</v>
      </c>
      <c r="O80" s="233"/>
      <c r="P80" s="205"/>
      <c r="Q80" s="205"/>
      <c r="R80" s="205"/>
      <c r="S80" s="197">
        <f t="shared" si="6"/>
        <v>0</v>
      </c>
      <c r="T80" s="233"/>
      <c r="U80" s="205"/>
      <c r="V80" s="205"/>
      <c r="W80" s="205"/>
      <c r="X80" s="205"/>
      <c r="Y80" s="205"/>
      <c r="Z80" s="437">
        <f t="shared" si="7"/>
        <v>0</v>
      </c>
      <c r="AA80" s="894"/>
      <c r="AB80" s="882"/>
      <c r="AC80" s="895"/>
    </row>
    <row r="81" spans="1:29" hidden="1" outlineLevel="1">
      <c r="A81" s="430" t="str">
        <f>Słownik!$B$485</f>
        <v>Austria</v>
      </c>
      <c r="B81" s="429">
        <v>75</v>
      </c>
      <c r="C81" s="233"/>
      <c r="D81" s="205"/>
      <c r="E81" s="205"/>
      <c r="F81" s="205"/>
      <c r="G81" s="197">
        <f t="shared" si="4"/>
        <v>0</v>
      </c>
      <c r="H81" s="233"/>
      <c r="I81" s="205"/>
      <c r="J81" s="205"/>
      <c r="K81" s="205"/>
      <c r="L81" s="205"/>
      <c r="M81" s="205"/>
      <c r="N81" s="197">
        <f t="shared" si="5"/>
        <v>0</v>
      </c>
      <c r="O81" s="233"/>
      <c r="P81" s="205"/>
      <c r="Q81" s="205"/>
      <c r="R81" s="205"/>
      <c r="S81" s="197">
        <f t="shared" si="6"/>
        <v>0</v>
      </c>
      <c r="T81" s="233"/>
      <c r="U81" s="205"/>
      <c r="V81" s="205"/>
      <c r="W81" s="205"/>
      <c r="X81" s="205"/>
      <c r="Y81" s="205"/>
      <c r="Z81" s="437">
        <f t="shared" si="7"/>
        <v>0</v>
      </c>
      <c r="AA81" s="894"/>
      <c r="AB81" s="882"/>
      <c r="AC81" s="895"/>
    </row>
    <row r="82" spans="1:29" hidden="1" outlineLevel="1">
      <c r="A82" s="430" t="str">
        <f>Słownik!$B$485</f>
        <v>Austria</v>
      </c>
      <c r="B82" s="429">
        <v>76</v>
      </c>
      <c r="C82" s="233"/>
      <c r="D82" s="205"/>
      <c r="E82" s="205"/>
      <c r="F82" s="205"/>
      <c r="G82" s="197">
        <f t="shared" si="4"/>
        <v>0</v>
      </c>
      <c r="H82" s="233"/>
      <c r="I82" s="205"/>
      <c r="J82" s="205"/>
      <c r="K82" s="205"/>
      <c r="L82" s="205"/>
      <c r="M82" s="205"/>
      <c r="N82" s="197">
        <f t="shared" si="5"/>
        <v>0</v>
      </c>
      <c r="O82" s="233"/>
      <c r="P82" s="205"/>
      <c r="Q82" s="205"/>
      <c r="R82" s="205"/>
      <c r="S82" s="197">
        <f t="shared" si="6"/>
        <v>0</v>
      </c>
      <c r="T82" s="233"/>
      <c r="U82" s="205"/>
      <c r="V82" s="205"/>
      <c r="W82" s="205"/>
      <c r="X82" s="205"/>
      <c r="Y82" s="205"/>
      <c r="Z82" s="437">
        <f t="shared" si="7"/>
        <v>0</v>
      </c>
      <c r="AA82" s="894"/>
      <c r="AB82" s="882"/>
      <c r="AC82" s="895"/>
    </row>
    <row r="83" spans="1:29" hidden="1" outlineLevel="1">
      <c r="A83" s="430" t="str">
        <f>Słownik!$B$485</f>
        <v>Austria</v>
      </c>
      <c r="B83" s="429">
        <v>77</v>
      </c>
      <c r="C83" s="431"/>
      <c r="D83" s="432"/>
      <c r="E83" s="432"/>
      <c r="F83" s="432"/>
      <c r="G83" s="197">
        <f t="shared" si="4"/>
        <v>0</v>
      </c>
      <c r="H83" s="431"/>
      <c r="I83" s="205"/>
      <c r="J83" s="205"/>
      <c r="K83" s="432"/>
      <c r="L83" s="432"/>
      <c r="M83" s="205"/>
      <c r="N83" s="197">
        <f t="shared" si="5"/>
        <v>0</v>
      </c>
      <c r="O83" s="431"/>
      <c r="P83" s="205"/>
      <c r="Q83" s="205"/>
      <c r="R83" s="205"/>
      <c r="S83" s="197">
        <f t="shared" si="6"/>
        <v>0</v>
      </c>
      <c r="T83" s="431"/>
      <c r="U83" s="205"/>
      <c r="V83" s="205"/>
      <c r="W83" s="205"/>
      <c r="X83" s="432"/>
      <c r="Y83" s="205"/>
      <c r="Z83" s="437">
        <f t="shared" si="7"/>
        <v>0</v>
      </c>
      <c r="AA83" s="896"/>
      <c r="AB83" s="897"/>
      <c r="AC83" s="898"/>
    </row>
    <row r="84" spans="1:29" ht="15" customHeight="1" collapsed="1">
      <c r="A84" s="351" t="str">
        <f>Słownik!B485</f>
        <v>Austria</v>
      </c>
      <c r="B84" s="351" t="str">
        <f>Słownik!$B$487</f>
        <v>Wszystko</v>
      </c>
      <c r="C84" s="433"/>
      <c r="D84" s="434"/>
      <c r="E84" s="434"/>
      <c r="F84" s="435"/>
      <c r="G84" s="362"/>
      <c r="H84" s="433"/>
      <c r="I84" s="434"/>
      <c r="J84" s="434"/>
      <c r="K84" s="434"/>
      <c r="L84" s="436"/>
      <c r="M84" s="434"/>
      <c r="N84" s="362"/>
      <c r="O84" s="433"/>
      <c r="P84" s="434"/>
      <c r="Q84" s="434"/>
      <c r="R84" s="435"/>
      <c r="S84" s="362"/>
      <c r="T84" s="433"/>
      <c r="U84" s="434"/>
      <c r="V84" s="434"/>
      <c r="W84" s="434"/>
      <c r="X84" s="436"/>
      <c r="Y84" s="434"/>
      <c r="Z84" s="438"/>
      <c r="AA84" s="888"/>
      <c r="AB84" s="889"/>
      <c r="AC84" s="890"/>
    </row>
    <row r="85" spans="1:29">
      <c r="A85" s="351" t="str">
        <f>Słownik!B486</f>
        <v>AT</v>
      </c>
      <c r="B85" s="351" t="str">
        <f>Słownik!$B$480</f>
        <v>Razem</v>
      </c>
      <c r="C85" s="197">
        <f>IF(SUM(C7:C83)=0,C84,SUM(C7:C83))</f>
        <v>0</v>
      </c>
      <c r="D85" s="197">
        <f t="shared" ref="D85:F85" si="8">IF(SUM(D7:D83)=0,D84,SUM(D7:D83))</f>
        <v>0</v>
      </c>
      <c r="E85" s="197">
        <f t="shared" si="8"/>
        <v>0</v>
      </c>
      <c r="F85" s="197">
        <f t="shared" si="8"/>
        <v>0</v>
      </c>
      <c r="G85" s="197">
        <f>SUM(C85:F85)</f>
        <v>0</v>
      </c>
      <c r="H85" s="197">
        <f>IF(SUM(H7:H83)=0,H84,SUM(H7:H83))</f>
        <v>0</v>
      </c>
      <c r="I85" s="197">
        <f t="shared" ref="I85:Y85" si="9">IF(SUM(I7:I83)=0,I84,SUM(I7:I83))</f>
        <v>0</v>
      </c>
      <c r="J85" s="197">
        <f t="shared" si="9"/>
        <v>0</v>
      </c>
      <c r="K85" s="197">
        <f t="shared" si="9"/>
        <v>0</v>
      </c>
      <c r="L85" s="197">
        <f t="shared" si="9"/>
        <v>0</v>
      </c>
      <c r="M85" s="197">
        <f t="shared" si="9"/>
        <v>0</v>
      </c>
      <c r="N85" s="197">
        <f>SUM(H85:K85)+1.5*(L85+M85)</f>
        <v>0</v>
      </c>
      <c r="O85" s="197">
        <f t="shared" si="9"/>
        <v>0</v>
      </c>
      <c r="P85" s="197">
        <f t="shared" si="9"/>
        <v>0</v>
      </c>
      <c r="Q85" s="197">
        <f t="shared" si="9"/>
        <v>0</v>
      </c>
      <c r="R85" s="197">
        <f t="shared" si="9"/>
        <v>0</v>
      </c>
      <c r="S85" s="197">
        <f t="shared" si="6"/>
        <v>0</v>
      </c>
      <c r="T85" s="197">
        <f t="shared" si="9"/>
        <v>0</v>
      </c>
      <c r="U85" s="197">
        <f t="shared" si="9"/>
        <v>0</v>
      </c>
      <c r="V85" s="197">
        <f t="shared" si="9"/>
        <v>0</v>
      </c>
      <c r="W85" s="197">
        <f t="shared" si="9"/>
        <v>0</v>
      </c>
      <c r="X85" s="197">
        <f t="shared" si="9"/>
        <v>0</v>
      </c>
      <c r="Y85" s="197">
        <f t="shared" si="9"/>
        <v>0</v>
      </c>
      <c r="Z85" s="197">
        <f>SUM(T85:W85)+5*(X85+Y85)</f>
        <v>0</v>
      </c>
      <c r="AA85" s="888"/>
      <c r="AB85" s="889"/>
      <c r="AC85" s="890"/>
    </row>
    <row r="86" spans="1:29" hidden="1" outlineLevel="1">
      <c r="A86" s="430" t="str">
        <f>Słownik!$B$488</f>
        <v>Belgia</v>
      </c>
      <c r="B86" s="428">
        <v>1</v>
      </c>
      <c r="C86" s="232"/>
      <c r="D86" s="214"/>
      <c r="E86" s="214"/>
      <c r="F86" s="214"/>
      <c r="G86" s="197">
        <f t="shared" si="4"/>
        <v>0</v>
      </c>
      <c r="H86" s="205"/>
      <c r="I86" s="205"/>
      <c r="J86" s="205"/>
      <c r="K86" s="205"/>
      <c r="L86" s="205"/>
      <c r="M86" s="205"/>
      <c r="N86" s="197">
        <f t="shared" si="5"/>
        <v>0</v>
      </c>
      <c r="O86" s="233"/>
      <c r="P86" s="233"/>
      <c r="Q86" s="233"/>
      <c r="R86" s="233"/>
      <c r="S86" s="197">
        <f t="shared" si="6"/>
        <v>0</v>
      </c>
      <c r="T86" s="205"/>
      <c r="U86" s="205"/>
      <c r="V86" s="205"/>
      <c r="W86" s="205"/>
      <c r="X86" s="205"/>
      <c r="Y86" s="205"/>
      <c r="Z86" s="437">
        <f t="shared" si="7"/>
        <v>0</v>
      </c>
      <c r="AA86" s="891"/>
      <c r="AB86" s="892"/>
      <c r="AC86" s="893"/>
    </row>
    <row r="87" spans="1:29" hidden="1" outlineLevel="1">
      <c r="A87" s="430" t="str">
        <f>Słownik!$B$488</f>
        <v>Belgia</v>
      </c>
      <c r="B87" s="429">
        <v>2</v>
      </c>
      <c r="C87" s="233"/>
      <c r="D87" s="205"/>
      <c r="E87" s="205"/>
      <c r="F87" s="205"/>
      <c r="G87" s="197">
        <f t="shared" si="4"/>
        <v>0</v>
      </c>
      <c r="H87" s="205"/>
      <c r="I87" s="205"/>
      <c r="J87" s="205"/>
      <c r="K87" s="205"/>
      <c r="L87" s="205"/>
      <c r="M87" s="205"/>
      <c r="N87" s="197">
        <f t="shared" si="5"/>
        <v>0</v>
      </c>
      <c r="O87" s="233"/>
      <c r="P87" s="233"/>
      <c r="Q87" s="233"/>
      <c r="R87" s="233"/>
      <c r="S87" s="197">
        <f t="shared" si="6"/>
        <v>0</v>
      </c>
      <c r="T87" s="205"/>
      <c r="U87" s="205"/>
      <c r="V87" s="205"/>
      <c r="W87" s="205"/>
      <c r="X87" s="205"/>
      <c r="Y87" s="205"/>
      <c r="Z87" s="437">
        <f t="shared" si="7"/>
        <v>0</v>
      </c>
      <c r="AA87" s="894"/>
      <c r="AB87" s="882"/>
      <c r="AC87" s="895"/>
    </row>
    <row r="88" spans="1:29" hidden="1" outlineLevel="1">
      <c r="A88" s="430" t="str">
        <f>Słownik!$B$488</f>
        <v>Belgia</v>
      </c>
      <c r="B88" s="429">
        <v>3</v>
      </c>
      <c r="C88" s="233"/>
      <c r="D88" s="205"/>
      <c r="E88" s="205"/>
      <c r="F88" s="205"/>
      <c r="G88" s="197">
        <f t="shared" si="4"/>
        <v>0</v>
      </c>
      <c r="H88" s="205"/>
      <c r="I88" s="205"/>
      <c r="J88" s="205"/>
      <c r="K88" s="205"/>
      <c r="L88" s="205"/>
      <c r="M88" s="205"/>
      <c r="N88" s="197">
        <f t="shared" si="5"/>
        <v>0</v>
      </c>
      <c r="O88" s="233"/>
      <c r="P88" s="233"/>
      <c r="Q88" s="233"/>
      <c r="R88" s="233"/>
      <c r="S88" s="197">
        <f t="shared" si="6"/>
        <v>0</v>
      </c>
      <c r="T88" s="205"/>
      <c r="U88" s="205"/>
      <c r="V88" s="205"/>
      <c r="W88" s="205"/>
      <c r="X88" s="205"/>
      <c r="Y88" s="205"/>
      <c r="Z88" s="437">
        <f t="shared" si="7"/>
        <v>0</v>
      </c>
      <c r="AA88" s="894"/>
      <c r="AB88" s="882"/>
      <c r="AC88" s="895"/>
    </row>
    <row r="89" spans="1:29" hidden="1" outlineLevel="1">
      <c r="A89" s="430" t="str">
        <f>Słownik!$B$488</f>
        <v>Belgia</v>
      </c>
      <c r="B89" s="429">
        <v>4</v>
      </c>
      <c r="C89" s="233"/>
      <c r="D89" s="205"/>
      <c r="E89" s="205"/>
      <c r="F89" s="205"/>
      <c r="G89" s="197">
        <f t="shared" si="4"/>
        <v>0</v>
      </c>
      <c r="H89" s="205"/>
      <c r="I89" s="205"/>
      <c r="J89" s="205"/>
      <c r="K89" s="205"/>
      <c r="L89" s="205"/>
      <c r="M89" s="205"/>
      <c r="N89" s="197">
        <f t="shared" si="5"/>
        <v>0</v>
      </c>
      <c r="O89" s="233"/>
      <c r="P89" s="233"/>
      <c r="Q89" s="233"/>
      <c r="R89" s="233"/>
      <c r="S89" s="197">
        <f t="shared" si="6"/>
        <v>0</v>
      </c>
      <c r="T89" s="205"/>
      <c r="U89" s="205"/>
      <c r="V89" s="205"/>
      <c r="W89" s="205"/>
      <c r="X89" s="205"/>
      <c r="Y89" s="205"/>
      <c r="Z89" s="437">
        <f t="shared" si="7"/>
        <v>0</v>
      </c>
      <c r="AA89" s="894"/>
      <c r="AB89" s="882"/>
      <c r="AC89" s="895"/>
    </row>
    <row r="90" spans="1:29" hidden="1" outlineLevel="1">
      <c r="A90" s="430" t="str">
        <f>Słownik!$B$488</f>
        <v>Belgia</v>
      </c>
      <c r="B90" s="429">
        <v>5</v>
      </c>
      <c r="C90" s="233"/>
      <c r="D90" s="205"/>
      <c r="E90" s="205"/>
      <c r="F90" s="205"/>
      <c r="G90" s="197">
        <f t="shared" si="4"/>
        <v>0</v>
      </c>
      <c r="H90" s="205"/>
      <c r="I90" s="205"/>
      <c r="J90" s="205"/>
      <c r="K90" s="205"/>
      <c r="L90" s="205"/>
      <c r="M90" s="205"/>
      <c r="N90" s="197">
        <f t="shared" si="5"/>
        <v>0</v>
      </c>
      <c r="O90" s="233"/>
      <c r="P90" s="233"/>
      <c r="Q90" s="233"/>
      <c r="R90" s="233"/>
      <c r="S90" s="197">
        <f t="shared" si="6"/>
        <v>0</v>
      </c>
      <c r="T90" s="205"/>
      <c r="U90" s="205"/>
      <c r="V90" s="205"/>
      <c r="W90" s="205"/>
      <c r="X90" s="205"/>
      <c r="Y90" s="205"/>
      <c r="Z90" s="437">
        <f t="shared" si="7"/>
        <v>0</v>
      </c>
      <c r="AA90" s="894"/>
      <c r="AB90" s="882"/>
      <c r="AC90" s="895"/>
    </row>
    <row r="91" spans="1:29" hidden="1" outlineLevel="1">
      <c r="A91" s="430" t="str">
        <f>Słownik!$B$488</f>
        <v>Belgia</v>
      </c>
      <c r="B91" s="429">
        <v>6</v>
      </c>
      <c r="C91" s="233"/>
      <c r="D91" s="205"/>
      <c r="E91" s="205"/>
      <c r="F91" s="205"/>
      <c r="G91" s="197">
        <f t="shared" si="4"/>
        <v>0</v>
      </c>
      <c r="H91" s="205"/>
      <c r="I91" s="205"/>
      <c r="J91" s="205"/>
      <c r="K91" s="205"/>
      <c r="L91" s="205"/>
      <c r="M91" s="205"/>
      <c r="N91" s="197">
        <f t="shared" si="5"/>
        <v>0</v>
      </c>
      <c r="O91" s="233"/>
      <c r="P91" s="233"/>
      <c r="Q91" s="233"/>
      <c r="R91" s="233"/>
      <c r="S91" s="197">
        <f t="shared" si="6"/>
        <v>0</v>
      </c>
      <c r="T91" s="205"/>
      <c r="U91" s="205"/>
      <c r="V91" s="205"/>
      <c r="W91" s="205"/>
      <c r="X91" s="205"/>
      <c r="Y91" s="205"/>
      <c r="Z91" s="437">
        <f t="shared" si="7"/>
        <v>0</v>
      </c>
      <c r="AA91" s="894"/>
      <c r="AB91" s="882"/>
      <c r="AC91" s="895"/>
    </row>
    <row r="92" spans="1:29" hidden="1" outlineLevel="1">
      <c r="A92" s="430" t="str">
        <f>Słownik!$B$488</f>
        <v>Belgia</v>
      </c>
      <c r="B92" s="429">
        <v>7</v>
      </c>
      <c r="C92" s="232"/>
      <c r="D92" s="214"/>
      <c r="E92" s="214"/>
      <c r="F92" s="214"/>
      <c r="G92" s="197">
        <f t="shared" si="4"/>
        <v>0</v>
      </c>
      <c r="H92" s="205"/>
      <c r="I92" s="205"/>
      <c r="J92" s="205"/>
      <c r="K92" s="205"/>
      <c r="L92" s="205"/>
      <c r="M92" s="205"/>
      <c r="N92" s="197">
        <f t="shared" si="5"/>
        <v>0</v>
      </c>
      <c r="O92" s="233"/>
      <c r="P92" s="233"/>
      <c r="Q92" s="233"/>
      <c r="R92" s="233"/>
      <c r="S92" s="197">
        <f t="shared" si="6"/>
        <v>0</v>
      </c>
      <c r="T92" s="205"/>
      <c r="U92" s="205"/>
      <c r="V92" s="205"/>
      <c r="W92" s="205"/>
      <c r="X92" s="205"/>
      <c r="Y92" s="205"/>
      <c r="Z92" s="437">
        <f t="shared" si="7"/>
        <v>0</v>
      </c>
      <c r="AA92" s="894"/>
      <c r="AB92" s="882"/>
      <c r="AC92" s="895"/>
    </row>
    <row r="93" spans="1:29" hidden="1" outlineLevel="1">
      <c r="A93" s="430" t="str">
        <f>Słownik!$B$488</f>
        <v>Belgia</v>
      </c>
      <c r="B93" s="429">
        <v>8</v>
      </c>
      <c r="C93" s="233"/>
      <c r="D93" s="205"/>
      <c r="E93" s="205"/>
      <c r="F93" s="205"/>
      <c r="G93" s="197">
        <f t="shared" si="4"/>
        <v>0</v>
      </c>
      <c r="H93" s="205"/>
      <c r="I93" s="205"/>
      <c r="J93" s="205"/>
      <c r="K93" s="205"/>
      <c r="L93" s="205"/>
      <c r="M93" s="205"/>
      <c r="N93" s="197">
        <f t="shared" si="5"/>
        <v>0</v>
      </c>
      <c r="O93" s="233"/>
      <c r="P93" s="233"/>
      <c r="Q93" s="233"/>
      <c r="R93" s="233"/>
      <c r="S93" s="197">
        <f t="shared" si="6"/>
        <v>0</v>
      </c>
      <c r="T93" s="205"/>
      <c r="U93" s="205"/>
      <c r="V93" s="205"/>
      <c r="W93" s="205"/>
      <c r="X93" s="205"/>
      <c r="Y93" s="205"/>
      <c r="Z93" s="437">
        <f t="shared" si="7"/>
        <v>0</v>
      </c>
      <c r="AA93" s="894"/>
      <c r="AB93" s="882"/>
      <c r="AC93" s="895"/>
    </row>
    <row r="94" spans="1:29" hidden="1" outlineLevel="1">
      <c r="A94" s="430" t="str">
        <f>Słownik!$B$488</f>
        <v>Belgia</v>
      </c>
      <c r="B94" s="429">
        <v>9</v>
      </c>
      <c r="C94" s="233"/>
      <c r="D94" s="205"/>
      <c r="E94" s="205"/>
      <c r="F94" s="205"/>
      <c r="G94" s="197">
        <f t="shared" si="4"/>
        <v>0</v>
      </c>
      <c r="H94" s="205"/>
      <c r="I94" s="205"/>
      <c r="J94" s="205"/>
      <c r="K94" s="205"/>
      <c r="L94" s="205"/>
      <c r="M94" s="205"/>
      <c r="N94" s="197">
        <f t="shared" si="5"/>
        <v>0</v>
      </c>
      <c r="O94" s="233"/>
      <c r="P94" s="233"/>
      <c r="Q94" s="233"/>
      <c r="R94" s="233"/>
      <c r="S94" s="197">
        <f t="shared" si="6"/>
        <v>0</v>
      </c>
      <c r="T94" s="205"/>
      <c r="U94" s="205"/>
      <c r="V94" s="205"/>
      <c r="W94" s="205"/>
      <c r="X94" s="205"/>
      <c r="Y94" s="205"/>
      <c r="Z94" s="437">
        <f t="shared" si="7"/>
        <v>0</v>
      </c>
      <c r="AA94" s="894"/>
      <c r="AB94" s="882"/>
      <c r="AC94" s="895"/>
    </row>
    <row r="95" spans="1:29" collapsed="1">
      <c r="A95" s="351" t="str">
        <f>Słownik!B488</f>
        <v>Belgia</v>
      </c>
      <c r="B95" s="351" t="str">
        <f>Słownik!$B$487</f>
        <v>Wszystko</v>
      </c>
      <c r="C95" s="433"/>
      <c r="D95" s="434"/>
      <c r="E95" s="434"/>
      <c r="F95" s="435"/>
      <c r="G95" s="362"/>
      <c r="H95" s="433"/>
      <c r="I95" s="434"/>
      <c r="J95" s="434"/>
      <c r="K95" s="434"/>
      <c r="L95" s="436"/>
      <c r="M95" s="434"/>
      <c r="N95" s="362"/>
      <c r="O95" s="433"/>
      <c r="P95" s="434"/>
      <c r="Q95" s="434"/>
      <c r="R95" s="435"/>
      <c r="S95" s="362"/>
      <c r="T95" s="433"/>
      <c r="U95" s="434"/>
      <c r="V95" s="434"/>
      <c r="W95" s="434"/>
      <c r="X95" s="436"/>
      <c r="Y95" s="434"/>
      <c r="Z95" s="438"/>
      <c r="AA95" s="888"/>
      <c r="AB95" s="889"/>
      <c r="AC95" s="890"/>
    </row>
    <row r="96" spans="1:29">
      <c r="A96" s="351" t="str">
        <f>Słownik!B489</f>
        <v>BE</v>
      </c>
      <c r="B96" s="351" t="str">
        <f>Słownik!$B$480</f>
        <v>Razem</v>
      </c>
      <c r="C96" s="200">
        <f>IF(SUM(C86:C94)=0,C95,SUM(C86:C94))</f>
        <v>0</v>
      </c>
      <c r="D96" s="200">
        <f t="shared" ref="D96:Y96" si="10">IF(SUM(D86:D94)=0,D95,SUM(D86:D94))</f>
        <v>0</v>
      </c>
      <c r="E96" s="200">
        <f>IF(SUM(E86:E94)=0,E95,SUM(E86:E94))</f>
        <v>0</v>
      </c>
      <c r="F96" s="200">
        <f t="shared" si="10"/>
        <v>0</v>
      </c>
      <c r="G96" s="200">
        <f t="shared" si="4"/>
        <v>0</v>
      </c>
      <c r="H96" s="197">
        <f t="shared" si="10"/>
        <v>0</v>
      </c>
      <c r="I96" s="197">
        <f t="shared" si="10"/>
        <v>0</v>
      </c>
      <c r="J96" s="197">
        <f t="shared" si="10"/>
        <v>0</v>
      </c>
      <c r="K96" s="197">
        <f t="shared" si="10"/>
        <v>0</v>
      </c>
      <c r="L96" s="197">
        <f t="shared" si="10"/>
        <v>0</v>
      </c>
      <c r="M96" s="197">
        <f t="shared" si="10"/>
        <v>0</v>
      </c>
      <c r="N96" s="197">
        <f>SUM(H96:K96)+1.5*(L96+M96)</f>
        <v>0</v>
      </c>
      <c r="O96" s="197">
        <f t="shared" si="10"/>
        <v>0</v>
      </c>
      <c r="P96" s="197">
        <f t="shared" si="10"/>
        <v>0</v>
      </c>
      <c r="Q96" s="197">
        <f t="shared" si="10"/>
        <v>0</v>
      </c>
      <c r="R96" s="197">
        <f t="shared" si="10"/>
        <v>0</v>
      </c>
      <c r="S96" s="197">
        <f t="shared" si="6"/>
        <v>0</v>
      </c>
      <c r="T96" s="197">
        <f t="shared" si="10"/>
        <v>0</v>
      </c>
      <c r="U96" s="197">
        <f t="shared" si="10"/>
        <v>0</v>
      </c>
      <c r="V96" s="197">
        <f t="shared" si="10"/>
        <v>0</v>
      </c>
      <c r="W96" s="197">
        <f t="shared" si="10"/>
        <v>0</v>
      </c>
      <c r="X96" s="197">
        <f t="shared" si="10"/>
        <v>0</v>
      </c>
      <c r="Y96" s="197">
        <f t="shared" si="10"/>
        <v>0</v>
      </c>
      <c r="Z96" s="197">
        <f t="shared" si="7"/>
        <v>0</v>
      </c>
      <c r="AA96" s="888"/>
      <c r="AB96" s="889"/>
      <c r="AC96" s="890"/>
    </row>
    <row r="97" spans="1:29" hidden="1" outlineLevel="1">
      <c r="A97" s="430" t="str">
        <f>Słownik!$B$490</f>
        <v>Bułgaria</v>
      </c>
      <c r="B97" s="428">
        <v>1</v>
      </c>
      <c r="C97" s="891"/>
      <c r="D97" s="892"/>
      <c r="E97" s="892"/>
      <c r="F97" s="892"/>
      <c r="G97" s="893"/>
      <c r="H97" s="205"/>
      <c r="I97" s="205"/>
      <c r="J97" s="205"/>
      <c r="K97" s="205"/>
      <c r="L97" s="205"/>
      <c r="M97" s="205"/>
      <c r="N97" s="197">
        <f t="shared" si="5"/>
        <v>0</v>
      </c>
      <c r="O97" s="233"/>
      <c r="P97" s="233"/>
      <c r="Q97" s="233"/>
      <c r="R97" s="233"/>
      <c r="S97" s="197">
        <f t="shared" si="6"/>
        <v>0</v>
      </c>
      <c r="T97" s="878"/>
      <c r="U97" s="879"/>
      <c r="V97" s="879"/>
      <c r="W97" s="879"/>
      <c r="X97" s="879"/>
      <c r="Y97" s="879"/>
      <c r="Z97" s="879"/>
      <c r="AA97" s="891"/>
      <c r="AB97" s="892"/>
      <c r="AC97" s="893"/>
    </row>
    <row r="98" spans="1:29" hidden="1" outlineLevel="1">
      <c r="A98" s="430" t="str">
        <f>Słownik!$B$490</f>
        <v>Bułgaria</v>
      </c>
      <c r="B98" s="429">
        <v>2</v>
      </c>
      <c r="C98" s="894"/>
      <c r="D98" s="882"/>
      <c r="E98" s="882"/>
      <c r="F98" s="882"/>
      <c r="G98" s="895"/>
      <c r="H98" s="205"/>
      <c r="I98" s="205"/>
      <c r="J98" s="205"/>
      <c r="K98" s="205"/>
      <c r="L98" s="205"/>
      <c r="M98" s="205"/>
      <c r="N98" s="197">
        <f t="shared" si="5"/>
        <v>0</v>
      </c>
      <c r="O98" s="233"/>
      <c r="P98" s="233"/>
      <c r="Q98" s="233"/>
      <c r="R98" s="233"/>
      <c r="S98" s="197">
        <f t="shared" si="6"/>
        <v>0</v>
      </c>
      <c r="T98" s="881"/>
      <c r="U98" s="882"/>
      <c r="V98" s="882"/>
      <c r="W98" s="882"/>
      <c r="X98" s="882"/>
      <c r="Y98" s="882"/>
      <c r="Z98" s="882"/>
      <c r="AA98" s="894"/>
      <c r="AB98" s="882"/>
      <c r="AC98" s="895"/>
    </row>
    <row r="99" spans="1:29" hidden="1" outlineLevel="1">
      <c r="A99" s="430" t="str">
        <f>Słownik!$B$490</f>
        <v>Bułgaria</v>
      </c>
      <c r="B99" s="429">
        <v>3</v>
      </c>
      <c r="C99" s="894"/>
      <c r="D99" s="882"/>
      <c r="E99" s="882"/>
      <c r="F99" s="882"/>
      <c r="G99" s="895"/>
      <c r="H99" s="205"/>
      <c r="I99" s="205"/>
      <c r="J99" s="205"/>
      <c r="K99" s="205"/>
      <c r="L99" s="205"/>
      <c r="M99" s="205"/>
      <c r="N99" s="197">
        <f t="shared" si="5"/>
        <v>0</v>
      </c>
      <c r="O99" s="233"/>
      <c r="P99" s="233"/>
      <c r="Q99" s="233"/>
      <c r="R99" s="233"/>
      <c r="S99" s="197">
        <f t="shared" si="6"/>
        <v>0</v>
      </c>
      <c r="T99" s="881"/>
      <c r="U99" s="882"/>
      <c r="V99" s="882"/>
      <c r="W99" s="882"/>
      <c r="X99" s="882"/>
      <c r="Y99" s="882"/>
      <c r="Z99" s="882"/>
      <c r="AA99" s="894"/>
      <c r="AB99" s="882"/>
      <c r="AC99" s="895"/>
    </row>
    <row r="100" spans="1:29" hidden="1" outlineLevel="1">
      <c r="A100" s="430" t="str">
        <f>Słownik!$B$490</f>
        <v>Bułgaria</v>
      </c>
      <c r="B100" s="429">
        <v>4</v>
      </c>
      <c r="C100" s="894"/>
      <c r="D100" s="882"/>
      <c r="E100" s="882"/>
      <c r="F100" s="882"/>
      <c r="G100" s="895"/>
      <c r="H100" s="205"/>
      <c r="I100" s="205"/>
      <c r="J100" s="205"/>
      <c r="K100" s="205"/>
      <c r="L100" s="205"/>
      <c r="M100" s="205"/>
      <c r="N100" s="197">
        <f t="shared" si="5"/>
        <v>0</v>
      </c>
      <c r="O100" s="233"/>
      <c r="P100" s="233"/>
      <c r="Q100" s="233"/>
      <c r="R100" s="233"/>
      <c r="S100" s="197">
        <f t="shared" si="6"/>
        <v>0</v>
      </c>
      <c r="T100" s="881"/>
      <c r="U100" s="882"/>
      <c r="V100" s="882"/>
      <c r="W100" s="882"/>
      <c r="X100" s="882"/>
      <c r="Y100" s="882"/>
      <c r="Z100" s="882"/>
      <c r="AA100" s="894"/>
      <c r="AB100" s="882"/>
      <c r="AC100" s="895"/>
    </row>
    <row r="101" spans="1:29" hidden="1" outlineLevel="1">
      <c r="A101" s="430" t="str">
        <f>Słownik!$B$490</f>
        <v>Bułgaria</v>
      </c>
      <c r="B101" s="429">
        <v>5</v>
      </c>
      <c r="C101" s="894"/>
      <c r="D101" s="882"/>
      <c r="E101" s="882"/>
      <c r="F101" s="882"/>
      <c r="G101" s="895"/>
      <c r="H101" s="205"/>
      <c r="I101" s="205"/>
      <c r="J101" s="205"/>
      <c r="K101" s="205"/>
      <c r="L101" s="205"/>
      <c r="M101" s="205"/>
      <c r="N101" s="197">
        <f t="shared" si="5"/>
        <v>0</v>
      </c>
      <c r="O101" s="233"/>
      <c r="P101" s="233"/>
      <c r="Q101" s="233"/>
      <c r="R101" s="233"/>
      <c r="S101" s="197">
        <f t="shared" si="6"/>
        <v>0</v>
      </c>
      <c r="T101" s="881"/>
      <c r="U101" s="882"/>
      <c r="V101" s="882"/>
      <c r="W101" s="882"/>
      <c r="X101" s="882"/>
      <c r="Y101" s="882"/>
      <c r="Z101" s="882"/>
      <c r="AA101" s="894"/>
      <c r="AB101" s="882"/>
      <c r="AC101" s="895"/>
    </row>
    <row r="102" spans="1:29" hidden="1" outlineLevel="1">
      <c r="A102" s="430" t="str">
        <f>Słownik!$B$490</f>
        <v>Bułgaria</v>
      </c>
      <c r="B102" s="429">
        <v>6</v>
      </c>
      <c r="C102" s="894"/>
      <c r="D102" s="882"/>
      <c r="E102" s="882"/>
      <c r="F102" s="882"/>
      <c r="G102" s="895"/>
      <c r="H102" s="205"/>
      <c r="I102" s="205"/>
      <c r="J102" s="205"/>
      <c r="K102" s="205"/>
      <c r="L102" s="205"/>
      <c r="M102" s="205"/>
      <c r="N102" s="197">
        <f t="shared" si="5"/>
        <v>0</v>
      </c>
      <c r="O102" s="233"/>
      <c r="P102" s="233"/>
      <c r="Q102" s="233"/>
      <c r="R102" s="233"/>
      <c r="S102" s="197">
        <f t="shared" si="6"/>
        <v>0</v>
      </c>
      <c r="T102" s="881"/>
      <c r="U102" s="882"/>
      <c r="V102" s="882"/>
      <c r="W102" s="882"/>
      <c r="X102" s="882"/>
      <c r="Y102" s="882"/>
      <c r="Z102" s="882"/>
      <c r="AA102" s="894"/>
      <c r="AB102" s="882"/>
      <c r="AC102" s="895"/>
    </row>
    <row r="103" spans="1:29" hidden="1" outlineLevel="1">
      <c r="A103" s="430" t="str">
        <f>Słownik!$B$490</f>
        <v>Bułgaria</v>
      </c>
      <c r="B103" s="429">
        <v>7</v>
      </c>
      <c r="C103" s="894"/>
      <c r="D103" s="882"/>
      <c r="E103" s="882"/>
      <c r="F103" s="882"/>
      <c r="G103" s="895"/>
      <c r="H103" s="205"/>
      <c r="I103" s="205"/>
      <c r="J103" s="205"/>
      <c r="K103" s="205"/>
      <c r="L103" s="205"/>
      <c r="M103" s="205"/>
      <c r="N103" s="197">
        <f t="shared" si="5"/>
        <v>0</v>
      </c>
      <c r="O103" s="233"/>
      <c r="P103" s="233"/>
      <c r="Q103" s="233"/>
      <c r="R103" s="233"/>
      <c r="S103" s="197">
        <f t="shared" si="6"/>
        <v>0</v>
      </c>
      <c r="T103" s="881"/>
      <c r="U103" s="882"/>
      <c r="V103" s="882"/>
      <c r="W103" s="882"/>
      <c r="X103" s="882"/>
      <c r="Y103" s="882"/>
      <c r="Z103" s="882"/>
      <c r="AA103" s="894"/>
      <c r="AB103" s="882"/>
      <c r="AC103" s="895"/>
    </row>
    <row r="104" spans="1:29" hidden="1" outlineLevel="1">
      <c r="A104" s="430" t="str">
        <f>Słownik!$B$490</f>
        <v>Bułgaria</v>
      </c>
      <c r="B104" s="429">
        <v>8</v>
      </c>
      <c r="C104" s="894"/>
      <c r="D104" s="882"/>
      <c r="E104" s="882"/>
      <c r="F104" s="882"/>
      <c r="G104" s="895"/>
      <c r="H104" s="205"/>
      <c r="I104" s="205"/>
      <c r="J104" s="205"/>
      <c r="K104" s="205"/>
      <c r="L104" s="205"/>
      <c r="M104" s="205"/>
      <c r="N104" s="197">
        <f t="shared" si="5"/>
        <v>0</v>
      </c>
      <c r="O104" s="233"/>
      <c r="P104" s="233"/>
      <c r="Q104" s="233"/>
      <c r="R104" s="233"/>
      <c r="S104" s="197">
        <f t="shared" si="6"/>
        <v>0</v>
      </c>
      <c r="T104" s="881"/>
      <c r="U104" s="882"/>
      <c r="V104" s="882"/>
      <c r="W104" s="882"/>
      <c r="X104" s="882"/>
      <c r="Y104" s="882"/>
      <c r="Z104" s="882"/>
      <c r="AA104" s="894"/>
      <c r="AB104" s="882"/>
      <c r="AC104" s="895"/>
    </row>
    <row r="105" spans="1:29" hidden="1" outlineLevel="1">
      <c r="A105" s="430" t="str">
        <f>Słownik!$B$490</f>
        <v>Bułgaria</v>
      </c>
      <c r="B105" s="429">
        <v>9</v>
      </c>
      <c r="C105" s="894"/>
      <c r="D105" s="882"/>
      <c r="E105" s="882"/>
      <c r="F105" s="882"/>
      <c r="G105" s="895"/>
      <c r="H105" s="205"/>
      <c r="I105" s="205"/>
      <c r="J105" s="205"/>
      <c r="K105" s="205"/>
      <c r="L105" s="205"/>
      <c r="M105" s="205"/>
      <c r="N105" s="197">
        <f t="shared" si="5"/>
        <v>0</v>
      </c>
      <c r="O105" s="233"/>
      <c r="P105" s="233"/>
      <c r="Q105" s="233"/>
      <c r="R105" s="233"/>
      <c r="S105" s="197">
        <f t="shared" si="6"/>
        <v>0</v>
      </c>
      <c r="T105" s="881"/>
      <c r="U105" s="882"/>
      <c r="V105" s="882"/>
      <c r="W105" s="882"/>
      <c r="X105" s="882"/>
      <c r="Y105" s="882"/>
      <c r="Z105" s="882"/>
      <c r="AA105" s="894"/>
      <c r="AB105" s="882"/>
      <c r="AC105" s="895"/>
    </row>
    <row r="106" spans="1:29" hidden="1" outlineLevel="1">
      <c r="A106" s="430" t="str">
        <f>Słownik!$B$490</f>
        <v>Bułgaria</v>
      </c>
      <c r="B106" s="429">
        <v>10</v>
      </c>
      <c r="C106" s="894"/>
      <c r="D106" s="882"/>
      <c r="E106" s="882"/>
      <c r="F106" s="882"/>
      <c r="G106" s="895"/>
      <c r="H106" s="205"/>
      <c r="I106" s="205"/>
      <c r="J106" s="205"/>
      <c r="K106" s="205"/>
      <c r="L106" s="205"/>
      <c r="M106" s="205"/>
      <c r="N106" s="197">
        <f t="shared" si="5"/>
        <v>0</v>
      </c>
      <c r="O106" s="233"/>
      <c r="P106" s="233"/>
      <c r="Q106" s="233"/>
      <c r="R106" s="233"/>
      <c r="S106" s="197">
        <f t="shared" si="6"/>
        <v>0</v>
      </c>
      <c r="T106" s="881"/>
      <c r="U106" s="882"/>
      <c r="V106" s="882"/>
      <c r="W106" s="882"/>
      <c r="X106" s="882"/>
      <c r="Y106" s="882"/>
      <c r="Z106" s="882"/>
      <c r="AA106" s="894"/>
      <c r="AB106" s="882"/>
      <c r="AC106" s="895"/>
    </row>
    <row r="107" spans="1:29" hidden="1" outlineLevel="1">
      <c r="A107" s="430" t="str">
        <f>Słownik!$B$490</f>
        <v>Bułgaria</v>
      </c>
      <c r="B107" s="429">
        <v>11</v>
      </c>
      <c r="C107" s="894"/>
      <c r="D107" s="882"/>
      <c r="E107" s="882"/>
      <c r="F107" s="882"/>
      <c r="G107" s="895"/>
      <c r="H107" s="205"/>
      <c r="I107" s="205"/>
      <c r="J107" s="205"/>
      <c r="K107" s="205"/>
      <c r="L107" s="205"/>
      <c r="M107" s="205"/>
      <c r="N107" s="197">
        <f t="shared" si="5"/>
        <v>0</v>
      </c>
      <c r="O107" s="233"/>
      <c r="P107" s="233"/>
      <c r="Q107" s="233"/>
      <c r="R107" s="233"/>
      <c r="S107" s="197">
        <f t="shared" si="6"/>
        <v>0</v>
      </c>
      <c r="T107" s="881"/>
      <c r="U107" s="882"/>
      <c r="V107" s="882"/>
      <c r="W107" s="882"/>
      <c r="X107" s="882"/>
      <c r="Y107" s="882"/>
      <c r="Z107" s="882"/>
      <c r="AA107" s="894"/>
      <c r="AB107" s="882"/>
      <c r="AC107" s="895"/>
    </row>
    <row r="108" spans="1:29" hidden="1" outlineLevel="1">
      <c r="A108" s="430" t="str">
        <f>Słownik!$B$490</f>
        <v>Bułgaria</v>
      </c>
      <c r="B108" s="429">
        <v>12</v>
      </c>
      <c r="C108" s="894"/>
      <c r="D108" s="882"/>
      <c r="E108" s="882"/>
      <c r="F108" s="882"/>
      <c r="G108" s="895"/>
      <c r="H108" s="205"/>
      <c r="I108" s="205"/>
      <c r="J108" s="205"/>
      <c r="K108" s="205"/>
      <c r="L108" s="205"/>
      <c r="M108" s="205"/>
      <c r="N108" s="197">
        <f t="shared" si="5"/>
        <v>0</v>
      </c>
      <c r="O108" s="233"/>
      <c r="P108" s="233"/>
      <c r="Q108" s="233"/>
      <c r="R108" s="233"/>
      <c r="S108" s="197">
        <f t="shared" si="6"/>
        <v>0</v>
      </c>
      <c r="T108" s="881"/>
      <c r="U108" s="882"/>
      <c r="V108" s="882"/>
      <c r="W108" s="882"/>
      <c r="X108" s="882"/>
      <c r="Y108" s="882"/>
      <c r="Z108" s="882"/>
      <c r="AA108" s="894"/>
      <c r="AB108" s="882"/>
      <c r="AC108" s="895"/>
    </row>
    <row r="109" spans="1:29" hidden="1" outlineLevel="1">
      <c r="A109" s="430" t="str">
        <f>Słownik!$B$490</f>
        <v>Bułgaria</v>
      </c>
      <c r="B109" s="429">
        <v>13</v>
      </c>
      <c r="C109" s="894"/>
      <c r="D109" s="882"/>
      <c r="E109" s="882"/>
      <c r="F109" s="882"/>
      <c r="G109" s="895"/>
      <c r="H109" s="205"/>
      <c r="I109" s="205"/>
      <c r="J109" s="205"/>
      <c r="K109" s="205"/>
      <c r="L109" s="205"/>
      <c r="M109" s="205"/>
      <c r="N109" s="197">
        <f t="shared" si="5"/>
        <v>0</v>
      </c>
      <c r="O109" s="233"/>
      <c r="P109" s="233"/>
      <c r="Q109" s="233"/>
      <c r="R109" s="233"/>
      <c r="S109" s="197">
        <f t="shared" si="6"/>
        <v>0</v>
      </c>
      <c r="T109" s="881"/>
      <c r="U109" s="882"/>
      <c r="V109" s="882"/>
      <c r="W109" s="882"/>
      <c r="X109" s="882"/>
      <c r="Y109" s="882"/>
      <c r="Z109" s="882"/>
      <c r="AA109" s="894"/>
      <c r="AB109" s="882"/>
      <c r="AC109" s="895"/>
    </row>
    <row r="110" spans="1:29" hidden="1" outlineLevel="1">
      <c r="A110" s="430" t="str">
        <f>Słownik!$B$490</f>
        <v>Bułgaria</v>
      </c>
      <c r="B110" s="429">
        <v>14</v>
      </c>
      <c r="C110" s="894"/>
      <c r="D110" s="882"/>
      <c r="E110" s="882"/>
      <c r="F110" s="882"/>
      <c r="G110" s="895"/>
      <c r="H110" s="205"/>
      <c r="I110" s="205"/>
      <c r="J110" s="205"/>
      <c r="K110" s="205"/>
      <c r="L110" s="205"/>
      <c r="M110" s="205"/>
      <c r="N110" s="197">
        <f t="shared" si="5"/>
        <v>0</v>
      </c>
      <c r="O110" s="233"/>
      <c r="P110" s="233"/>
      <c r="Q110" s="233"/>
      <c r="R110" s="233"/>
      <c r="S110" s="197">
        <f t="shared" si="6"/>
        <v>0</v>
      </c>
      <c r="T110" s="881"/>
      <c r="U110" s="882"/>
      <c r="V110" s="882"/>
      <c r="W110" s="882"/>
      <c r="X110" s="882"/>
      <c r="Y110" s="882"/>
      <c r="Z110" s="882"/>
      <c r="AA110" s="894"/>
      <c r="AB110" s="882"/>
      <c r="AC110" s="895"/>
    </row>
    <row r="111" spans="1:29" hidden="1" outlineLevel="1">
      <c r="A111" s="430" t="str">
        <f>Słownik!$B$490</f>
        <v>Bułgaria</v>
      </c>
      <c r="B111" s="429">
        <v>15</v>
      </c>
      <c r="C111" s="894"/>
      <c r="D111" s="882"/>
      <c r="E111" s="882"/>
      <c r="F111" s="882"/>
      <c r="G111" s="895"/>
      <c r="H111" s="205"/>
      <c r="I111" s="205"/>
      <c r="J111" s="205"/>
      <c r="K111" s="205"/>
      <c r="L111" s="205"/>
      <c r="M111" s="205"/>
      <c r="N111" s="197">
        <f t="shared" si="5"/>
        <v>0</v>
      </c>
      <c r="O111" s="233"/>
      <c r="P111" s="233"/>
      <c r="Q111" s="233"/>
      <c r="R111" s="233"/>
      <c r="S111" s="197">
        <f t="shared" si="6"/>
        <v>0</v>
      </c>
      <c r="T111" s="881"/>
      <c r="U111" s="882"/>
      <c r="V111" s="882"/>
      <c r="W111" s="882"/>
      <c r="X111" s="882"/>
      <c r="Y111" s="882"/>
      <c r="Z111" s="882"/>
      <c r="AA111" s="894"/>
      <c r="AB111" s="882"/>
      <c r="AC111" s="895"/>
    </row>
    <row r="112" spans="1:29" hidden="1" outlineLevel="1">
      <c r="A112" s="430" t="str">
        <f>Słownik!$B$490</f>
        <v>Bułgaria</v>
      </c>
      <c r="B112" s="429">
        <v>16</v>
      </c>
      <c r="C112" s="894"/>
      <c r="D112" s="882"/>
      <c r="E112" s="882"/>
      <c r="F112" s="882"/>
      <c r="G112" s="895"/>
      <c r="H112" s="205"/>
      <c r="I112" s="205"/>
      <c r="J112" s="205"/>
      <c r="K112" s="205"/>
      <c r="L112" s="205"/>
      <c r="M112" s="205"/>
      <c r="N112" s="197">
        <f t="shared" si="5"/>
        <v>0</v>
      </c>
      <c r="O112" s="233"/>
      <c r="P112" s="233"/>
      <c r="Q112" s="233"/>
      <c r="R112" s="233"/>
      <c r="S112" s="197">
        <f t="shared" si="6"/>
        <v>0</v>
      </c>
      <c r="T112" s="881"/>
      <c r="U112" s="882"/>
      <c r="V112" s="882"/>
      <c r="W112" s="882"/>
      <c r="X112" s="882"/>
      <c r="Y112" s="882"/>
      <c r="Z112" s="882"/>
      <c r="AA112" s="894"/>
      <c r="AB112" s="882"/>
      <c r="AC112" s="895"/>
    </row>
    <row r="113" spans="1:29" hidden="1" outlineLevel="1">
      <c r="A113" s="430" t="str">
        <f>Słownik!$B$490</f>
        <v>Bułgaria</v>
      </c>
      <c r="B113" s="429">
        <v>17</v>
      </c>
      <c r="C113" s="894"/>
      <c r="D113" s="882"/>
      <c r="E113" s="882"/>
      <c r="F113" s="882"/>
      <c r="G113" s="895"/>
      <c r="H113" s="205"/>
      <c r="I113" s="205"/>
      <c r="J113" s="205"/>
      <c r="K113" s="205"/>
      <c r="L113" s="205"/>
      <c r="M113" s="205"/>
      <c r="N113" s="197">
        <f t="shared" si="5"/>
        <v>0</v>
      </c>
      <c r="O113" s="233"/>
      <c r="P113" s="233"/>
      <c r="Q113" s="233"/>
      <c r="R113" s="233"/>
      <c r="S113" s="197">
        <f t="shared" si="6"/>
        <v>0</v>
      </c>
      <c r="T113" s="881"/>
      <c r="U113" s="882"/>
      <c r="V113" s="882"/>
      <c r="W113" s="882"/>
      <c r="X113" s="882"/>
      <c r="Y113" s="882"/>
      <c r="Z113" s="882"/>
      <c r="AA113" s="894"/>
      <c r="AB113" s="882"/>
      <c r="AC113" s="895"/>
    </row>
    <row r="114" spans="1:29" hidden="1" outlineLevel="1">
      <c r="A114" s="430" t="str">
        <f>Słownik!$B$490</f>
        <v>Bułgaria</v>
      </c>
      <c r="B114" s="429">
        <v>18</v>
      </c>
      <c r="C114" s="894"/>
      <c r="D114" s="882"/>
      <c r="E114" s="882"/>
      <c r="F114" s="882"/>
      <c r="G114" s="895"/>
      <c r="H114" s="205"/>
      <c r="I114" s="205"/>
      <c r="J114" s="205"/>
      <c r="K114" s="205"/>
      <c r="L114" s="205"/>
      <c r="M114" s="205"/>
      <c r="N114" s="197">
        <f t="shared" si="5"/>
        <v>0</v>
      </c>
      <c r="O114" s="233"/>
      <c r="P114" s="233"/>
      <c r="Q114" s="233"/>
      <c r="R114" s="233"/>
      <c r="S114" s="197">
        <f t="shared" si="6"/>
        <v>0</v>
      </c>
      <c r="T114" s="881"/>
      <c r="U114" s="882"/>
      <c r="V114" s="882"/>
      <c r="W114" s="882"/>
      <c r="X114" s="882"/>
      <c r="Y114" s="882"/>
      <c r="Z114" s="882"/>
      <c r="AA114" s="894"/>
      <c r="AB114" s="882"/>
      <c r="AC114" s="895"/>
    </row>
    <row r="115" spans="1:29" hidden="1" outlineLevel="1">
      <c r="A115" s="430" t="str">
        <f>Słownik!$B$490</f>
        <v>Bułgaria</v>
      </c>
      <c r="B115" s="429">
        <v>19</v>
      </c>
      <c r="C115" s="894"/>
      <c r="D115" s="882"/>
      <c r="E115" s="882"/>
      <c r="F115" s="882"/>
      <c r="G115" s="895"/>
      <c r="H115" s="205"/>
      <c r="I115" s="205"/>
      <c r="J115" s="205"/>
      <c r="K115" s="205"/>
      <c r="L115" s="205"/>
      <c r="M115" s="205"/>
      <c r="N115" s="197">
        <f t="shared" si="5"/>
        <v>0</v>
      </c>
      <c r="O115" s="233"/>
      <c r="P115" s="233"/>
      <c r="Q115" s="233"/>
      <c r="R115" s="233"/>
      <c r="S115" s="197">
        <f t="shared" si="6"/>
        <v>0</v>
      </c>
      <c r="T115" s="881"/>
      <c r="U115" s="882"/>
      <c r="V115" s="882"/>
      <c r="W115" s="882"/>
      <c r="X115" s="882"/>
      <c r="Y115" s="882"/>
      <c r="Z115" s="882"/>
      <c r="AA115" s="894"/>
      <c r="AB115" s="882"/>
      <c r="AC115" s="895"/>
    </row>
    <row r="116" spans="1:29" hidden="1" outlineLevel="1">
      <c r="A116" s="430" t="str">
        <f>Słownik!$B$490</f>
        <v>Bułgaria</v>
      </c>
      <c r="B116" s="429">
        <v>20</v>
      </c>
      <c r="C116" s="894"/>
      <c r="D116" s="882"/>
      <c r="E116" s="882"/>
      <c r="F116" s="882"/>
      <c r="G116" s="895"/>
      <c r="H116" s="205"/>
      <c r="I116" s="205"/>
      <c r="J116" s="205"/>
      <c r="K116" s="205"/>
      <c r="L116" s="205"/>
      <c r="M116" s="205"/>
      <c r="N116" s="197">
        <f t="shared" si="5"/>
        <v>0</v>
      </c>
      <c r="O116" s="233"/>
      <c r="P116" s="233"/>
      <c r="Q116" s="233"/>
      <c r="R116" s="233"/>
      <c r="S116" s="197">
        <f t="shared" si="6"/>
        <v>0</v>
      </c>
      <c r="T116" s="881"/>
      <c r="U116" s="882"/>
      <c r="V116" s="882"/>
      <c r="W116" s="882"/>
      <c r="X116" s="882"/>
      <c r="Y116" s="882"/>
      <c r="Z116" s="882"/>
      <c r="AA116" s="894"/>
      <c r="AB116" s="882"/>
      <c r="AC116" s="895"/>
    </row>
    <row r="117" spans="1:29" hidden="1" outlineLevel="1">
      <c r="A117" s="430" t="str">
        <f>Słownik!$B$490</f>
        <v>Bułgaria</v>
      </c>
      <c r="B117" s="429">
        <v>21</v>
      </c>
      <c r="C117" s="894"/>
      <c r="D117" s="882"/>
      <c r="E117" s="882"/>
      <c r="F117" s="882"/>
      <c r="G117" s="895"/>
      <c r="H117" s="205"/>
      <c r="I117" s="205"/>
      <c r="J117" s="205"/>
      <c r="K117" s="205"/>
      <c r="L117" s="205"/>
      <c r="M117" s="205"/>
      <c r="N117" s="197">
        <f t="shared" si="5"/>
        <v>0</v>
      </c>
      <c r="O117" s="233"/>
      <c r="P117" s="233"/>
      <c r="Q117" s="233"/>
      <c r="R117" s="233"/>
      <c r="S117" s="197">
        <f t="shared" si="6"/>
        <v>0</v>
      </c>
      <c r="T117" s="881"/>
      <c r="U117" s="882"/>
      <c r="V117" s="882"/>
      <c r="W117" s="882"/>
      <c r="X117" s="882"/>
      <c r="Y117" s="882"/>
      <c r="Z117" s="882"/>
      <c r="AA117" s="894"/>
      <c r="AB117" s="882"/>
      <c r="AC117" s="895"/>
    </row>
    <row r="118" spans="1:29" hidden="1" outlineLevel="1">
      <c r="A118" s="430" t="str">
        <f>Słownik!$B$490</f>
        <v>Bułgaria</v>
      </c>
      <c r="B118" s="429">
        <v>22</v>
      </c>
      <c r="C118" s="894"/>
      <c r="D118" s="882"/>
      <c r="E118" s="882"/>
      <c r="F118" s="882"/>
      <c r="G118" s="895"/>
      <c r="H118" s="205"/>
      <c r="I118" s="205"/>
      <c r="J118" s="205"/>
      <c r="K118" s="205"/>
      <c r="L118" s="205"/>
      <c r="M118" s="205"/>
      <c r="N118" s="197">
        <f t="shared" si="5"/>
        <v>0</v>
      </c>
      <c r="O118" s="233"/>
      <c r="P118" s="233"/>
      <c r="Q118" s="233"/>
      <c r="R118" s="233"/>
      <c r="S118" s="197">
        <f t="shared" si="6"/>
        <v>0</v>
      </c>
      <c r="T118" s="881"/>
      <c r="U118" s="882"/>
      <c r="V118" s="882"/>
      <c r="W118" s="882"/>
      <c r="X118" s="882"/>
      <c r="Y118" s="882"/>
      <c r="Z118" s="882"/>
      <c r="AA118" s="894"/>
      <c r="AB118" s="882"/>
      <c r="AC118" s="895"/>
    </row>
    <row r="119" spans="1:29" hidden="1" outlineLevel="1">
      <c r="A119" s="430" t="str">
        <f>Słownik!$B$490</f>
        <v>Bułgaria</v>
      </c>
      <c r="B119" s="429">
        <v>23</v>
      </c>
      <c r="C119" s="894"/>
      <c r="D119" s="882"/>
      <c r="E119" s="882"/>
      <c r="F119" s="882"/>
      <c r="G119" s="895"/>
      <c r="H119" s="205"/>
      <c r="I119" s="205"/>
      <c r="J119" s="205"/>
      <c r="K119" s="205"/>
      <c r="L119" s="205"/>
      <c r="M119" s="205"/>
      <c r="N119" s="197">
        <f t="shared" si="5"/>
        <v>0</v>
      </c>
      <c r="O119" s="233"/>
      <c r="P119" s="233"/>
      <c r="Q119" s="233"/>
      <c r="R119" s="233"/>
      <c r="S119" s="197">
        <f t="shared" si="6"/>
        <v>0</v>
      </c>
      <c r="T119" s="881"/>
      <c r="U119" s="882"/>
      <c r="V119" s="882"/>
      <c r="W119" s="882"/>
      <c r="X119" s="882"/>
      <c r="Y119" s="882"/>
      <c r="Z119" s="882"/>
      <c r="AA119" s="894"/>
      <c r="AB119" s="882"/>
      <c r="AC119" s="895"/>
    </row>
    <row r="120" spans="1:29" hidden="1" outlineLevel="1">
      <c r="A120" s="430" t="str">
        <f>Słownik!$B$490</f>
        <v>Bułgaria</v>
      </c>
      <c r="B120" s="429">
        <v>24</v>
      </c>
      <c r="C120" s="894"/>
      <c r="D120" s="882"/>
      <c r="E120" s="882"/>
      <c r="F120" s="882"/>
      <c r="G120" s="895"/>
      <c r="H120" s="205"/>
      <c r="I120" s="205"/>
      <c r="J120" s="205"/>
      <c r="K120" s="205"/>
      <c r="L120" s="205"/>
      <c r="M120" s="205"/>
      <c r="N120" s="197">
        <f t="shared" si="5"/>
        <v>0</v>
      </c>
      <c r="O120" s="233"/>
      <c r="P120" s="233"/>
      <c r="Q120" s="233"/>
      <c r="R120" s="233"/>
      <c r="S120" s="197">
        <f t="shared" si="6"/>
        <v>0</v>
      </c>
      <c r="T120" s="881"/>
      <c r="U120" s="882"/>
      <c r="V120" s="882"/>
      <c r="W120" s="882"/>
      <c r="X120" s="882"/>
      <c r="Y120" s="882"/>
      <c r="Z120" s="882"/>
      <c r="AA120" s="894"/>
      <c r="AB120" s="882"/>
      <c r="AC120" s="895"/>
    </row>
    <row r="121" spans="1:29" hidden="1" outlineLevel="1">
      <c r="A121" s="430" t="str">
        <f>Słownik!$B$490</f>
        <v>Bułgaria</v>
      </c>
      <c r="B121" s="429">
        <v>25</v>
      </c>
      <c r="C121" s="894"/>
      <c r="D121" s="882"/>
      <c r="E121" s="882"/>
      <c r="F121" s="882"/>
      <c r="G121" s="895"/>
      <c r="H121" s="205"/>
      <c r="I121" s="205"/>
      <c r="J121" s="205"/>
      <c r="K121" s="205"/>
      <c r="L121" s="205"/>
      <c r="M121" s="205"/>
      <c r="N121" s="197">
        <f t="shared" si="5"/>
        <v>0</v>
      </c>
      <c r="O121" s="233"/>
      <c r="P121" s="233"/>
      <c r="Q121" s="233"/>
      <c r="R121" s="233"/>
      <c r="S121" s="197">
        <f t="shared" si="6"/>
        <v>0</v>
      </c>
      <c r="T121" s="881"/>
      <c r="U121" s="882"/>
      <c r="V121" s="882"/>
      <c r="W121" s="882"/>
      <c r="X121" s="882"/>
      <c r="Y121" s="882"/>
      <c r="Z121" s="882"/>
      <c r="AA121" s="894"/>
      <c r="AB121" s="882"/>
      <c r="AC121" s="895"/>
    </row>
    <row r="122" spans="1:29" hidden="1" outlineLevel="1">
      <c r="A122" s="430" t="str">
        <f>Słownik!$B$490</f>
        <v>Bułgaria</v>
      </c>
      <c r="B122" s="429">
        <v>26</v>
      </c>
      <c r="C122" s="894"/>
      <c r="D122" s="882"/>
      <c r="E122" s="882"/>
      <c r="F122" s="882"/>
      <c r="G122" s="895"/>
      <c r="H122" s="205"/>
      <c r="I122" s="205"/>
      <c r="J122" s="205"/>
      <c r="K122" s="205"/>
      <c r="L122" s="205"/>
      <c r="M122" s="205"/>
      <c r="N122" s="197">
        <f t="shared" si="5"/>
        <v>0</v>
      </c>
      <c r="O122" s="233"/>
      <c r="P122" s="233"/>
      <c r="Q122" s="233"/>
      <c r="R122" s="233"/>
      <c r="S122" s="197">
        <f t="shared" si="6"/>
        <v>0</v>
      </c>
      <c r="T122" s="881"/>
      <c r="U122" s="882"/>
      <c r="V122" s="882"/>
      <c r="W122" s="882"/>
      <c r="X122" s="882"/>
      <c r="Y122" s="882"/>
      <c r="Z122" s="882"/>
      <c r="AA122" s="894"/>
      <c r="AB122" s="882"/>
      <c r="AC122" s="895"/>
    </row>
    <row r="123" spans="1:29" hidden="1" outlineLevel="1">
      <c r="A123" s="430" t="str">
        <f>Słownik!$B$490</f>
        <v>Bułgaria</v>
      </c>
      <c r="B123" s="429">
        <v>27</v>
      </c>
      <c r="C123" s="894"/>
      <c r="D123" s="882"/>
      <c r="E123" s="882"/>
      <c r="F123" s="882"/>
      <c r="G123" s="895"/>
      <c r="H123" s="205"/>
      <c r="I123" s="205"/>
      <c r="J123" s="205"/>
      <c r="K123" s="205"/>
      <c r="L123" s="205"/>
      <c r="M123" s="205"/>
      <c r="N123" s="197">
        <f t="shared" si="5"/>
        <v>0</v>
      </c>
      <c r="O123" s="233"/>
      <c r="P123" s="233"/>
      <c r="Q123" s="233"/>
      <c r="R123" s="233"/>
      <c r="S123" s="197">
        <f t="shared" si="6"/>
        <v>0</v>
      </c>
      <c r="T123" s="881"/>
      <c r="U123" s="882"/>
      <c r="V123" s="882"/>
      <c r="W123" s="882"/>
      <c r="X123" s="882"/>
      <c r="Y123" s="882"/>
      <c r="Z123" s="882"/>
      <c r="AA123" s="894"/>
      <c r="AB123" s="882"/>
      <c r="AC123" s="895"/>
    </row>
    <row r="124" spans="1:29" hidden="1" outlineLevel="1">
      <c r="A124" s="430" t="str">
        <f>Słownik!$B$490</f>
        <v>Bułgaria</v>
      </c>
      <c r="B124" s="429">
        <v>28</v>
      </c>
      <c r="C124" s="896"/>
      <c r="D124" s="897"/>
      <c r="E124" s="897"/>
      <c r="F124" s="897"/>
      <c r="G124" s="898"/>
      <c r="H124" s="205"/>
      <c r="I124" s="205"/>
      <c r="J124" s="205"/>
      <c r="K124" s="205"/>
      <c r="L124" s="205"/>
      <c r="M124" s="205"/>
      <c r="N124" s="197">
        <f t="shared" si="5"/>
        <v>0</v>
      </c>
      <c r="O124" s="233"/>
      <c r="P124" s="233"/>
      <c r="Q124" s="233"/>
      <c r="R124" s="233"/>
      <c r="S124" s="197">
        <f t="shared" si="6"/>
        <v>0</v>
      </c>
      <c r="T124" s="881"/>
      <c r="U124" s="882"/>
      <c r="V124" s="882"/>
      <c r="W124" s="882"/>
      <c r="X124" s="882"/>
      <c r="Y124" s="882"/>
      <c r="Z124" s="882"/>
      <c r="AA124" s="896"/>
      <c r="AB124" s="897"/>
      <c r="AC124" s="898"/>
    </row>
    <row r="125" spans="1:29" collapsed="1">
      <c r="A125" s="351" t="str">
        <f>Słownik!B490</f>
        <v>Bułgaria</v>
      </c>
      <c r="B125" s="441" t="str">
        <f>Słownik!$B$487</f>
        <v>Wszystko</v>
      </c>
      <c r="C125" s="888"/>
      <c r="D125" s="889"/>
      <c r="E125" s="889"/>
      <c r="F125" s="889"/>
      <c r="G125" s="890"/>
      <c r="H125" s="439"/>
      <c r="I125" s="434"/>
      <c r="J125" s="434"/>
      <c r="K125" s="434"/>
      <c r="L125" s="436"/>
      <c r="M125" s="434"/>
      <c r="N125" s="362"/>
      <c r="O125" s="433"/>
      <c r="P125" s="434"/>
      <c r="Q125" s="434"/>
      <c r="R125" s="435"/>
      <c r="S125" s="438"/>
      <c r="T125" s="888"/>
      <c r="U125" s="889"/>
      <c r="V125" s="889"/>
      <c r="W125" s="889"/>
      <c r="X125" s="889"/>
      <c r="Y125" s="889"/>
      <c r="Z125" s="890"/>
      <c r="AA125" s="896"/>
      <c r="AB125" s="897"/>
      <c r="AC125" s="898"/>
    </row>
    <row r="126" spans="1:29">
      <c r="A126" s="351" t="str">
        <f>Słownik!B491</f>
        <v>BG</v>
      </c>
      <c r="B126" s="441" t="str">
        <f>Słownik!$B$480</f>
        <v>Razem</v>
      </c>
      <c r="C126" s="888"/>
      <c r="D126" s="889"/>
      <c r="E126" s="889"/>
      <c r="F126" s="889"/>
      <c r="G126" s="890"/>
      <c r="H126" s="440">
        <f>IF(SUM(H97:H124)=0,H125,SUM(H97:H124))</f>
        <v>0</v>
      </c>
      <c r="I126" s="197">
        <f t="shared" ref="I126:R126" si="11">IF(SUM(I97:I124)=0,I125,SUM(I97:I124))</f>
        <v>0</v>
      </c>
      <c r="J126" s="197">
        <f t="shared" si="11"/>
        <v>0</v>
      </c>
      <c r="K126" s="197">
        <f t="shared" si="11"/>
        <v>0</v>
      </c>
      <c r="L126" s="197">
        <f t="shared" si="11"/>
        <v>0</v>
      </c>
      <c r="M126" s="197">
        <f t="shared" si="11"/>
        <v>0</v>
      </c>
      <c r="N126" s="197">
        <f t="shared" si="5"/>
        <v>0</v>
      </c>
      <c r="O126" s="197">
        <f t="shared" si="11"/>
        <v>0</v>
      </c>
      <c r="P126" s="197">
        <f t="shared" si="11"/>
        <v>0</v>
      </c>
      <c r="Q126" s="197">
        <f t="shared" si="11"/>
        <v>0</v>
      </c>
      <c r="R126" s="197">
        <f t="shared" si="11"/>
        <v>0</v>
      </c>
      <c r="S126" s="197">
        <f t="shared" si="6"/>
        <v>0</v>
      </c>
      <c r="T126" s="888"/>
      <c r="U126" s="889"/>
      <c r="V126" s="889"/>
      <c r="W126" s="889"/>
      <c r="X126" s="889"/>
      <c r="Y126" s="889"/>
      <c r="Z126" s="890"/>
      <c r="AA126" s="888"/>
      <c r="AB126" s="889"/>
      <c r="AC126" s="890"/>
    </row>
    <row r="127" spans="1:29" hidden="1" outlineLevel="1">
      <c r="A127" s="430" t="str">
        <f>Słownik!$B$492</f>
        <v>Szwajcaria</v>
      </c>
      <c r="B127" s="429">
        <v>1</v>
      </c>
      <c r="C127" s="214"/>
      <c r="D127" s="214"/>
      <c r="E127" s="214"/>
      <c r="F127" s="214"/>
      <c r="G127" s="442">
        <f t="shared" si="4"/>
        <v>0</v>
      </c>
      <c r="H127" s="205"/>
      <c r="I127" s="205"/>
      <c r="J127" s="205"/>
      <c r="K127" s="205"/>
      <c r="L127" s="205"/>
      <c r="M127" s="205"/>
      <c r="N127" s="197">
        <f t="shared" si="5"/>
        <v>0</v>
      </c>
      <c r="O127" s="205"/>
      <c r="P127" s="205"/>
      <c r="Q127" s="205"/>
      <c r="R127" s="205"/>
      <c r="S127" s="197">
        <f t="shared" si="6"/>
        <v>0</v>
      </c>
      <c r="T127" s="205"/>
      <c r="U127" s="205"/>
      <c r="V127" s="205"/>
      <c r="W127" s="205"/>
      <c r="X127" s="205"/>
      <c r="Y127" s="205"/>
      <c r="Z127" s="197">
        <f t="shared" si="7"/>
        <v>0</v>
      </c>
      <c r="AA127" s="891"/>
      <c r="AB127" s="892"/>
      <c r="AC127" s="893"/>
    </row>
    <row r="128" spans="1:29" hidden="1" outlineLevel="1">
      <c r="A128" s="430" t="str">
        <f>Słownik!$B$492</f>
        <v>Szwajcaria</v>
      </c>
      <c r="B128" s="429">
        <v>2</v>
      </c>
      <c r="C128" s="205"/>
      <c r="D128" s="205"/>
      <c r="E128" s="205"/>
      <c r="F128" s="205"/>
      <c r="G128" s="440">
        <f t="shared" si="4"/>
        <v>0</v>
      </c>
      <c r="H128" s="205"/>
      <c r="I128" s="205"/>
      <c r="J128" s="205"/>
      <c r="K128" s="205"/>
      <c r="L128" s="205"/>
      <c r="M128" s="205"/>
      <c r="N128" s="197">
        <f t="shared" si="5"/>
        <v>0</v>
      </c>
      <c r="O128" s="205"/>
      <c r="P128" s="205"/>
      <c r="Q128" s="205"/>
      <c r="R128" s="205"/>
      <c r="S128" s="197">
        <f t="shared" si="6"/>
        <v>0</v>
      </c>
      <c r="T128" s="205"/>
      <c r="U128" s="205"/>
      <c r="V128" s="205"/>
      <c r="W128" s="205"/>
      <c r="X128" s="205"/>
      <c r="Y128" s="205"/>
      <c r="Z128" s="197">
        <f t="shared" si="7"/>
        <v>0</v>
      </c>
      <c r="AA128" s="894"/>
      <c r="AB128" s="882"/>
      <c r="AC128" s="895"/>
    </row>
    <row r="129" spans="1:29" hidden="1" outlineLevel="1">
      <c r="A129" s="430" t="str">
        <f>Słownik!$B$492</f>
        <v>Szwajcaria</v>
      </c>
      <c r="B129" s="429">
        <v>3</v>
      </c>
      <c r="C129" s="205"/>
      <c r="D129" s="205"/>
      <c r="E129" s="205"/>
      <c r="F129" s="205"/>
      <c r="G129" s="440">
        <f t="shared" si="4"/>
        <v>0</v>
      </c>
      <c r="H129" s="205"/>
      <c r="I129" s="205"/>
      <c r="J129" s="205"/>
      <c r="K129" s="205"/>
      <c r="L129" s="205"/>
      <c r="M129" s="205"/>
      <c r="N129" s="197">
        <f t="shared" si="5"/>
        <v>0</v>
      </c>
      <c r="O129" s="205"/>
      <c r="P129" s="205"/>
      <c r="Q129" s="205"/>
      <c r="R129" s="205"/>
      <c r="S129" s="197">
        <f t="shared" si="6"/>
        <v>0</v>
      </c>
      <c r="T129" s="205"/>
      <c r="U129" s="205"/>
      <c r="V129" s="205"/>
      <c r="W129" s="205"/>
      <c r="X129" s="205"/>
      <c r="Y129" s="205"/>
      <c r="Z129" s="197">
        <f t="shared" si="7"/>
        <v>0</v>
      </c>
      <c r="AA129" s="894"/>
      <c r="AB129" s="882"/>
      <c r="AC129" s="895"/>
    </row>
    <row r="130" spans="1:29" hidden="1" outlineLevel="1">
      <c r="A130" s="430" t="str">
        <f>Słownik!$B$492</f>
        <v>Szwajcaria</v>
      </c>
      <c r="B130" s="429">
        <v>4</v>
      </c>
      <c r="C130" s="205"/>
      <c r="D130" s="205"/>
      <c r="E130" s="205"/>
      <c r="F130" s="205"/>
      <c r="G130" s="440">
        <f t="shared" si="4"/>
        <v>0</v>
      </c>
      <c r="H130" s="205"/>
      <c r="I130" s="205"/>
      <c r="J130" s="205"/>
      <c r="K130" s="205"/>
      <c r="L130" s="205"/>
      <c r="M130" s="205"/>
      <c r="N130" s="197">
        <f t="shared" si="5"/>
        <v>0</v>
      </c>
      <c r="O130" s="205"/>
      <c r="P130" s="205"/>
      <c r="Q130" s="205"/>
      <c r="R130" s="205"/>
      <c r="S130" s="197">
        <f t="shared" si="6"/>
        <v>0</v>
      </c>
      <c r="T130" s="205"/>
      <c r="U130" s="205"/>
      <c r="V130" s="205"/>
      <c r="W130" s="205"/>
      <c r="X130" s="205"/>
      <c r="Y130" s="205"/>
      <c r="Z130" s="197">
        <f t="shared" si="7"/>
        <v>0</v>
      </c>
      <c r="AA130" s="894"/>
      <c r="AB130" s="882"/>
      <c r="AC130" s="895"/>
    </row>
    <row r="131" spans="1:29" hidden="1" outlineLevel="1">
      <c r="A131" s="430" t="str">
        <f>Słownik!$B$492</f>
        <v>Szwajcaria</v>
      </c>
      <c r="B131" s="429">
        <v>5</v>
      </c>
      <c r="C131" s="205"/>
      <c r="D131" s="205"/>
      <c r="E131" s="205"/>
      <c r="F131" s="205"/>
      <c r="G131" s="440">
        <f t="shared" si="4"/>
        <v>0</v>
      </c>
      <c r="H131" s="205"/>
      <c r="I131" s="205"/>
      <c r="J131" s="205"/>
      <c r="K131" s="205"/>
      <c r="L131" s="205"/>
      <c r="M131" s="205"/>
      <c r="N131" s="197">
        <f t="shared" si="5"/>
        <v>0</v>
      </c>
      <c r="O131" s="205"/>
      <c r="P131" s="205"/>
      <c r="Q131" s="205"/>
      <c r="R131" s="205"/>
      <c r="S131" s="197">
        <f t="shared" si="6"/>
        <v>0</v>
      </c>
      <c r="T131" s="205"/>
      <c r="U131" s="205"/>
      <c r="V131" s="205"/>
      <c r="W131" s="205"/>
      <c r="X131" s="205"/>
      <c r="Y131" s="205"/>
      <c r="Z131" s="197">
        <f t="shared" si="7"/>
        <v>0</v>
      </c>
      <c r="AA131" s="894"/>
      <c r="AB131" s="882"/>
      <c r="AC131" s="895"/>
    </row>
    <row r="132" spans="1:29" hidden="1" outlineLevel="1">
      <c r="A132" s="430" t="str">
        <f>Słownik!$B$492</f>
        <v>Szwajcaria</v>
      </c>
      <c r="B132" s="429">
        <v>6</v>
      </c>
      <c r="C132" s="205"/>
      <c r="D132" s="205"/>
      <c r="E132" s="205"/>
      <c r="F132" s="205"/>
      <c r="G132" s="440">
        <f t="shared" si="4"/>
        <v>0</v>
      </c>
      <c r="H132" s="205"/>
      <c r="I132" s="205"/>
      <c r="J132" s="205"/>
      <c r="K132" s="205"/>
      <c r="L132" s="205"/>
      <c r="M132" s="205"/>
      <c r="N132" s="197">
        <f t="shared" si="5"/>
        <v>0</v>
      </c>
      <c r="O132" s="205"/>
      <c r="P132" s="205"/>
      <c r="Q132" s="205"/>
      <c r="R132" s="205"/>
      <c r="S132" s="197">
        <f t="shared" si="6"/>
        <v>0</v>
      </c>
      <c r="T132" s="205"/>
      <c r="U132" s="205"/>
      <c r="V132" s="205"/>
      <c r="W132" s="205"/>
      <c r="X132" s="205"/>
      <c r="Y132" s="205"/>
      <c r="Z132" s="197">
        <f t="shared" si="7"/>
        <v>0</v>
      </c>
      <c r="AA132" s="894"/>
      <c r="AB132" s="882"/>
      <c r="AC132" s="895"/>
    </row>
    <row r="133" spans="1:29" hidden="1" outlineLevel="1">
      <c r="A133" s="430" t="str">
        <f>Słownik!$B$492</f>
        <v>Szwajcaria</v>
      </c>
      <c r="B133" s="429">
        <v>7</v>
      </c>
      <c r="C133" s="205"/>
      <c r="D133" s="205"/>
      <c r="E133" s="205"/>
      <c r="F133" s="205"/>
      <c r="G133" s="440">
        <f t="shared" si="4"/>
        <v>0</v>
      </c>
      <c r="H133" s="205"/>
      <c r="I133" s="205"/>
      <c r="J133" s="205"/>
      <c r="K133" s="205"/>
      <c r="L133" s="205"/>
      <c r="M133" s="205"/>
      <c r="N133" s="197">
        <f t="shared" si="5"/>
        <v>0</v>
      </c>
      <c r="O133" s="205"/>
      <c r="P133" s="205"/>
      <c r="Q133" s="205"/>
      <c r="R133" s="205"/>
      <c r="S133" s="197">
        <f t="shared" si="6"/>
        <v>0</v>
      </c>
      <c r="T133" s="205"/>
      <c r="U133" s="205"/>
      <c r="V133" s="205"/>
      <c r="W133" s="205"/>
      <c r="X133" s="205"/>
      <c r="Y133" s="205"/>
      <c r="Z133" s="197">
        <f t="shared" si="7"/>
        <v>0</v>
      </c>
      <c r="AA133" s="894"/>
      <c r="AB133" s="882"/>
      <c r="AC133" s="895"/>
    </row>
    <row r="134" spans="1:29" hidden="1" outlineLevel="1">
      <c r="A134" s="430" t="str">
        <f>Słownik!$B$492</f>
        <v>Szwajcaria</v>
      </c>
      <c r="B134" s="429">
        <v>8</v>
      </c>
      <c r="C134" s="205"/>
      <c r="D134" s="205"/>
      <c r="E134" s="205"/>
      <c r="F134" s="205"/>
      <c r="G134" s="440">
        <f t="shared" si="4"/>
        <v>0</v>
      </c>
      <c r="H134" s="205"/>
      <c r="I134" s="205"/>
      <c r="J134" s="205"/>
      <c r="K134" s="205"/>
      <c r="L134" s="205"/>
      <c r="M134" s="205"/>
      <c r="N134" s="197">
        <f t="shared" si="5"/>
        <v>0</v>
      </c>
      <c r="O134" s="205"/>
      <c r="P134" s="205"/>
      <c r="Q134" s="205"/>
      <c r="R134" s="205"/>
      <c r="S134" s="197">
        <f t="shared" si="6"/>
        <v>0</v>
      </c>
      <c r="T134" s="205"/>
      <c r="U134" s="205"/>
      <c r="V134" s="205"/>
      <c r="W134" s="205"/>
      <c r="X134" s="205"/>
      <c r="Y134" s="205"/>
      <c r="Z134" s="197">
        <f t="shared" si="7"/>
        <v>0</v>
      </c>
      <c r="AA134" s="894"/>
      <c r="AB134" s="882"/>
      <c r="AC134" s="895"/>
    </row>
    <row r="135" spans="1:29" hidden="1" outlineLevel="1">
      <c r="A135" s="430" t="str">
        <f>Słownik!$B$492</f>
        <v>Szwajcaria</v>
      </c>
      <c r="B135" s="429">
        <v>9</v>
      </c>
      <c r="C135" s="205"/>
      <c r="D135" s="205"/>
      <c r="E135" s="205"/>
      <c r="F135" s="205"/>
      <c r="G135" s="440">
        <f t="shared" si="4"/>
        <v>0</v>
      </c>
      <c r="H135" s="205"/>
      <c r="I135" s="205"/>
      <c r="J135" s="205"/>
      <c r="K135" s="205"/>
      <c r="L135" s="205"/>
      <c r="M135" s="205"/>
      <c r="N135" s="197">
        <f t="shared" si="5"/>
        <v>0</v>
      </c>
      <c r="O135" s="205"/>
      <c r="P135" s="205"/>
      <c r="Q135" s="205"/>
      <c r="R135" s="205"/>
      <c r="S135" s="197">
        <f t="shared" si="6"/>
        <v>0</v>
      </c>
      <c r="T135" s="205"/>
      <c r="U135" s="205"/>
      <c r="V135" s="205"/>
      <c r="W135" s="205"/>
      <c r="X135" s="205"/>
      <c r="Y135" s="205"/>
      <c r="Z135" s="197">
        <f t="shared" si="7"/>
        <v>0</v>
      </c>
      <c r="AA135" s="894"/>
      <c r="AB135" s="882"/>
      <c r="AC135" s="895"/>
    </row>
    <row r="136" spans="1:29" hidden="1" outlineLevel="1">
      <c r="A136" s="430" t="str">
        <f>Słownik!$B$492</f>
        <v>Szwajcaria</v>
      </c>
      <c r="B136" s="429">
        <v>10</v>
      </c>
      <c r="C136" s="205"/>
      <c r="D136" s="205"/>
      <c r="E136" s="205"/>
      <c r="F136" s="205"/>
      <c r="G136" s="440">
        <f t="shared" si="4"/>
        <v>0</v>
      </c>
      <c r="H136" s="205"/>
      <c r="I136" s="205"/>
      <c r="J136" s="205"/>
      <c r="K136" s="205"/>
      <c r="L136" s="205"/>
      <c r="M136" s="205"/>
      <c r="N136" s="197">
        <f t="shared" si="5"/>
        <v>0</v>
      </c>
      <c r="O136" s="205"/>
      <c r="P136" s="205"/>
      <c r="Q136" s="205"/>
      <c r="R136" s="205"/>
      <c r="S136" s="197">
        <f t="shared" si="6"/>
        <v>0</v>
      </c>
      <c r="T136" s="205"/>
      <c r="U136" s="205"/>
      <c r="V136" s="205"/>
      <c r="W136" s="205"/>
      <c r="X136" s="205"/>
      <c r="Y136" s="205"/>
      <c r="Z136" s="197">
        <f t="shared" si="7"/>
        <v>0</v>
      </c>
      <c r="AA136" s="894"/>
      <c r="AB136" s="882"/>
      <c r="AC136" s="895"/>
    </row>
    <row r="137" spans="1:29" hidden="1" outlineLevel="1">
      <c r="A137" s="430" t="str">
        <f>Słownik!$B$492</f>
        <v>Szwajcaria</v>
      </c>
      <c r="B137" s="429">
        <v>11</v>
      </c>
      <c r="C137" s="205"/>
      <c r="D137" s="205"/>
      <c r="E137" s="205"/>
      <c r="F137" s="205"/>
      <c r="G137" s="440">
        <f t="shared" si="4"/>
        <v>0</v>
      </c>
      <c r="H137" s="205"/>
      <c r="I137" s="205"/>
      <c r="J137" s="205"/>
      <c r="K137" s="205"/>
      <c r="L137" s="205"/>
      <c r="M137" s="205"/>
      <c r="N137" s="197">
        <f t="shared" si="5"/>
        <v>0</v>
      </c>
      <c r="O137" s="205"/>
      <c r="P137" s="205"/>
      <c r="Q137" s="205"/>
      <c r="R137" s="205"/>
      <c r="S137" s="197">
        <f t="shared" si="6"/>
        <v>0</v>
      </c>
      <c r="T137" s="205"/>
      <c r="U137" s="205"/>
      <c r="V137" s="205"/>
      <c r="W137" s="205"/>
      <c r="X137" s="205"/>
      <c r="Y137" s="205"/>
      <c r="Z137" s="197">
        <f t="shared" si="7"/>
        <v>0</v>
      </c>
      <c r="AA137" s="894"/>
      <c r="AB137" s="882"/>
      <c r="AC137" s="895"/>
    </row>
    <row r="138" spans="1:29" hidden="1" outlineLevel="1">
      <c r="A138" s="430" t="str">
        <f>Słownik!$B$492</f>
        <v>Szwajcaria</v>
      </c>
      <c r="B138" s="429">
        <v>12</v>
      </c>
      <c r="C138" s="205"/>
      <c r="D138" s="205"/>
      <c r="E138" s="205"/>
      <c r="F138" s="205"/>
      <c r="G138" s="440">
        <f t="shared" si="4"/>
        <v>0</v>
      </c>
      <c r="H138" s="205"/>
      <c r="I138" s="205"/>
      <c r="J138" s="205"/>
      <c r="K138" s="205"/>
      <c r="L138" s="205"/>
      <c r="M138" s="205"/>
      <c r="N138" s="197">
        <f t="shared" si="5"/>
        <v>0</v>
      </c>
      <c r="O138" s="205"/>
      <c r="P138" s="205"/>
      <c r="Q138" s="205"/>
      <c r="R138" s="205"/>
      <c r="S138" s="197">
        <f t="shared" si="6"/>
        <v>0</v>
      </c>
      <c r="T138" s="205"/>
      <c r="U138" s="205"/>
      <c r="V138" s="205"/>
      <c r="W138" s="205"/>
      <c r="X138" s="205"/>
      <c r="Y138" s="205"/>
      <c r="Z138" s="197">
        <f t="shared" si="7"/>
        <v>0</v>
      </c>
      <c r="AA138" s="894"/>
      <c r="AB138" s="882"/>
      <c r="AC138" s="895"/>
    </row>
    <row r="139" spans="1:29" hidden="1" outlineLevel="1">
      <c r="A139" s="430" t="str">
        <f>Słownik!$B$492</f>
        <v>Szwajcaria</v>
      </c>
      <c r="B139" s="429">
        <v>13</v>
      </c>
      <c r="C139" s="205"/>
      <c r="D139" s="205"/>
      <c r="E139" s="205"/>
      <c r="F139" s="205"/>
      <c r="G139" s="440">
        <f t="shared" ref="G139:G205" si="12">SUM(C139:F139)</f>
        <v>0</v>
      </c>
      <c r="H139" s="205"/>
      <c r="I139" s="205"/>
      <c r="J139" s="205"/>
      <c r="K139" s="205"/>
      <c r="L139" s="205"/>
      <c r="M139" s="205"/>
      <c r="N139" s="197">
        <f t="shared" ref="N139:N205" si="13">SUM(H139:K139)+1.5*(L139+M139)</f>
        <v>0</v>
      </c>
      <c r="O139" s="205"/>
      <c r="P139" s="205"/>
      <c r="Q139" s="205"/>
      <c r="R139" s="205"/>
      <c r="S139" s="197">
        <f t="shared" ref="S139:S205" si="14">SUM(O139:R139)</f>
        <v>0</v>
      </c>
      <c r="T139" s="205"/>
      <c r="U139" s="205"/>
      <c r="V139" s="205"/>
      <c r="W139" s="205"/>
      <c r="X139" s="205"/>
      <c r="Y139" s="205"/>
      <c r="Z139" s="197">
        <f t="shared" ref="Z139:Z154" si="15">SUM(T139:W139)+5*(X139+Y139)</f>
        <v>0</v>
      </c>
      <c r="AA139" s="894"/>
      <c r="AB139" s="882"/>
      <c r="AC139" s="895"/>
    </row>
    <row r="140" spans="1:29" hidden="1" outlineLevel="1">
      <c r="A140" s="430" t="str">
        <f>Słownik!$B$492</f>
        <v>Szwajcaria</v>
      </c>
      <c r="B140" s="429">
        <v>14</v>
      </c>
      <c r="C140" s="205"/>
      <c r="D140" s="205"/>
      <c r="E140" s="205"/>
      <c r="F140" s="205"/>
      <c r="G140" s="440">
        <f t="shared" si="12"/>
        <v>0</v>
      </c>
      <c r="H140" s="205"/>
      <c r="I140" s="205"/>
      <c r="J140" s="205"/>
      <c r="K140" s="205"/>
      <c r="L140" s="205"/>
      <c r="M140" s="205"/>
      <c r="N140" s="197">
        <f t="shared" si="13"/>
        <v>0</v>
      </c>
      <c r="O140" s="205"/>
      <c r="P140" s="205"/>
      <c r="Q140" s="205"/>
      <c r="R140" s="205"/>
      <c r="S140" s="197">
        <f t="shared" si="14"/>
        <v>0</v>
      </c>
      <c r="T140" s="205"/>
      <c r="U140" s="205"/>
      <c r="V140" s="205"/>
      <c r="W140" s="205"/>
      <c r="X140" s="205"/>
      <c r="Y140" s="205"/>
      <c r="Z140" s="197">
        <f t="shared" si="15"/>
        <v>0</v>
      </c>
      <c r="AA140" s="894"/>
      <c r="AB140" s="882"/>
      <c r="AC140" s="895"/>
    </row>
    <row r="141" spans="1:29" hidden="1" outlineLevel="1">
      <c r="A141" s="430" t="str">
        <f>Słownik!$B$492</f>
        <v>Szwajcaria</v>
      </c>
      <c r="B141" s="429">
        <v>15</v>
      </c>
      <c r="C141" s="205"/>
      <c r="D141" s="205"/>
      <c r="E141" s="205"/>
      <c r="F141" s="205"/>
      <c r="G141" s="440">
        <f t="shared" si="12"/>
        <v>0</v>
      </c>
      <c r="H141" s="205"/>
      <c r="I141" s="205"/>
      <c r="J141" s="205"/>
      <c r="K141" s="205"/>
      <c r="L141" s="205"/>
      <c r="M141" s="205"/>
      <c r="N141" s="197">
        <f t="shared" si="13"/>
        <v>0</v>
      </c>
      <c r="O141" s="205"/>
      <c r="P141" s="205"/>
      <c r="Q141" s="205"/>
      <c r="R141" s="205"/>
      <c r="S141" s="197">
        <f t="shared" si="14"/>
        <v>0</v>
      </c>
      <c r="T141" s="205"/>
      <c r="U141" s="205"/>
      <c r="V141" s="205"/>
      <c r="W141" s="205"/>
      <c r="X141" s="205"/>
      <c r="Y141" s="205"/>
      <c r="Z141" s="197">
        <f t="shared" si="15"/>
        <v>0</v>
      </c>
      <c r="AA141" s="894"/>
      <c r="AB141" s="882"/>
      <c r="AC141" s="895"/>
    </row>
    <row r="142" spans="1:29" hidden="1" outlineLevel="1">
      <c r="A142" s="430" t="str">
        <f>Słownik!$B$492</f>
        <v>Szwajcaria</v>
      </c>
      <c r="B142" s="429">
        <v>16</v>
      </c>
      <c r="C142" s="205"/>
      <c r="D142" s="205"/>
      <c r="E142" s="205"/>
      <c r="F142" s="205"/>
      <c r="G142" s="440">
        <f t="shared" si="12"/>
        <v>0</v>
      </c>
      <c r="H142" s="205"/>
      <c r="I142" s="205"/>
      <c r="J142" s="205"/>
      <c r="K142" s="205"/>
      <c r="L142" s="205"/>
      <c r="M142" s="205"/>
      <c r="N142" s="197">
        <f t="shared" si="13"/>
        <v>0</v>
      </c>
      <c r="O142" s="205"/>
      <c r="P142" s="205"/>
      <c r="Q142" s="205"/>
      <c r="R142" s="205"/>
      <c r="S142" s="197">
        <f t="shared" si="14"/>
        <v>0</v>
      </c>
      <c r="T142" s="205"/>
      <c r="U142" s="205"/>
      <c r="V142" s="205"/>
      <c r="W142" s="205"/>
      <c r="X142" s="205"/>
      <c r="Y142" s="205"/>
      <c r="Z142" s="197">
        <f t="shared" si="15"/>
        <v>0</v>
      </c>
      <c r="AA142" s="894"/>
      <c r="AB142" s="882"/>
      <c r="AC142" s="895"/>
    </row>
    <row r="143" spans="1:29" hidden="1" outlineLevel="1">
      <c r="A143" s="430" t="str">
        <f>Słownik!$B$492</f>
        <v>Szwajcaria</v>
      </c>
      <c r="B143" s="429">
        <v>17</v>
      </c>
      <c r="C143" s="205"/>
      <c r="D143" s="205"/>
      <c r="E143" s="205"/>
      <c r="F143" s="205"/>
      <c r="G143" s="440">
        <f t="shared" si="12"/>
        <v>0</v>
      </c>
      <c r="H143" s="205"/>
      <c r="I143" s="205"/>
      <c r="J143" s="205"/>
      <c r="K143" s="205"/>
      <c r="L143" s="205"/>
      <c r="M143" s="205"/>
      <c r="N143" s="197">
        <f t="shared" si="13"/>
        <v>0</v>
      </c>
      <c r="O143" s="205"/>
      <c r="P143" s="205"/>
      <c r="Q143" s="205"/>
      <c r="R143" s="205"/>
      <c r="S143" s="197">
        <f t="shared" si="14"/>
        <v>0</v>
      </c>
      <c r="T143" s="205"/>
      <c r="U143" s="205"/>
      <c r="V143" s="205"/>
      <c r="W143" s="205"/>
      <c r="X143" s="205"/>
      <c r="Y143" s="205"/>
      <c r="Z143" s="197">
        <f t="shared" si="15"/>
        <v>0</v>
      </c>
      <c r="AA143" s="894"/>
      <c r="AB143" s="882"/>
      <c r="AC143" s="895"/>
    </row>
    <row r="144" spans="1:29" hidden="1" outlineLevel="1">
      <c r="A144" s="430" t="str">
        <f>Słownik!$B$492</f>
        <v>Szwajcaria</v>
      </c>
      <c r="B144" s="429">
        <v>18</v>
      </c>
      <c r="C144" s="205"/>
      <c r="D144" s="205"/>
      <c r="E144" s="205"/>
      <c r="F144" s="205"/>
      <c r="G144" s="440">
        <f t="shared" si="12"/>
        <v>0</v>
      </c>
      <c r="H144" s="205"/>
      <c r="I144" s="205"/>
      <c r="J144" s="205"/>
      <c r="K144" s="205"/>
      <c r="L144" s="205"/>
      <c r="M144" s="205"/>
      <c r="N144" s="197">
        <f t="shared" si="13"/>
        <v>0</v>
      </c>
      <c r="O144" s="205"/>
      <c r="P144" s="205"/>
      <c r="Q144" s="205"/>
      <c r="R144" s="205"/>
      <c r="S144" s="197">
        <f t="shared" si="14"/>
        <v>0</v>
      </c>
      <c r="T144" s="205"/>
      <c r="U144" s="205"/>
      <c r="V144" s="205"/>
      <c r="W144" s="205"/>
      <c r="X144" s="205"/>
      <c r="Y144" s="205"/>
      <c r="Z144" s="197">
        <f t="shared" si="15"/>
        <v>0</v>
      </c>
      <c r="AA144" s="894"/>
      <c r="AB144" s="882"/>
      <c r="AC144" s="895"/>
    </row>
    <row r="145" spans="1:29" hidden="1" outlineLevel="1">
      <c r="A145" s="430" t="str">
        <f>Słownik!$B$492</f>
        <v>Szwajcaria</v>
      </c>
      <c r="B145" s="429">
        <v>19</v>
      </c>
      <c r="C145" s="205"/>
      <c r="D145" s="205"/>
      <c r="E145" s="205"/>
      <c r="F145" s="205"/>
      <c r="G145" s="440">
        <f t="shared" si="12"/>
        <v>0</v>
      </c>
      <c r="H145" s="205"/>
      <c r="I145" s="205"/>
      <c r="J145" s="205"/>
      <c r="K145" s="205"/>
      <c r="L145" s="205"/>
      <c r="M145" s="205"/>
      <c r="N145" s="197">
        <f t="shared" si="13"/>
        <v>0</v>
      </c>
      <c r="O145" s="205"/>
      <c r="P145" s="205"/>
      <c r="Q145" s="205"/>
      <c r="R145" s="205"/>
      <c r="S145" s="197">
        <f t="shared" si="14"/>
        <v>0</v>
      </c>
      <c r="T145" s="205"/>
      <c r="U145" s="205"/>
      <c r="V145" s="205"/>
      <c r="W145" s="205"/>
      <c r="X145" s="205"/>
      <c r="Y145" s="205"/>
      <c r="Z145" s="197">
        <f t="shared" si="15"/>
        <v>0</v>
      </c>
      <c r="AA145" s="894"/>
      <c r="AB145" s="882"/>
      <c r="AC145" s="895"/>
    </row>
    <row r="146" spans="1:29" hidden="1" outlineLevel="1">
      <c r="A146" s="430" t="str">
        <f>Słownik!$B$492</f>
        <v>Szwajcaria</v>
      </c>
      <c r="B146" s="429">
        <v>20</v>
      </c>
      <c r="C146" s="205"/>
      <c r="D146" s="205"/>
      <c r="E146" s="205"/>
      <c r="F146" s="205"/>
      <c r="G146" s="440">
        <f t="shared" si="12"/>
        <v>0</v>
      </c>
      <c r="H146" s="205"/>
      <c r="I146" s="205"/>
      <c r="J146" s="205"/>
      <c r="K146" s="205"/>
      <c r="L146" s="205"/>
      <c r="M146" s="205"/>
      <c r="N146" s="197">
        <f t="shared" si="13"/>
        <v>0</v>
      </c>
      <c r="O146" s="205"/>
      <c r="P146" s="205"/>
      <c r="Q146" s="205"/>
      <c r="R146" s="205"/>
      <c r="S146" s="197">
        <f t="shared" si="14"/>
        <v>0</v>
      </c>
      <c r="T146" s="205"/>
      <c r="U146" s="205"/>
      <c r="V146" s="205"/>
      <c r="W146" s="205"/>
      <c r="X146" s="205"/>
      <c r="Y146" s="205"/>
      <c r="Z146" s="197">
        <f t="shared" si="15"/>
        <v>0</v>
      </c>
      <c r="AA146" s="894"/>
      <c r="AB146" s="882"/>
      <c r="AC146" s="895"/>
    </row>
    <row r="147" spans="1:29" hidden="1" outlineLevel="1">
      <c r="A147" s="430" t="str">
        <f>Słownik!$B$492</f>
        <v>Szwajcaria</v>
      </c>
      <c r="B147" s="429">
        <v>21</v>
      </c>
      <c r="C147" s="205"/>
      <c r="D147" s="205"/>
      <c r="E147" s="205"/>
      <c r="F147" s="205"/>
      <c r="G147" s="440">
        <f t="shared" si="12"/>
        <v>0</v>
      </c>
      <c r="H147" s="205"/>
      <c r="I147" s="205"/>
      <c r="J147" s="205"/>
      <c r="K147" s="205"/>
      <c r="L147" s="205"/>
      <c r="M147" s="205"/>
      <c r="N147" s="197">
        <f t="shared" si="13"/>
        <v>0</v>
      </c>
      <c r="O147" s="205"/>
      <c r="P147" s="205"/>
      <c r="Q147" s="205"/>
      <c r="R147" s="205"/>
      <c r="S147" s="197">
        <f t="shared" si="14"/>
        <v>0</v>
      </c>
      <c r="T147" s="205"/>
      <c r="U147" s="205"/>
      <c r="V147" s="205"/>
      <c r="W147" s="205"/>
      <c r="X147" s="205"/>
      <c r="Y147" s="205"/>
      <c r="Z147" s="197">
        <f t="shared" si="15"/>
        <v>0</v>
      </c>
      <c r="AA147" s="894"/>
      <c r="AB147" s="882"/>
      <c r="AC147" s="895"/>
    </row>
    <row r="148" spans="1:29" hidden="1" outlineLevel="1">
      <c r="A148" s="430" t="str">
        <f>Słownik!$B$492</f>
        <v>Szwajcaria</v>
      </c>
      <c r="B148" s="429">
        <v>22</v>
      </c>
      <c r="C148" s="205"/>
      <c r="D148" s="205"/>
      <c r="E148" s="205"/>
      <c r="F148" s="205"/>
      <c r="G148" s="440">
        <f t="shared" si="12"/>
        <v>0</v>
      </c>
      <c r="H148" s="205"/>
      <c r="I148" s="205"/>
      <c r="J148" s="205"/>
      <c r="K148" s="205"/>
      <c r="L148" s="205"/>
      <c r="M148" s="205"/>
      <c r="N148" s="197">
        <f t="shared" si="13"/>
        <v>0</v>
      </c>
      <c r="O148" s="205"/>
      <c r="P148" s="205"/>
      <c r="Q148" s="205"/>
      <c r="R148" s="205"/>
      <c r="S148" s="197">
        <f t="shared" si="14"/>
        <v>0</v>
      </c>
      <c r="T148" s="205"/>
      <c r="U148" s="205"/>
      <c r="V148" s="205"/>
      <c r="W148" s="205"/>
      <c r="X148" s="205"/>
      <c r="Y148" s="205"/>
      <c r="Z148" s="197">
        <f t="shared" si="15"/>
        <v>0</v>
      </c>
      <c r="AA148" s="894"/>
      <c r="AB148" s="882"/>
      <c r="AC148" s="895"/>
    </row>
    <row r="149" spans="1:29" hidden="1" outlineLevel="1">
      <c r="A149" s="430" t="str">
        <f>Słownik!$B$492</f>
        <v>Szwajcaria</v>
      </c>
      <c r="B149" s="429">
        <v>23</v>
      </c>
      <c r="C149" s="205"/>
      <c r="D149" s="205"/>
      <c r="E149" s="205"/>
      <c r="F149" s="205"/>
      <c r="G149" s="440">
        <f t="shared" si="12"/>
        <v>0</v>
      </c>
      <c r="H149" s="205"/>
      <c r="I149" s="205"/>
      <c r="J149" s="205"/>
      <c r="K149" s="205"/>
      <c r="L149" s="205"/>
      <c r="M149" s="205"/>
      <c r="N149" s="197">
        <f t="shared" si="13"/>
        <v>0</v>
      </c>
      <c r="O149" s="205"/>
      <c r="P149" s="205"/>
      <c r="Q149" s="205"/>
      <c r="R149" s="205"/>
      <c r="S149" s="197">
        <f t="shared" si="14"/>
        <v>0</v>
      </c>
      <c r="T149" s="205"/>
      <c r="U149" s="205"/>
      <c r="V149" s="205"/>
      <c r="W149" s="205"/>
      <c r="X149" s="205"/>
      <c r="Y149" s="205"/>
      <c r="Z149" s="197">
        <f t="shared" si="15"/>
        <v>0</v>
      </c>
      <c r="AA149" s="894"/>
      <c r="AB149" s="882"/>
      <c r="AC149" s="895"/>
    </row>
    <row r="150" spans="1:29" hidden="1" outlineLevel="1">
      <c r="A150" s="430" t="str">
        <f>Słownik!$B$492</f>
        <v>Szwajcaria</v>
      </c>
      <c r="B150" s="429">
        <v>24</v>
      </c>
      <c r="C150" s="205"/>
      <c r="D150" s="205"/>
      <c r="E150" s="205"/>
      <c r="F150" s="205"/>
      <c r="G150" s="440">
        <f t="shared" si="12"/>
        <v>0</v>
      </c>
      <c r="H150" s="205"/>
      <c r="I150" s="205"/>
      <c r="J150" s="205"/>
      <c r="K150" s="205"/>
      <c r="L150" s="205"/>
      <c r="M150" s="205"/>
      <c r="N150" s="197">
        <f t="shared" si="13"/>
        <v>0</v>
      </c>
      <c r="O150" s="205"/>
      <c r="P150" s="205"/>
      <c r="Q150" s="205"/>
      <c r="R150" s="205"/>
      <c r="S150" s="197">
        <f t="shared" si="14"/>
        <v>0</v>
      </c>
      <c r="T150" s="205"/>
      <c r="U150" s="205"/>
      <c r="V150" s="205"/>
      <c r="W150" s="205"/>
      <c r="X150" s="205"/>
      <c r="Y150" s="205"/>
      <c r="Z150" s="197">
        <f t="shared" si="15"/>
        <v>0</v>
      </c>
      <c r="AA150" s="894"/>
      <c r="AB150" s="882"/>
      <c r="AC150" s="895"/>
    </row>
    <row r="151" spans="1:29" hidden="1" outlineLevel="1">
      <c r="A151" s="430" t="str">
        <f>Słownik!$B$492</f>
        <v>Szwajcaria</v>
      </c>
      <c r="B151" s="429">
        <v>25</v>
      </c>
      <c r="C151" s="205"/>
      <c r="D151" s="205"/>
      <c r="E151" s="205"/>
      <c r="F151" s="205"/>
      <c r="G151" s="440">
        <f t="shared" si="12"/>
        <v>0</v>
      </c>
      <c r="H151" s="205"/>
      <c r="I151" s="205"/>
      <c r="J151" s="205"/>
      <c r="K151" s="205"/>
      <c r="L151" s="205"/>
      <c r="M151" s="205"/>
      <c r="N151" s="197">
        <f t="shared" si="13"/>
        <v>0</v>
      </c>
      <c r="O151" s="205"/>
      <c r="P151" s="205"/>
      <c r="Q151" s="205"/>
      <c r="R151" s="205"/>
      <c r="S151" s="197">
        <f t="shared" si="14"/>
        <v>0</v>
      </c>
      <c r="T151" s="205"/>
      <c r="U151" s="205"/>
      <c r="V151" s="205"/>
      <c r="W151" s="205"/>
      <c r="X151" s="205"/>
      <c r="Y151" s="205"/>
      <c r="Z151" s="197">
        <f t="shared" si="15"/>
        <v>0</v>
      </c>
      <c r="AA151" s="894"/>
      <c r="AB151" s="882"/>
      <c r="AC151" s="895"/>
    </row>
    <row r="152" spans="1:29" hidden="1" outlineLevel="1">
      <c r="A152" s="430" t="str">
        <f>Słownik!$B$492</f>
        <v>Szwajcaria</v>
      </c>
      <c r="B152" s="429">
        <v>26</v>
      </c>
      <c r="C152" s="205"/>
      <c r="D152" s="205"/>
      <c r="E152" s="205"/>
      <c r="F152" s="205"/>
      <c r="G152" s="440">
        <f t="shared" si="12"/>
        <v>0</v>
      </c>
      <c r="H152" s="205"/>
      <c r="I152" s="205"/>
      <c r="J152" s="205"/>
      <c r="K152" s="205"/>
      <c r="L152" s="205"/>
      <c r="M152" s="205"/>
      <c r="N152" s="197">
        <f t="shared" si="13"/>
        <v>0</v>
      </c>
      <c r="O152" s="205"/>
      <c r="P152" s="205"/>
      <c r="Q152" s="205"/>
      <c r="R152" s="205"/>
      <c r="S152" s="197">
        <f t="shared" si="14"/>
        <v>0</v>
      </c>
      <c r="T152" s="205"/>
      <c r="U152" s="205"/>
      <c r="V152" s="205"/>
      <c r="W152" s="205"/>
      <c r="X152" s="205"/>
      <c r="Y152" s="205"/>
      <c r="Z152" s="197">
        <f t="shared" si="15"/>
        <v>0</v>
      </c>
      <c r="AA152" s="894"/>
      <c r="AB152" s="882"/>
      <c r="AC152" s="895"/>
    </row>
    <row r="153" spans="1:29" collapsed="1">
      <c r="A153" s="351" t="str">
        <f>Słownik!B492</f>
        <v>Szwajcaria</v>
      </c>
      <c r="B153" s="351" t="str">
        <f>Słownik!$B$487</f>
        <v>Wszystko</v>
      </c>
      <c r="C153" s="433"/>
      <c r="D153" s="434"/>
      <c r="E153" s="434"/>
      <c r="F153" s="435"/>
      <c r="G153" s="362"/>
      <c r="H153" s="439"/>
      <c r="I153" s="434"/>
      <c r="J153" s="434"/>
      <c r="K153" s="434"/>
      <c r="L153" s="436"/>
      <c r="M153" s="434"/>
      <c r="N153" s="362"/>
      <c r="O153" s="433"/>
      <c r="P153" s="434"/>
      <c r="Q153" s="434"/>
      <c r="R153" s="435"/>
      <c r="S153" s="438"/>
      <c r="T153" s="433"/>
      <c r="U153" s="434"/>
      <c r="V153" s="434"/>
      <c r="W153" s="434"/>
      <c r="X153" s="436"/>
      <c r="Y153" s="434"/>
      <c r="Z153" s="438"/>
      <c r="AA153" s="888"/>
      <c r="AB153" s="889"/>
      <c r="AC153" s="890"/>
    </row>
    <row r="154" spans="1:29">
      <c r="A154" s="351" t="str">
        <f>Słownik!B493</f>
        <v>CH</v>
      </c>
      <c r="B154" s="351" t="str">
        <f>Słownik!$B$480</f>
        <v>Razem</v>
      </c>
      <c r="C154" s="443">
        <f>IF(SUM(C127:C152)=0,C153,SUM(C127:C152))</f>
        <v>0</v>
      </c>
      <c r="D154" s="443">
        <f t="shared" ref="D154:Y154" si="16">IF(SUM(D127:D152)=0,D153,SUM(D127:D152))</f>
        <v>0</v>
      </c>
      <c r="E154" s="443">
        <f t="shared" si="16"/>
        <v>0</v>
      </c>
      <c r="F154" s="443">
        <f t="shared" si="16"/>
        <v>0</v>
      </c>
      <c r="G154" s="443">
        <f t="shared" si="12"/>
        <v>0</v>
      </c>
      <c r="H154" s="200">
        <f t="shared" si="16"/>
        <v>0</v>
      </c>
      <c r="I154" s="200">
        <f t="shared" si="16"/>
        <v>0</v>
      </c>
      <c r="J154" s="200">
        <f t="shared" si="16"/>
        <v>0</v>
      </c>
      <c r="K154" s="200">
        <f t="shared" si="16"/>
        <v>0</v>
      </c>
      <c r="L154" s="200">
        <f t="shared" si="16"/>
        <v>0</v>
      </c>
      <c r="M154" s="200">
        <f t="shared" si="16"/>
        <v>0</v>
      </c>
      <c r="N154" s="200">
        <f>SUM(H154:K154)+1.5*(L154+M154)</f>
        <v>0</v>
      </c>
      <c r="O154" s="197">
        <f t="shared" si="16"/>
        <v>0</v>
      </c>
      <c r="P154" s="197">
        <f t="shared" si="16"/>
        <v>0</v>
      </c>
      <c r="Q154" s="197">
        <f t="shared" si="16"/>
        <v>0</v>
      </c>
      <c r="R154" s="197">
        <f t="shared" si="16"/>
        <v>0</v>
      </c>
      <c r="S154" s="197">
        <f t="shared" si="14"/>
        <v>0</v>
      </c>
      <c r="T154" s="200">
        <f t="shared" si="16"/>
        <v>0</v>
      </c>
      <c r="U154" s="200">
        <f t="shared" si="16"/>
        <v>0</v>
      </c>
      <c r="V154" s="200">
        <f t="shared" si="16"/>
        <v>0</v>
      </c>
      <c r="W154" s="200">
        <f t="shared" si="16"/>
        <v>0</v>
      </c>
      <c r="X154" s="200">
        <f t="shared" si="16"/>
        <v>0</v>
      </c>
      <c r="Y154" s="200">
        <f t="shared" si="16"/>
        <v>0</v>
      </c>
      <c r="Z154" s="200">
        <f t="shared" si="15"/>
        <v>0</v>
      </c>
      <c r="AA154" s="896"/>
      <c r="AB154" s="897"/>
      <c r="AC154" s="898"/>
    </row>
    <row r="155" spans="1:29" hidden="1" outlineLevel="1">
      <c r="A155" s="430" t="str">
        <f>Słownik!$B$494</f>
        <v>Chorwacja</v>
      </c>
      <c r="B155" s="429">
        <v>1</v>
      </c>
      <c r="C155" s="891"/>
      <c r="D155" s="892"/>
      <c r="E155" s="892"/>
      <c r="F155" s="892"/>
      <c r="G155" s="893"/>
      <c r="H155" s="891"/>
      <c r="I155" s="892"/>
      <c r="J155" s="892"/>
      <c r="K155" s="892"/>
      <c r="L155" s="892"/>
      <c r="M155" s="892"/>
      <c r="N155" s="893"/>
      <c r="O155" s="205"/>
      <c r="P155" s="205"/>
      <c r="Q155" s="205"/>
      <c r="R155" s="205"/>
      <c r="S155" s="437">
        <f t="shared" si="14"/>
        <v>0</v>
      </c>
      <c r="T155" s="891"/>
      <c r="U155" s="892"/>
      <c r="V155" s="892"/>
      <c r="W155" s="892"/>
      <c r="X155" s="892"/>
      <c r="Y155" s="892"/>
      <c r="Z155" s="893"/>
      <c r="AA155" s="891"/>
      <c r="AB155" s="892"/>
      <c r="AC155" s="893"/>
    </row>
    <row r="156" spans="1:29" hidden="1" outlineLevel="1">
      <c r="A156" s="430" t="str">
        <f>Słownik!$B$494</f>
        <v>Chorwacja</v>
      </c>
      <c r="B156" s="429">
        <v>2</v>
      </c>
      <c r="C156" s="894"/>
      <c r="D156" s="882"/>
      <c r="E156" s="882"/>
      <c r="F156" s="882"/>
      <c r="G156" s="895"/>
      <c r="H156" s="894"/>
      <c r="I156" s="882"/>
      <c r="J156" s="882"/>
      <c r="K156" s="882"/>
      <c r="L156" s="882"/>
      <c r="M156" s="882"/>
      <c r="N156" s="895"/>
      <c r="O156" s="205"/>
      <c r="P156" s="205"/>
      <c r="Q156" s="205"/>
      <c r="R156" s="205"/>
      <c r="S156" s="437">
        <f t="shared" si="14"/>
        <v>0</v>
      </c>
      <c r="T156" s="894"/>
      <c r="U156" s="882"/>
      <c r="V156" s="882"/>
      <c r="W156" s="882"/>
      <c r="X156" s="882"/>
      <c r="Y156" s="882"/>
      <c r="Z156" s="895"/>
      <c r="AA156" s="894"/>
      <c r="AB156" s="882"/>
      <c r="AC156" s="895"/>
    </row>
    <row r="157" spans="1:29" hidden="1" outlineLevel="1">
      <c r="A157" s="430" t="str">
        <f>Słownik!$B$494</f>
        <v>Chorwacja</v>
      </c>
      <c r="B157" s="429">
        <v>3</v>
      </c>
      <c r="C157" s="894"/>
      <c r="D157" s="882"/>
      <c r="E157" s="882"/>
      <c r="F157" s="882"/>
      <c r="G157" s="895"/>
      <c r="H157" s="894"/>
      <c r="I157" s="882"/>
      <c r="J157" s="882"/>
      <c r="K157" s="882"/>
      <c r="L157" s="882"/>
      <c r="M157" s="882"/>
      <c r="N157" s="895"/>
      <c r="O157" s="205"/>
      <c r="P157" s="205"/>
      <c r="Q157" s="205"/>
      <c r="R157" s="205"/>
      <c r="S157" s="437">
        <f t="shared" si="14"/>
        <v>0</v>
      </c>
      <c r="T157" s="894"/>
      <c r="U157" s="882"/>
      <c r="V157" s="882"/>
      <c r="W157" s="882"/>
      <c r="X157" s="882"/>
      <c r="Y157" s="882"/>
      <c r="Z157" s="895"/>
      <c r="AA157" s="894"/>
      <c r="AB157" s="882"/>
      <c r="AC157" s="895"/>
    </row>
    <row r="158" spans="1:29" hidden="1" outlineLevel="1">
      <c r="A158" s="430" t="str">
        <f>Słownik!$B$494</f>
        <v>Chorwacja</v>
      </c>
      <c r="B158" s="429">
        <v>4</v>
      </c>
      <c r="C158" s="894"/>
      <c r="D158" s="882"/>
      <c r="E158" s="882"/>
      <c r="F158" s="882"/>
      <c r="G158" s="895"/>
      <c r="H158" s="894"/>
      <c r="I158" s="882"/>
      <c r="J158" s="882"/>
      <c r="K158" s="882"/>
      <c r="L158" s="882"/>
      <c r="M158" s="882"/>
      <c r="N158" s="895"/>
      <c r="O158" s="205"/>
      <c r="P158" s="205"/>
      <c r="Q158" s="205"/>
      <c r="R158" s="205"/>
      <c r="S158" s="437">
        <f t="shared" si="14"/>
        <v>0</v>
      </c>
      <c r="T158" s="894"/>
      <c r="U158" s="882"/>
      <c r="V158" s="882"/>
      <c r="W158" s="882"/>
      <c r="X158" s="882"/>
      <c r="Y158" s="882"/>
      <c r="Z158" s="895"/>
      <c r="AA158" s="894"/>
      <c r="AB158" s="882"/>
      <c r="AC158" s="895"/>
    </row>
    <row r="159" spans="1:29" hidden="1" outlineLevel="1">
      <c r="A159" s="430" t="str">
        <f>Słownik!$B$494</f>
        <v>Chorwacja</v>
      </c>
      <c r="B159" s="429">
        <v>5</v>
      </c>
      <c r="C159" s="894"/>
      <c r="D159" s="882"/>
      <c r="E159" s="882"/>
      <c r="F159" s="882"/>
      <c r="G159" s="895"/>
      <c r="H159" s="894"/>
      <c r="I159" s="882"/>
      <c r="J159" s="882"/>
      <c r="K159" s="882"/>
      <c r="L159" s="882"/>
      <c r="M159" s="882"/>
      <c r="N159" s="895"/>
      <c r="O159" s="205"/>
      <c r="P159" s="205"/>
      <c r="Q159" s="205"/>
      <c r="R159" s="205"/>
      <c r="S159" s="437">
        <f t="shared" si="14"/>
        <v>0</v>
      </c>
      <c r="T159" s="894"/>
      <c r="U159" s="882"/>
      <c r="V159" s="882"/>
      <c r="W159" s="882"/>
      <c r="X159" s="882"/>
      <c r="Y159" s="882"/>
      <c r="Z159" s="895"/>
      <c r="AA159" s="894"/>
      <c r="AB159" s="882"/>
      <c r="AC159" s="895"/>
    </row>
    <row r="160" spans="1:29" hidden="1" outlineLevel="1">
      <c r="A160" s="430" t="str">
        <f>Słownik!$B$494</f>
        <v>Chorwacja</v>
      </c>
      <c r="B160" s="429">
        <v>6</v>
      </c>
      <c r="C160" s="894"/>
      <c r="D160" s="882"/>
      <c r="E160" s="882"/>
      <c r="F160" s="882"/>
      <c r="G160" s="895"/>
      <c r="H160" s="894"/>
      <c r="I160" s="882"/>
      <c r="J160" s="882"/>
      <c r="K160" s="882"/>
      <c r="L160" s="882"/>
      <c r="M160" s="882"/>
      <c r="N160" s="895"/>
      <c r="O160" s="205"/>
      <c r="P160" s="205"/>
      <c r="Q160" s="205"/>
      <c r="R160" s="205"/>
      <c r="S160" s="437">
        <f t="shared" si="14"/>
        <v>0</v>
      </c>
      <c r="T160" s="894"/>
      <c r="U160" s="882"/>
      <c r="V160" s="882"/>
      <c r="W160" s="882"/>
      <c r="X160" s="882"/>
      <c r="Y160" s="882"/>
      <c r="Z160" s="895"/>
      <c r="AA160" s="894"/>
      <c r="AB160" s="882"/>
      <c r="AC160" s="895"/>
    </row>
    <row r="161" spans="1:29" hidden="1" outlineLevel="1">
      <c r="A161" s="430" t="str">
        <f>Słownik!$B$494</f>
        <v>Chorwacja</v>
      </c>
      <c r="B161" s="429">
        <v>7</v>
      </c>
      <c r="C161" s="894"/>
      <c r="D161" s="882"/>
      <c r="E161" s="882"/>
      <c r="F161" s="882"/>
      <c r="G161" s="895"/>
      <c r="H161" s="894"/>
      <c r="I161" s="882"/>
      <c r="J161" s="882"/>
      <c r="K161" s="882"/>
      <c r="L161" s="882"/>
      <c r="M161" s="882"/>
      <c r="N161" s="895"/>
      <c r="O161" s="205"/>
      <c r="P161" s="205"/>
      <c r="Q161" s="205"/>
      <c r="R161" s="205"/>
      <c r="S161" s="437">
        <f t="shared" si="14"/>
        <v>0</v>
      </c>
      <c r="T161" s="894"/>
      <c r="U161" s="882"/>
      <c r="V161" s="882"/>
      <c r="W161" s="882"/>
      <c r="X161" s="882"/>
      <c r="Y161" s="882"/>
      <c r="Z161" s="895"/>
      <c r="AA161" s="894"/>
      <c r="AB161" s="882"/>
      <c r="AC161" s="895"/>
    </row>
    <row r="162" spans="1:29" hidden="1" outlineLevel="1">
      <c r="A162" s="430" t="str">
        <f>Słownik!$B$494</f>
        <v>Chorwacja</v>
      </c>
      <c r="B162" s="429">
        <v>8</v>
      </c>
      <c r="C162" s="894"/>
      <c r="D162" s="882"/>
      <c r="E162" s="882"/>
      <c r="F162" s="882"/>
      <c r="G162" s="895"/>
      <c r="H162" s="894"/>
      <c r="I162" s="882"/>
      <c r="J162" s="882"/>
      <c r="K162" s="882"/>
      <c r="L162" s="882"/>
      <c r="M162" s="882"/>
      <c r="N162" s="895"/>
      <c r="O162" s="205"/>
      <c r="P162" s="205"/>
      <c r="Q162" s="205"/>
      <c r="R162" s="205"/>
      <c r="S162" s="437">
        <f t="shared" si="14"/>
        <v>0</v>
      </c>
      <c r="T162" s="894"/>
      <c r="U162" s="882"/>
      <c r="V162" s="882"/>
      <c r="W162" s="882"/>
      <c r="X162" s="882"/>
      <c r="Y162" s="882"/>
      <c r="Z162" s="895"/>
      <c r="AA162" s="894"/>
      <c r="AB162" s="882"/>
      <c r="AC162" s="895"/>
    </row>
    <row r="163" spans="1:29" hidden="1" outlineLevel="1">
      <c r="A163" s="430" t="str">
        <f>Słownik!$B$494</f>
        <v>Chorwacja</v>
      </c>
      <c r="B163" s="429">
        <v>9</v>
      </c>
      <c r="C163" s="894"/>
      <c r="D163" s="882"/>
      <c r="E163" s="882"/>
      <c r="F163" s="882"/>
      <c r="G163" s="895"/>
      <c r="H163" s="894"/>
      <c r="I163" s="882"/>
      <c r="J163" s="882"/>
      <c r="K163" s="882"/>
      <c r="L163" s="882"/>
      <c r="M163" s="882"/>
      <c r="N163" s="895"/>
      <c r="O163" s="205"/>
      <c r="P163" s="205"/>
      <c r="Q163" s="205"/>
      <c r="R163" s="205"/>
      <c r="S163" s="437">
        <f t="shared" si="14"/>
        <v>0</v>
      </c>
      <c r="T163" s="894"/>
      <c r="U163" s="882"/>
      <c r="V163" s="882"/>
      <c r="W163" s="882"/>
      <c r="X163" s="882"/>
      <c r="Y163" s="882"/>
      <c r="Z163" s="895"/>
      <c r="AA163" s="894"/>
      <c r="AB163" s="882"/>
      <c r="AC163" s="895"/>
    </row>
    <row r="164" spans="1:29" hidden="1" outlineLevel="1">
      <c r="A164" s="430" t="str">
        <f>Słownik!$B$494</f>
        <v>Chorwacja</v>
      </c>
      <c r="B164" s="429">
        <v>10</v>
      </c>
      <c r="C164" s="894"/>
      <c r="D164" s="882"/>
      <c r="E164" s="882"/>
      <c r="F164" s="882"/>
      <c r="G164" s="895"/>
      <c r="H164" s="894"/>
      <c r="I164" s="882"/>
      <c r="J164" s="882"/>
      <c r="K164" s="882"/>
      <c r="L164" s="882"/>
      <c r="M164" s="882"/>
      <c r="N164" s="895"/>
      <c r="O164" s="205"/>
      <c r="P164" s="205"/>
      <c r="Q164" s="205"/>
      <c r="R164" s="205"/>
      <c r="S164" s="437">
        <f t="shared" si="14"/>
        <v>0</v>
      </c>
      <c r="T164" s="894"/>
      <c r="U164" s="882"/>
      <c r="V164" s="882"/>
      <c r="W164" s="882"/>
      <c r="X164" s="882"/>
      <c r="Y164" s="882"/>
      <c r="Z164" s="895"/>
      <c r="AA164" s="894"/>
      <c r="AB164" s="882"/>
      <c r="AC164" s="895"/>
    </row>
    <row r="165" spans="1:29" hidden="1" outlineLevel="1">
      <c r="A165" s="430" t="str">
        <f>Słownik!$B$494</f>
        <v>Chorwacja</v>
      </c>
      <c r="B165" s="429">
        <v>11</v>
      </c>
      <c r="C165" s="894"/>
      <c r="D165" s="882"/>
      <c r="E165" s="882"/>
      <c r="F165" s="882"/>
      <c r="G165" s="895"/>
      <c r="H165" s="894"/>
      <c r="I165" s="882"/>
      <c r="J165" s="882"/>
      <c r="K165" s="882"/>
      <c r="L165" s="882"/>
      <c r="M165" s="882"/>
      <c r="N165" s="895"/>
      <c r="O165" s="205"/>
      <c r="P165" s="205"/>
      <c r="Q165" s="205"/>
      <c r="R165" s="205"/>
      <c r="S165" s="437">
        <f t="shared" si="14"/>
        <v>0</v>
      </c>
      <c r="T165" s="894"/>
      <c r="U165" s="882"/>
      <c r="V165" s="882"/>
      <c r="W165" s="882"/>
      <c r="X165" s="882"/>
      <c r="Y165" s="882"/>
      <c r="Z165" s="895"/>
      <c r="AA165" s="894"/>
      <c r="AB165" s="882"/>
      <c r="AC165" s="895"/>
    </row>
    <row r="166" spans="1:29" hidden="1" outlineLevel="1">
      <c r="A166" s="430" t="str">
        <f>Słownik!$B$494</f>
        <v>Chorwacja</v>
      </c>
      <c r="B166" s="429">
        <v>12</v>
      </c>
      <c r="C166" s="894"/>
      <c r="D166" s="882"/>
      <c r="E166" s="882"/>
      <c r="F166" s="882"/>
      <c r="G166" s="895"/>
      <c r="H166" s="894"/>
      <c r="I166" s="882"/>
      <c r="J166" s="882"/>
      <c r="K166" s="882"/>
      <c r="L166" s="882"/>
      <c r="M166" s="882"/>
      <c r="N166" s="895"/>
      <c r="O166" s="205"/>
      <c r="P166" s="205"/>
      <c r="Q166" s="205"/>
      <c r="R166" s="205"/>
      <c r="S166" s="437">
        <f t="shared" si="14"/>
        <v>0</v>
      </c>
      <c r="T166" s="894"/>
      <c r="U166" s="882"/>
      <c r="V166" s="882"/>
      <c r="W166" s="882"/>
      <c r="X166" s="882"/>
      <c r="Y166" s="882"/>
      <c r="Z166" s="895"/>
      <c r="AA166" s="894"/>
      <c r="AB166" s="882"/>
      <c r="AC166" s="895"/>
    </row>
    <row r="167" spans="1:29" hidden="1" outlineLevel="1">
      <c r="A167" s="430" t="str">
        <f>Słownik!$B$494</f>
        <v>Chorwacja</v>
      </c>
      <c r="B167" s="429">
        <v>13</v>
      </c>
      <c r="C167" s="894"/>
      <c r="D167" s="882"/>
      <c r="E167" s="882"/>
      <c r="F167" s="882"/>
      <c r="G167" s="895"/>
      <c r="H167" s="894"/>
      <c r="I167" s="882"/>
      <c r="J167" s="882"/>
      <c r="K167" s="882"/>
      <c r="L167" s="882"/>
      <c r="M167" s="882"/>
      <c r="N167" s="895"/>
      <c r="O167" s="205"/>
      <c r="P167" s="205"/>
      <c r="Q167" s="205"/>
      <c r="R167" s="205"/>
      <c r="S167" s="437">
        <f t="shared" si="14"/>
        <v>0</v>
      </c>
      <c r="T167" s="894"/>
      <c r="U167" s="882"/>
      <c r="V167" s="882"/>
      <c r="W167" s="882"/>
      <c r="X167" s="882"/>
      <c r="Y167" s="882"/>
      <c r="Z167" s="895"/>
      <c r="AA167" s="894"/>
      <c r="AB167" s="882"/>
      <c r="AC167" s="895"/>
    </row>
    <row r="168" spans="1:29" hidden="1" outlineLevel="1">
      <c r="A168" s="430" t="str">
        <f>Słownik!$B$494</f>
        <v>Chorwacja</v>
      </c>
      <c r="B168" s="429">
        <v>14</v>
      </c>
      <c r="C168" s="894"/>
      <c r="D168" s="882"/>
      <c r="E168" s="882"/>
      <c r="F168" s="882"/>
      <c r="G168" s="895"/>
      <c r="H168" s="894"/>
      <c r="I168" s="882"/>
      <c r="J168" s="882"/>
      <c r="K168" s="882"/>
      <c r="L168" s="882"/>
      <c r="M168" s="882"/>
      <c r="N168" s="895"/>
      <c r="O168" s="205"/>
      <c r="P168" s="205"/>
      <c r="Q168" s="205"/>
      <c r="R168" s="205"/>
      <c r="S168" s="437">
        <f t="shared" si="14"/>
        <v>0</v>
      </c>
      <c r="T168" s="894"/>
      <c r="U168" s="882"/>
      <c r="V168" s="882"/>
      <c r="W168" s="882"/>
      <c r="X168" s="882"/>
      <c r="Y168" s="882"/>
      <c r="Z168" s="895"/>
      <c r="AA168" s="894"/>
      <c r="AB168" s="882"/>
      <c r="AC168" s="895"/>
    </row>
    <row r="169" spans="1:29" hidden="1" outlineLevel="1">
      <c r="A169" s="430" t="str">
        <f>Słownik!$B$494</f>
        <v>Chorwacja</v>
      </c>
      <c r="B169" s="429">
        <v>15</v>
      </c>
      <c r="C169" s="894"/>
      <c r="D169" s="882"/>
      <c r="E169" s="882"/>
      <c r="F169" s="882"/>
      <c r="G169" s="895"/>
      <c r="H169" s="894"/>
      <c r="I169" s="882"/>
      <c r="J169" s="882"/>
      <c r="K169" s="882"/>
      <c r="L169" s="882"/>
      <c r="M169" s="882"/>
      <c r="N169" s="895"/>
      <c r="O169" s="205"/>
      <c r="P169" s="205"/>
      <c r="Q169" s="205"/>
      <c r="R169" s="205"/>
      <c r="S169" s="437">
        <f t="shared" si="14"/>
        <v>0</v>
      </c>
      <c r="T169" s="894"/>
      <c r="U169" s="882"/>
      <c r="V169" s="882"/>
      <c r="W169" s="882"/>
      <c r="X169" s="882"/>
      <c r="Y169" s="882"/>
      <c r="Z169" s="895"/>
      <c r="AA169" s="894"/>
      <c r="AB169" s="882"/>
      <c r="AC169" s="895"/>
    </row>
    <row r="170" spans="1:29" hidden="1" outlineLevel="1">
      <c r="A170" s="430" t="str">
        <f>Słownik!$B$494</f>
        <v>Chorwacja</v>
      </c>
      <c r="B170" s="429">
        <v>16</v>
      </c>
      <c r="C170" s="894"/>
      <c r="D170" s="882"/>
      <c r="E170" s="882"/>
      <c r="F170" s="882"/>
      <c r="G170" s="895"/>
      <c r="H170" s="894"/>
      <c r="I170" s="882"/>
      <c r="J170" s="882"/>
      <c r="K170" s="882"/>
      <c r="L170" s="882"/>
      <c r="M170" s="882"/>
      <c r="N170" s="895"/>
      <c r="O170" s="205"/>
      <c r="P170" s="205"/>
      <c r="Q170" s="205"/>
      <c r="R170" s="205"/>
      <c r="S170" s="437">
        <f t="shared" si="14"/>
        <v>0</v>
      </c>
      <c r="T170" s="894"/>
      <c r="U170" s="882"/>
      <c r="V170" s="882"/>
      <c r="W170" s="882"/>
      <c r="X170" s="882"/>
      <c r="Y170" s="882"/>
      <c r="Z170" s="895"/>
      <c r="AA170" s="894"/>
      <c r="AB170" s="882"/>
      <c r="AC170" s="895"/>
    </row>
    <row r="171" spans="1:29" hidden="1" outlineLevel="1">
      <c r="A171" s="430" t="str">
        <f>Słownik!$B$494</f>
        <v>Chorwacja</v>
      </c>
      <c r="B171" s="429">
        <v>17</v>
      </c>
      <c r="C171" s="894"/>
      <c r="D171" s="882"/>
      <c r="E171" s="882"/>
      <c r="F171" s="882"/>
      <c r="G171" s="895"/>
      <c r="H171" s="894"/>
      <c r="I171" s="882"/>
      <c r="J171" s="882"/>
      <c r="K171" s="882"/>
      <c r="L171" s="882"/>
      <c r="M171" s="882"/>
      <c r="N171" s="895"/>
      <c r="O171" s="205"/>
      <c r="P171" s="205"/>
      <c r="Q171" s="205"/>
      <c r="R171" s="205"/>
      <c r="S171" s="437">
        <f t="shared" si="14"/>
        <v>0</v>
      </c>
      <c r="T171" s="894"/>
      <c r="U171" s="882"/>
      <c r="V171" s="882"/>
      <c r="W171" s="882"/>
      <c r="X171" s="882"/>
      <c r="Y171" s="882"/>
      <c r="Z171" s="895"/>
      <c r="AA171" s="894"/>
      <c r="AB171" s="882"/>
      <c r="AC171" s="895"/>
    </row>
    <row r="172" spans="1:29" hidden="1" outlineLevel="1">
      <c r="A172" s="430" t="str">
        <f>Słownik!$B$494</f>
        <v>Chorwacja</v>
      </c>
      <c r="B172" s="429">
        <v>18</v>
      </c>
      <c r="C172" s="894"/>
      <c r="D172" s="882"/>
      <c r="E172" s="882"/>
      <c r="F172" s="882"/>
      <c r="G172" s="895"/>
      <c r="H172" s="894"/>
      <c r="I172" s="882"/>
      <c r="J172" s="882"/>
      <c r="K172" s="882"/>
      <c r="L172" s="882"/>
      <c r="M172" s="882"/>
      <c r="N172" s="895"/>
      <c r="O172" s="205"/>
      <c r="P172" s="205"/>
      <c r="Q172" s="205"/>
      <c r="R172" s="205"/>
      <c r="S172" s="437">
        <f t="shared" si="14"/>
        <v>0</v>
      </c>
      <c r="T172" s="894"/>
      <c r="U172" s="882"/>
      <c r="V172" s="882"/>
      <c r="W172" s="882"/>
      <c r="X172" s="882"/>
      <c r="Y172" s="882"/>
      <c r="Z172" s="895"/>
      <c r="AA172" s="894"/>
      <c r="AB172" s="882"/>
      <c r="AC172" s="895"/>
    </row>
    <row r="173" spans="1:29" hidden="1" outlineLevel="1">
      <c r="A173" s="430" t="str">
        <f>Słownik!$B$494</f>
        <v>Chorwacja</v>
      </c>
      <c r="B173" s="429">
        <v>19</v>
      </c>
      <c r="C173" s="894"/>
      <c r="D173" s="882"/>
      <c r="E173" s="882"/>
      <c r="F173" s="882"/>
      <c r="G173" s="895"/>
      <c r="H173" s="894"/>
      <c r="I173" s="882"/>
      <c r="J173" s="882"/>
      <c r="K173" s="882"/>
      <c r="L173" s="882"/>
      <c r="M173" s="882"/>
      <c r="N173" s="895"/>
      <c r="O173" s="205"/>
      <c r="P173" s="205"/>
      <c r="Q173" s="205"/>
      <c r="R173" s="205"/>
      <c r="S173" s="437">
        <f t="shared" si="14"/>
        <v>0</v>
      </c>
      <c r="T173" s="894"/>
      <c r="U173" s="882"/>
      <c r="V173" s="882"/>
      <c r="W173" s="882"/>
      <c r="X173" s="882"/>
      <c r="Y173" s="882"/>
      <c r="Z173" s="895"/>
      <c r="AA173" s="894"/>
      <c r="AB173" s="882"/>
      <c r="AC173" s="895"/>
    </row>
    <row r="174" spans="1:29" hidden="1" outlineLevel="1">
      <c r="A174" s="430" t="str">
        <f>Słownik!$B$494</f>
        <v>Chorwacja</v>
      </c>
      <c r="B174" s="429">
        <v>20</v>
      </c>
      <c r="C174" s="894"/>
      <c r="D174" s="882"/>
      <c r="E174" s="882"/>
      <c r="F174" s="882"/>
      <c r="G174" s="895"/>
      <c r="H174" s="894"/>
      <c r="I174" s="882"/>
      <c r="J174" s="882"/>
      <c r="K174" s="882"/>
      <c r="L174" s="882"/>
      <c r="M174" s="882"/>
      <c r="N174" s="895"/>
      <c r="O174" s="205"/>
      <c r="P174" s="205"/>
      <c r="Q174" s="205"/>
      <c r="R174" s="205"/>
      <c r="S174" s="437">
        <f t="shared" si="14"/>
        <v>0</v>
      </c>
      <c r="T174" s="894"/>
      <c r="U174" s="882"/>
      <c r="V174" s="882"/>
      <c r="W174" s="882"/>
      <c r="X174" s="882"/>
      <c r="Y174" s="882"/>
      <c r="Z174" s="895"/>
      <c r="AA174" s="894"/>
      <c r="AB174" s="882"/>
      <c r="AC174" s="895"/>
    </row>
    <row r="175" spans="1:29" hidden="1" outlineLevel="1">
      <c r="A175" s="430" t="str">
        <f>Słownik!$B$494</f>
        <v>Chorwacja</v>
      </c>
      <c r="B175" s="429">
        <v>21</v>
      </c>
      <c r="C175" s="896"/>
      <c r="D175" s="897"/>
      <c r="E175" s="897"/>
      <c r="F175" s="897"/>
      <c r="G175" s="898"/>
      <c r="H175" s="896"/>
      <c r="I175" s="897"/>
      <c r="J175" s="897"/>
      <c r="K175" s="897"/>
      <c r="L175" s="897"/>
      <c r="M175" s="897"/>
      <c r="N175" s="898"/>
      <c r="O175" s="205"/>
      <c r="P175" s="205"/>
      <c r="Q175" s="205"/>
      <c r="R175" s="205"/>
      <c r="S175" s="437">
        <f t="shared" si="14"/>
        <v>0</v>
      </c>
      <c r="T175" s="896"/>
      <c r="U175" s="897"/>
      <c r="V175" s="897"/>
      <c r="W175" s="897"/>
      <c r="X175" s="897"/>
      <c r="Y175" s="897"/>
      <c r="Z175" s="898"/>
      <c r="AA175" s="894"/>
      <c r="AB175" s="882"/>
      <c r="AC175" s="895"/>
    </row>
    <row r="176" spans="1:29" collapsed="1">
      <c r="A176" s="351" t="str">
        <f>Słownik!B494</f>
        <v>Chorwacja</v>
      </c>
      <c r="B176" s="441" t="str">
        <f>Słownik!$B$487</f>
        <v>Wszystko</v>
      </c>
      <c r="C176" s="888"/>
      <c r="D176" s="889"/>
      <c r="E176" s="889"/>
      <c r="F176" s="889"/>
      <c r="G176" s="890"/>
      <c r="H176" s="888"/>
      <c r="I176" s="889"/>
      <c r="J176" s="889"/>
      <c r="K176" s="889"/>
      <c r="L176" s="889"/>
      <c r="M176" s="889"/>
      <c r="N176" s="890"/>
      <c r="O176" s="444"/>
      <c r="P176" s="434"/>
      <c r="Q176" s="434"/>
      <c r="R176" s="435"/>
      <c r="S176" s="438"/>
      <c r="T176" s="888"/>
      <c r="U176" s="889"/>
      <c r="V176" s="889"/>
      <c r="W176" s="889"/>
      <c r="X176" s="889"/>
      <c r="Y176" s="889"/>
      <c r="Z176" s="890"/>
      <c r="AA176" s="888"/>
      <c r="AB176" s="889"/>
      <c r="AC176" s="890"/>
    </row>
    <row r="177" spans="1:29">
      <c r="A177" s="351" t="str">
        <f>Słownik!B495</f>
        <v>CR</v>
      </c>
      <c r="B177" s="351" t="str">
        <f>Słownik!$B$480</f>
        <v>Razem</v>
      </c>
      <c r="C177" s="888"/>
      <c r="D177" s="889"/>
      <c r="E177" s="889"/>
      <c r="F177" s="889"/>
      <c r="G177" s="890"/>
      <c r="H177" s="888"/>
      <c r="I177" s="889"/>
      <c r="J177" s="889"/>
      <c r="K177" s="889"/>
      <c r="L177" s="889"/>
      <c r="M177" s="889"/>
      <c r="N177" s="890"/>
      <c r="O177" s="445">
        <f>IF(SUM(O155:O175)=0,O176,SUM(O155:O175))</f>
        <v>0</v>
      </c>
      <c r="P177" s="197">
        <f t="shared" ref="P177:R177" si="17">IF(SUM(P155:P175)=0,P176,SUM(P155:P175))</f>
        <v>0</v>
      </c>
      <c r="Q177" s="197">
        <f t="shared" si="17"/>
        <v>0</v>
      </c>
      <c r="R177" s="197">
        <f t="shared" si="17"/>
        <v>0</v>
      </c>
      <c r="S177" s="197">
        <f t="shared" si="14"/>
        <v>0</v>
      </c>
      <c r="T177" s="888"/>
      <c r="U177" s="889"/>
      <c r="V177" s="889"/>
      <c r="W177" s="889"/>
      <c r="X177" s="889"/>
      <c r="Y177" s="889"/>
      <c r="Z177" s="890"/>
      <c r="AA177" s="888"/>
      <c r="AB177" s="889"/>
      <c r="AC177" s="890"/>
    </row>
    <row r="178" spans="1:29" ht="15.75" hidden="1" customHeight="1" outlineLevel="1">
      <c r="A178" s="430" t="str">
        <f>Słownik!$B$496</f>
        <v>Cypr</v>
      </c>
      <c r="B178" s="429">
        <v>1</v>
      </c>
      <c r="C178" s="891"/>
      <c r="D178" s="892"/>
      <c r="E178" s="892"/>
      <c r="F178" s="892"/>
      <c r="G178" s="893"/>
      <c r="H178" s="891"/>
      <c r="I178" s="892"/>
      <c r="J178" s="892"/>
      <c r="K178" s="892"/>
      <c r="L178" s="892"/>
      <c r="M178" s="892"/>
      <c r="N178" s="893"/>
      <c r="O178" s="205"/>
      <c r="P178" s="205"/>
      <c r="Q178" s="205"/>
      <c r="R178" s="205"/>
      <c r="S178" s="437">
        <f t="shared" si="14"/>
        <v>0</v>
      </c>
      <c r="T178" s="891"/>
      <c r="U178" s="892"/>
      <c r="V178" s="892"/>
      <c r="W178" s="892"/>
      <c r="X178" s="892"/>
      <c r="Y178" s="892"/>
      <c r="Z178" s="893"/>
      <c r="AA178" s="891"/>
      <c r="AB178" s="892"/>
      <c r="AC178" s="893"/>
    </row>
    <row r="179" spans="1:29" ht="15.75" hidden="1" customHeight="1" outlineLevel="1">
      <c r="A179" s="430" t="str">
        <f>Słownik!$B$496</f>
        <v>Cypr</v>
      </c>
      <c r="B179" s="429">
        <v>2</v>
      </c>
      <c r="C179" s="894"/>
      <c r="D179" s="882"/>
      <c r="E179" s="882"/>
      <c r="F179" s="882"/>
      <c r="G179" s="895"/>
      <c r="H179" s="894"/>
      <c r="I179" s="882"/>
      <c r="J179" s="882"/>
      <c r="K179" s="882"/>
      <c r="L179" s="882"/>
      <c r="M179" s="882"/>
      <c r="N179" s="895"/>
      <c r="O179" s="205"/>
      <c r="P179" s="205"/>
      <c r="Q179" s="205"/>
      <c r="R179" s="205"/>
      <c r="S179" s="437">
        <f t="shared" si="14"/>
        <v>0</v>
      </c>
      <c r="T179" s="894"/>
      <c r="U179" s="882"/>
      <c r="V179" s="882"/>
      <c r="W179" s="882"/>
      <c r="X179" s="882"/>
      <c r="Y179" s="882"/>
      <c r="Z179" s="895"/>
      <c r="AA179" s="894"/>
      <c r="AB179" s="882"/>
      <c r="AC179" s="895"/>
    </row>
    <row r="180" spans="1:29" ht="15.75" hidden="1" customHeight="1" outlineLevel="1">
      <c r="A180" s="430" t="str">
        <f>Słownik!$B$496</f>
        <v>Cypr</v>
      </c>
      <c r="B180" s="429">
        <v>3</v>
      </c>
      <c r="C180" s="894"/>
      <c r="D180" s="882"/>
      <c r="E180" s="882"/>
      <c r="F180" s="882"/>
      <c r="G180" s="895"/>
      <c r="H180" s="894"/>
      <c r="I180" s="882"/>
      <c r="J180" s="882"/>
      <c r="K180" s="882"/>
      <c r="L180" s="882"/>
      <c r="M180" s="882"/>
      <c r="N180" s="895"/>
      <c r="O180" s="205"/>
      <c r="P180" s="205"/>
      <c r="Q180" s="205"/>
      <c r="R180" s="205"/>
      <c r="S180" s="437">
        <f t="shared" si="14"/>
        <v>0</v>
      </c>
      <c r="T180" s="894"/>
      <c r="U180" s="882"/>
      <c r="V180" s="882"/>
      <c r="W180" s="882"/>
      <c r="X180" s="882"/>
      <c r="Y180" s="882"/>
      <c r="Z180" s="895"/>
      <c r="AA180" s="894"/>
      <c r="AB180" s="882"/>
      <c r="AC180" s="895"/>
    </row>
    <row r="181" spans="1:29" ht="15.75" hidden="1" customHeight="1" outlineLevel="1">
      <c r="A181" s="430" t="str">
        <f>Słownik!$B$496</f>
        <v>Cypr</v>
      </c>
      <c r="B181" s="429">
        <v>4</v>
      </c>
      <c r="C181" s="894"/>
      <c r="D181" s="882"/>
      <c r="E181" s="882"/>
      <c r="F181" s="882"/>
      <c r="G181" s="895"/>
      <c r="H181" s="894"/>
      <c r="I181" s="882"/>
      <c r="J181" s="882"/>
      <c r="K181" s="882"/>
      <c r="L181" s="882"/>
      <c r="M181" s="882"/>
      <c r="N181" s="895"/>
      <c r="O181" s="205"/>
      <c r="P181" s="205"/>
      <c r="Q181" s="205"/>
      <c r="R181" s="205"/>
      <c r="S181" s="437">
        <f t="shared" si="14"/>
        <v>0</v>
      </c>
      <c r="T181" s="894"/>
      <c r="U181" s="882"/>
      <c r="V181" s="882"/>
      <c r="W181" s="882"/>
      <c r="X181" s="882"/>
      <c r="Y181" s="882"/>
      <c r="Z181" s="895"/>
      <c r="AA181" s="894"/>
      <c r="AB181" s="882"/>
      <c r="AC181" s="895"/>
    </row>
    <row r="182" spans="1:29" ht="15.75" hidden="1" customHeight="1" outlineLevel="1">
      <c r="A182" s="430" t="str">
        <f>Słownik!$B$496</f>
        <v>Cypr</v>
      </c>
      <c r="B182" s="429">
        <v>5</v>
      </c>
      <c r="C182" s="894"/>
      <c r="D182" s="882"/>
      <c r="E182" s="882"/>
      <c r="F182" s="882"/>
      <c r="G182" s="895"/>
      <c r="H182" s="894"/>
      <c r="I182" s="882"/>
      <c r="J182" s="882"/>
      <c r="K182" s="882"/>
      <c r="L182" s="882"/>
      <c r="M182" s="882"/>
      <c r="N182" s="895"/>
      <c r="O182" s="205"/>
      <c r="P182" s="205"/>
      <c r="Q182" s="205"/>
      <c r="R182" s="205"/>
      <c r="S182" s="437">
        <f t="shared" si="14"/>
        <v>0</v>
      </c>
      <c r="T182" s="894"/>
      <c r="U182" s="882"/>
      <c r="V182" s="882"/>
      <c r="W182" s="882"/>
      <c r="X182" s="882"/>
      <c r="Y182" s="882"/>
      <c r="Z182" s="895"/>
      <c r="AA182" s="894"/>
      <c r="AB182" s="882"/>
      <c r="AC182" s="895"/>
    </row>
    <row r="183" spans="1:29" ht="15.75" hidden="1" customHeight="1" outlineLevel="1">
      <c r="A183" s="430" t="str">
        <f>Słownik!$B$496</f>
        <v>Cypr</v>
      </c>
      <c r="B183" s="429">
        <v>6</v>
      </c>
      <c r="C183" s="896"/>
      <c r="D183" s="897"/>
      <c r="E183" s="897"/>
      <c r="F183" s="897"/>
      <c r="G183" s="898"/>
      <c r="H183" s="896"/>
      <c r="I183" s="897"/>
      <c r="J183" s="897"/>
      <c r="K183" s="897"/>
      <c r="L183" s="897"/>
      <c r="M183" s="897"/>
      <c r="N183" s="898"/>
      <c r="O183" s="205"/>
      <c r="P183" s="205"/>
      <c r="Q183" s="205"/>
      <c r="R183" s="205"/>
      <c r="S183" s="437">
        <f t="shared" si="14"/>
        <v>0</v>
      </c>
      <c r="T183" s="894"/>
      <c r="U183" s="882"/>
      <c r="V183" s="882"/>
      <c r="W183" s="882"/>
      <c r="X183" s="882"/>
      <c r="Y183" s="882"/>
      <c r="Z183" s="895"/>
      <c r="AA183" s="894"/>
      <c r="AB183" s="882"/>
      <c r="AC183" s="895"/>
    </row>
    <row r="184" spans="1:29" collapsed="1">
      <c r="A184" s="351" t="str">
        <f>Słownik!B496</f>
        <v>Cypr</v>
      </c>
      <c r="B184" s="351" t="str">
        <f>Słownik!$B$487</f>
        <v>Wszystko</v>
      </c>
      <c r="C184" s="896"/>
      <c r="D184" s="897"/>
      <c r="E184" s="897"/>
      <c r="F184" s="897"/>
      <c r="G184" s="898"/>
      <c r="H184" s="888"/>
      <c r="I184" s="889"/>
      <c r="J184" s="889"/>
      <c r="K184" s="889"/>
      <c r="L184" s="889"/>
      <c r="M184" s="889"/>
      <c r="N184" s="890"/>
      <c r="O184" s="444"/>
      <c r="P184" s="434"/>
      <c r="Q184" s="434"/>
      <c r="R184" s="435"/>
      <c r="S184" s="438"/>
      <c r="T184" s="888"/>
      <c r="U184" s="889"/>
      <c r="V184" s="889"/>
      <c r="W184" s="889"/>
      <c r="X184" s="889"/>
      <c r="Y184" s="889"/>
      <c r="Z184" s="890"/>
      <c r="AA184" s="888"/>
      <c r="AB184" s="889"/>
      <c r="AC184" s="890"/>
    </row>
    <row r="185" spans="1:29">
      <c r="A185" s="351" t="str">
        <f>Słownik!B497</f>
        <v>CY</v>
      </c>
      <c r="B185" s="351" t="str">
        <f>Słownik!$B$480</f>
        <v>Razem</v>
      </c>
      <c r="C185" s="888"/>
      <c r="D185" s="889"/>
      <c r="E185" s="889"/>
      <c r="F185" s="889"/>
      <c r="G185" s="890"/>
      <c r="H185" s="888"/>
      <c r="I185" s="889"/>
      <c r="J185" s="889"/>
      <c r="K185" s="889"/>
      <c r="L185" s="889"/>
      <c r="M185" s="889"/>
      <c r="N185" s="890"/>
      <c r="O185" s="445">
        <f>IF(SUM(O178:O183)=0,O184,SUM(O178:O183))</f>
        <v>0</v>
      </c>
      <c r="P185" s="445">
        <f t="shared" ref="P185:R185" si="18">IF(SUM(P178:P183)=0,P184,SUM(P178:P183))</f>
        <v>0</v>
      </c>
      <c r="Q185" s="445">
        <f t="shared" si="18"/>
        <v>0</v>
      </c>
      <c r="R185" s="445">
        <f t="shared" si="18"/>
        <v>0</v>
      </c>
      <c r="S185" s="445">
        <f t="shared" si="14"/>
        <v>0</v>
      </c>
      <c r="T185" s="888"/>
      <c r="U185" s="889"/>
      <c r="V185" s="889"/>
      <c r="W185" s="889"/>
      <c r="X185" s="889"/>
      <c r="Y185" s="889"/>
      <c r="Z185" s="890"/>
      <c r="AA185" s="888"/>
      <c r="AB185" s="889"/>
      <c r="AC185" s="890"/>
    </row>
    <row r="186" spans="1:29" hidden="1" outlineLevel="1">
      <c r="A186" s="430" t="str">
        <f>Słownik!$B$498</f>
        <v>Czechy</v>
      </c>
      <c r="B186" s="429" t="s">
        <v>352</v>
      </c>
      <c r="C186" s="205"/>
      <c r="D186" s="205"/>
      <c r="E186" s="205"/>
      <c r="F186" s="205"/>
      <c r="G186" s="440">
        <f t="shared" si="12"/>
        <v>0</v>
      </c>
      <c r="H186" s="205"/>
      <c r="I186" s="205"/>
      <c r="J186" s="205"/>
      <c r="K186" s="205"/>
      <c r="L186" s="205"/>
      <c r="M186" s="205"/>
      <c r="N186" s="440">
        <f t="shared" si="13"/>
        <v>0</v>
      </c>
      <c r="O186" s="205"/>
      <c r="P186" s="205"/>
      <c r="Q186" s="205"/>
      <c r="R186" s="205"/>
      <c r="S186" s="437">
        <f t="shared" si="14"/>
        <v>0</v>
      </c>
      <c r="T186" s="891"/>
      <c r="U186" s="892"/>
      <c r="V186" s="892"/>
      <c r="W186" s="892"/>
      <c r="X186" s="892"/>
      <c r="Y186" s="892"/>
      <c r="Z186" s="893"/>
      <c r="AA186" s="891"/>
      <c r="AB186" s="892"/>
      <c r="AC186" s="893"/>
    </row>
    <row r="187" spans="1:29" hidden="1" outlineLevel="1">
      <c r="A187" s="430" t="str">
        <f>Słownik!$B$498</f>
        <v>Czechy</v>
      </c>
      <c r="B187" s="429" t="s">
        <v>353</v>
      </c>
      <c r="C187" s="205"/>
      <c r="D187" s="205"/>
      <c r="E187" s="205"/>
      <c r="F187" s="205"/>
      <c r="G187" s="440">
        <f t="shared" si="12"/>
        <v>0</v>
      </c>
      <c r="H187" s="205"/>
      <c r="I187" s="205"/>
      <c r="J187" s="205"/>
      <c r="K187" s="205"/>
      <c r="L187" s="205"/>
      <c r="M187" s="205"/>
      <c r="N187" s="440">
        <f t="shared" si="13"/>
        <v>0</v>
      </c>
      <c r="O187" s="205"/>
      <c r="P187" s="205"/>
      <c r="Q187" s="205"/>
      <c r="R187" s="205"/>
      <c r="S187" s="437">
        <f t="shared" si="14"/>
        <v>0</v>
      </c>
      <c r="T187" s="894"/>
      <c r="U187" s="882"/>
      <c r="V187" s="882"/>
      <c r="W187" s="882"/>
      <c r="X187" s="882"/>
      <c r="Y187" s="882"/>
      <c r="Z187" s="895"/>
      <c r="AA187" s="894"/>
      <c r="AB187" s="882"/>
      <c r="AC187" s="895"/>
    </row>
    <row r="188" spans="1:29" hidden="1" outlineLevel="1">
      <c r="A188" s="430" t="str">
        <f>Słownik!$B$498</f>
        <v>Czechy</v>
      </c>
      <c r="B188" s="429" t="s">
        <v>354</v>
      </c>
      <c r="C188" s="205"/>
      <c r="D188" s="205"/>
      <c r="E188" s="205"/>
      <c r="F188" s="205"/>
      <c r="G188" s="440">
        <f t="shared" si="12"/>
        <v>0</v>
      </c>
      <c r="H188" s="205"/>
      <c r="I188" s="205"/>
      <c r="J188" s="205"/>
      <c r="K188" s="205"/>
      <c r="L188" s="205"/>
      <c r="M188" s="205"/>
      <c r="N188" s="440">
        <f t="shared" si="13"/>
        <v>0</v>
      </c>
      <c r="O188" s="205"/>
      <c r="P188" s="205"/>
      <c r="Q188" s="205"/>
      <c r="R188" s="205"/>
      <c r="S188" s="437">
        <f t="shared" si="14"/>
        <v>0</v>
      </c>
      <c r="T188" s="894"/>
      <c r="U188" s="882"/>
      <c r="V188" s="882"/>
      <c r="W188" s="882"/>
      <c r="X188" s="882"/>
      <c r="Y188" s="882"/>
      <c r="Z188" s="895"/>
      <c r="AA188" s="894"/>
      <c r="AB188" s="882"/>
      <c r="AC188" s="895"/>
    </row>
    <row r="189" spans="1:29" hidden="1" outlineLevel="1">
      <c r="A189" s="430" t="str">
        <f>Słownik!$B$498</f>
        <v>Czechy</v>
      </c>
      <c r="B189" s="429" t="s">
        <v>355</v>
      </c>
      <c r="C189" s="205"/>
      <c r="D189" s="205"/>
      <c r="E189" s="205"/>
      <c r="F189" s="205"/>
      <c r="G189" s="440">
        <f t="shared" si="12"/>
        <v>0</v>
      </c>
      <c r="H189" s="205"/>
      <c r="I189" s="205"/>
      <c r="J189" s="205"/>
      <c r="K189" s="205"/>
      <c r="L189" s="205"/>
      <c r="M189" s="205"/>
      <c r="N189" s="440">
        <f t="shared" si="13"/>
        <v>0</v>
      </c>
      <c r="O189" s="205"/>
      <c r="P189" s="205"/>
      <c r="Q189" s="205"/>
      <c r="R189" s="205"/>
      <c r="S189" s="437">
        <f t="shared" si="14"/>
        <v>0</v>
      </c>
      <c r="T189" s="894"/>
      <c r="U189" s="882"/>
      <c r="V189" s="882"/>
      <c r="W189" s="882"/>
      <c r="X189" s="882"/>
      <c r="Y189" s="882"/>
      <c r="Z189" s="895"/>
      <c r="AA189" s="894"/>
      <c r="AB189" s="882"/>
      <c r="AC189" s="895"/>
    </row>
    <row r="190" spans="1:29" hidden="1" outlineLevel="1">
      <c r="A190" s="430" t="str">
        <f>Słownik!$B$498</f>
        <v>Czechy</v>
      </c>
      <c r="B190" s="429" t="s">
        <v>356</v>
      </c>
      <c r="C190" s="205"/>
      <c r="D190" s="205"/>
      <c r="E190" s="205"/>
      <c r="F190" s="205"/>
      <c r="G190" s="440">
        <f t="shared" si="12"/>
        <v>0</v>
      </c>
      <c r="H190" s="205"/>
      <c r="I190" s="205"/>
      <c r="J190" s="205"/>
      <c r="K190" s="205"/>
      <c r="L190" s="205"/>
      <c r="M190" s="205"/>
      <c r="N190" s="440">
        <f t="shared" si="13"/>
        <v>0</v>
      </c>
      <c r="O190" s="205"/>
      <c r="P190" s="205"/>
      <c r="Q190" s="205"/>
      <c r="R190" s="205"/>
      <c r="S190" s="437">
        <f t="shared" si="14"/>
        <v>0</v>
      </c>
      <c r="T190" s="894"/>
      <c r="U190" s="882"/>
      <c r="V190" s="882"/>
      <c r="W190" s="882"/>
      <c r="X190" s="882"/>
      <c r="Y190" s="882"/>
      <c r="Z190" s="895"/>
      <c r="AA190" s="894"/>
      <c r="AB190" s="882"/>
      <c r="AC190" s="895"/>
    </row>
    <row r="191" spans="1:29" hidden="1" outlineLevel="1">
      <c r="A191" s="430" t="str">
        <f>Słownik!$B$498</f>
        <v>Czechy</v>
      </c>
      <c r="B191" s="429" t="s">
        <v>357</v>
      </c>
      <c r="C191" s="205"/>
      <c r="D191" s="205"/>
      <c r="E191" s="205"/>
      <c r="F191" s="205"/>
      <c r="G191" s="440">
        <f t="shared" si="12"/>
        <v>0</v>
      </c>
      <c r="H191" s="205"/>
      <c r="I191" s="205"/>
      <c r="J191" s="205"/>
      <c r="K191" s="205"/>
      <c r="L191" s="205"/>
      <c r="M191" s="205"/>
      <c r="N191" s="440">
        <f t="shared" si="13"/>
        <v>0</v>
      </c>
      <c r="O191" s="205"/>
      <c r="P191" s="205"/>
      <c r="Q191" s="205"/>
      <c r="R191" s="205"/>
      <c r="S191" s="437">
        <f t="shared" si="14"/>
        <v>0</v>
      </c>
      <c r="T191" s="894"/>
      <c r="U191" s="882"/>
      <c r="V191" s="882"/>
      <c r="W191" s="882"/>
      <c r="X191" s="882"/>
      <c r="Y191" s="882"/>
      <c r="Z191" s="895"/>
      <c r="AA191" s="894"/>
      <c r="AB191" s="882"/>
      <c r="AC191" s="895"/>
    </row>
    <row r="192" spans="1:29" hidden="1" outlineLevel="1">
      <c r="A192" s="430" t="str">
        <f>Słownik!$B$498</f>
        <v>Czechy</v>
      </c>
      <c r="B192" s="429" t="s">
        <v>358</v>
      </c>
      <c r="C192" s="205"/>
      <c r="D192" s="205"/>
      <c r="E192" s="205"/>
      <c r="F192" s="205"/>
      <c r="G192" s="440">
        <f t="shared" si="12"/>
        <v>0</v>
      </c>
      <c r="H192" s="205"/>
      <c r="I192" s="205"/>
      <c r="J192" s="205"/>
      <c r="K192" s="205"/>
      <c r="L192" s="205"/>
      <c r="M192" s="205"/>
      <c r="N192" s="440">
        <f t="shared" si="13"/>
        <v>0</v>
      </c>
      <c r="O192" s="205"/>
      <c r="P192" s="205"/>
      <c r="Q192" s="205"/>
      <c r="R192" s="205"/>
      <c r="S192" s="437">
        <f t="shared" si="14"/>
        <v>0</v>
      </c>
      <c r="T192" s="894"/>
      <c r="U192" s="882"/>
      <c r="V192" s="882"/>
      <c r="W192" s="882"/>
      <c r="X192" s="882"/>
      <c r="Y192" s="882"/>
      <c r="Z192" s="895"/>
      <c r="AA192" s="894"/>
      <c r="AB192" s="882"/>
      <c r="AC192" s="895"/>
    </row>
    <row r="193" spans="1:29" hidden="1" outlineLevel="1">
      <c r="A193" s="430" t="str">
        <f>Słownik!$B$498</f>
        <v>Czechy</v>
      </c>
      <c r="B193" s="429" t="s">
        <v>359</v>
      </c>
      <c r="C193" s="205"/>
      <c r="D193" s="205"/>
      <c r="E193" s="205"/>
      <c r="F193" s="205"/>
      <c r="G193" s="440">
        <f t="shared" si="12"/>
        <v>0</v>
      </c>
      <c r="H193" s="205"/>
      <c r="I193" s="205"/>
      <c r="J193" s="205"/>
      <c r="K193" s="205"/>
      <c r="L193" s="205"/>
      <c r="M193" s="205"/>
      <c r="N193" s="440">
        <f t="shared" si="13"/>
        <v>0</v>
      </c>
      <c r="O193" s="205"/>
      <c r="P193" s="205"/>
      <c r="Q193" s="205"/>
      <c r="R193" s="205"/>
      <c r="S193" s="437">
        <f t="shared" si="14"/>
        <v>0</v>
      </c>
      <c r="T193" s="894"/>
      <c r="U193" s="882"/>
      <c r="V193" s="882"/>
      <c r="W193" s="882"/>
      <c r="X193" s="882"/>
      <c r="Y193" s="882"/>
      <c r="Z193" s="895"/>
      <c r="AA193" s="894"/>
      <c r="AB193" s="882"/>
      <c r="AC193" s="895"/>
    </row>
    <row r="194" spans="1:29" hidden="1" outlineLevel="1">
      <c r="A194" s="430" t="str">
        <f>Słownik!$B$498</f>
        <v>Czechy</v>
      </c>
      <c r="B194" s="429" t="s">
        <v>360</v>
      </c>
      <c r="C194" s="205"/>
      <c r="D194" s="205"/>
      <c r="E194" s="205"/>
      <c r="F194" s="205"/>
      <c r="G194" s="440">
        <f t="shared" si="12"/>
        <v>0</v>
      </c>
      <c r="H194" s="205"/>
      <c r="I194" s="205"/>
      <c r="J194" s="205"/>
      <c r="K194" s="205"/>
      <c r="L194" s="205"/>
      <c r="M194" s="205"/>
      <c r="N194" s="440">
        <f t="shared" si="13"/>
        <v>0</v>
      </c>
      <c r="O194" s="205"/>
      <c r="P194" s="205"/>
      <c r="Q194" s="205"/>
      <c r="R194" s="205"/>
      <c r="S194" s="437">
        <f t="shared" si="14"/>
        <v>0</v>
      </c>
      <c r="T194" s="894"/>
      <c r="U194" s="882"/>
      <c r="V194" s="882"/>
      <c r="W194" s="882"/>
      <c r="X194" s="882"/>
      <c r="Y194" s="882"/>
      <c r="Z194" s="895"/>
      <c r="AA194" s="894"/>
      <c r="AB194" s="882"/>
      <c r="AC194" s="895"/>
    </row>
    <row r="195" spans="1:29" hidden="1" outlineLevel="1">
      <c r="A195" s="430" t="str">
        <f>Słownik!$B$498</f>
        <v>Czechy</v>
      </c>
      <c r="B195" s="429" t="s">
        <v>361</v>
      </c>
      <c r="C195" s="205"/>
      <c r="D195" s="205"/>
      <c r="E195" s="205"/>
      <c r="F195" s="205"/>
      <c r="G195" s="440">
        <f t="shared" si="12"/>
        <v>0</v>
      </c>
      <c r="H195" s="205"/>
      <c r="I195" s="205"/>
      <c r="J195" s="205"/>
      <c r="K195" s="205"/>
      <c r="L195" s="205"/>
      <c r="M195" s="205"/>
      <c r="N195" s="440">
        <f t="shared" si="13"/>
        <v>0</v>
      </c>
      <c r="O195" s="205"/>
      <c r="P195" s="205"/>
      <c r="Q195" s="205"/>
      <c r="R195" s="205"/>
      <c r="S195" s="437">
        <f t="shared" si="14"/>
        <v>0</v>
      </c>
      <c r="T195" s="894"/>
      <c r="U195" s="882"/>
      <c r="V195" s="882"/>
      <c r="W195" s="882"/>
      <c r="X195" s="882"/>
      <c r="Y195" s="882"/>
      <c r="Z195" s="895"/>
      <c r="AA195" s="894"/>
      <c r="AB195" s="882"/>
      <c r="AC195" s="895"/>
    </row>
    <row r="196" spans="1:29" hidden="1" outlineLevel="1">
      <c r="A196" s="430" t="str">
        <f>Słownik!$B$498</f>
        <v>Czechy</v>
      </c>
      <c r="B196" s="429" t="s">
        <v>364</v>
      </c>
      <c r="C196" s="205"/>
      <c r="D196" s="205"/>
      <c r="E196" s="205"/>
      <c r="F196" s="205"/>
      <c r="G196" s="440">
        <f t="shared" si="12"/>
        <v>0</v>
      </c>
      <c r="H196" s="205"/>
      <c r="I196" s="205"/>
      <c r="J196" s="205"/>
      <c r="K196" s="205"/>
      <c r="L196" s="205"/>
      <c r="M196" s="205"/>
      <c r="N196" s="440">
        <f t="shared" si="13"/>
        <v>0</v>
      </c>
      <c r="O196" s="205"/>
      <c r="P196" s="205"/>
      <c r="Q196" s="205"/>
      <c r="R196" s="205"/>
      <c r="S196" s="437">
        <f t="shared" si="14"/>
        <v>0</v>
      </c>
      <c r="T196" s="894"/>
      <c r="U196" s="882"/>
      <c r="V196" s="882"/>
      <c r="W196" s="882"/>
      <c r="X196" s="882"/>
      <c r="Y196" s="882"/>
      <c r="Z196" s="895"/>
      <c r="AA196" s="894"/>
      <c r="AB196" s="882"/>
      <c r="AC196" s="895"/>
    </row>
    <row r="197" spans="1:29" hidden="1" outlineLevel="1">
      <c r="A197" s="430" t="str">
        <f>Słownik!$B$498</f>
        <v>Czechy</v>
      </c>
      <c r="B197" s="429" t="s">
        <v>367</v>
      </c>
      <c r="C197" s="205"/>
      <c r="D197" s="205"/>
      <c r="E197" s="205"/>
      <c r="F197" s="205"/>
      <c r="G197" s="440">
        <f t="shared" si="12"/>
        <v>0</v>
      </c>
      <c r="H197" s="205"/>
      <c r="I197" s="205"/>
      <c r="J197" s="205"/>
      <c r="K197" s="205"/>
      <c r="L197" s="205"/>
      <c r="M197" s="205"/>
      <c r="N197" s="440">
        <f t="shared" si="13"/>
        <v>0</v>
      </c>
      <c r="O197" s="205"/>
      <c r="P197" s="205"/>
      <c r="Q197" s="205"/>
      <c r="R197" s="205"/>
      <c r="S197" s="437">
        <f t="shared" si="14"/>
        <v>0</v>
      </c>
      <c r="T197" s="894"/>
      <c r="U197" s="882"/>
      <c r="V197" s="882"/>
      <c r="W197" s="882"/>
      <c r="X197" s="882"/>
      <c r="Y197" s="882"/>
      <c r="Z197" s="895"/>
      <c r="AA197" s="894"/>
      <c r="AB197" s="882"/>
      <c r="AC197" s="895"/>
    </row>
    <row r="198" spans="1:29" hidden="1" outlineLevel="1">
      <c r="A198" s="430" t="str">
        <f>Słownik!$B$498</f>
        <v>Czechy</v>
      </c>
      <c r="B198" s="429" t="s">
        <v>368</v>
      </c>
      <c r="C198" s="205"/>
      <c r="D198" s="205"/>
      <c r="E198" s="205"/>
      <c r="F198" s="205"/>
      <c r="G198" s="440">
        <f t="shared" si="12"/>
        <v>0</v>
      </c>
      <c r="H198" s="205"/>
      <c r="I198" s="205"/>
      <c r="J198" s="205"/>
      <c r="K198" s="205"/>
      <c r="L198" s="205"/>
      <c r="M198" s="205"/>
      <c r="N198" s="440">
        <f t="shared" si="13"/>
        <v>0</v>
      </c>
      <c r="O198" s="205"/>
      <c r="P198" s="205"/>
      <c r="Q198" s="205"/>
      <c r="R198" s="205"/>
      <c r="S198" s="437">
        <f t="shared" si="14"/>
        <v>0</v>
      </c>
      <c r="T198" s="894"/>
      <c r="U198" s="882"/>
      <c r="V198" s="882"/>
      <c r="W198" s="882"/>
      <c r="X198" s="882"/>
      <c r="Y198" s="882"/>
      <c r="Z198" s="895"/>
      <c r="AA198" s="894"/>
      <c r="AB198" s="882"/>
      <c r="AC198" s="895"/>
    </row>
    <row r="199" spans="1:29" hidden="1" outlineLevel="1">
      <c r="A199" s="430" t="str">
        <f>Słownik!$B$498</f>
        <v>Czechy</v>
      </c>
      <c r="B199" s="429" t="s">
        <v>369</v>
      </c>
      <c r="C199" s="205"/>
      <c r="D199" s="205"/>
      <c r="E199" s="205"/>
      <c r="F199" s="205"/>
      <c r="G199" s="440">
        <f t="shared" si="12"/>
        <v>0</v>
      </c>
      <c r="H199" s="205"/>
      <c r="I199" s="205"/>
      <c r="J199" s="205"/>
      <c r="K199" s="205"/>
      <c r="L199" s="205"/>
      <c r="M199" s="205"/>
      <c r="N199" s="440">
        <f t="shared" si="13"/>
        <v>0</v>
      </c>
      <c r="O199" s="205"/>
      <c r="P199" s="205"/>
      <c r="Q199" s="205"/>
      <c r="R199" s="205"/>
      <c r="S199" s="437">
        <f t="shared" si="14"/>
        <v>0</v>
      </c>
      <c r="T199" s="894"/>
      <c r="U199" s="882"/>
      <c r="V199" s="882"/>
      <c r="W199" s="882"/>
      <c r="X199" s="882"/>
      <c r="Y199" s="882"/>
      <c r="Z199" s="895"/>
      <c r="AA199" s="894"/>
      <c r="AB199" s="882"/>
      <c r="AC199" s="895"/>
    </row>
    <row r="200" spans="1:29" hidden="1" outlineLevel="1">
      <c r="A200" s="430" t="str">
        <f>Słownik!$B$498</f>
        <v>Czechy</v>
      </c>
      <c r="B200" s="429" t="s">
        <v>370</v>
      </c>
      <c r="C200" s="205"/>
      <c r="D200" s="205"/>
      <c r="E200" s="205"/>
      <c r="F200" s="205"/>
      <c r="G200" s="440">
        <f t="shared" si="12"/>
        <v>0</v>
      </c>
      <c r="H200" s="205"/>
      <c r="I200" s="205"/>
      <c r="J200" s="205"/>
      <c r="K200" s="205"/>
      <c r="L200" s="205"/>
      <c r="M200" s="205"/>
      <c r="N200" s="440">
        <f t="shared" si="13"/>
        <v>0</v>
      </c>
      <c r="O200" s="205"/>
      <c r="P200" s="205"/>
      <c r="Q200" s="205"/>
      <c r="R200" s="205"/>
      <c r="S200" s="437">
        <f t="shared" si="14"/>
        <v>0</v>
      </c>
      <c r="T200" s="894"/>
      <c r="U200" s="882"/>
      <c r="V200" s="882"/>
      <c r="W200" s="882"/>
      <c r="X200" s="882"/>
      <c r="Y200" s="882"/>
      <c r="Z200" s="895"/>
      <c r="AA200" s="894"/>
      <c r="AB200" s="882"/>
      <c r="AC200" s="895"/>
    </row>
    <row r="201" spans="1:29" hidden="1" outlineLevel="1">
      <c r="A201" s="430" t="str">
        <f>Słownik!$B$498</f>
        <v>Czechy</v>
      </c>
      <c r="B201" s="429" t="s">
        <v>371</v>
      </c>
      <c r="C201" s="205"/>
      <c r="D201" s="205"/>
      <c r="E201" s="205"/>
      <c r="F201" s="205"/>
      <c r="G201" s="440">
        <f t="shared" si="12"/>
        <v>0</v>
      </c>
      <c r="H201" s="205"/>
      <c r="I201" s="205"/>
      <c r="J201" s="205"/>
      <c r="K201" s="205"/>
      <c r="L201" s="205"/>
      <c r="M201" s="205"/>
      <c r="N201" s="440">
        <f t="shared" si="13"/>
        <v>0</v>
      </c>
      <c r="O201" s="205"/>
      <c r="P201" s="205"/>
      <c r="Q201" s="205"/>
      <c r="R201" s="205"/>
      <c r="S201" s="437">
        <f t="shared" si="14"/>
        <v>0</v>
      </c>
      <c r="T201" s="894"/>
      <c r="U201" s="882"/>
      <c r="V201" s="882"/>
      <c r="W201" s="882"/>
      <c r="X201" s="882"/>
      <c r="Y201" s="882"/>
      <c r="Z201" s="895"/>
      <c r="AA201" s="894"/>
      <c r="AB201" s="882"/>
      <c r="AC201" s="895"/>
    </row>
    <row r="202" spans="1:29" hidden="1" outlineLevel="1">
      <c r="A202" s="430" t="str">
        <f>Słownik!$B$498</f>
        <v>Czechy</v>
      </c>
      <c r="B202" s="429" t="s">
        <v>372</v>
      </c>
      <c r="C202" s="205"/>
      <c r="D202" s="205"/>
      <c r="E202" s="205"/>
      <c r="F202" s="205"/>
      <c r="G202" s="440">
        <f t="shared" si="12"/>
        <v>0</v>
      </c>
      <c r="H202" s="205"/>
      <c r="I202" s="205"/>
      <c r="J202" s="205"/>
      <c r="K202" s="205"/>
      <c r="L202" s="205"/>
      <c r="M202" s="205"/>
      <c r="N202" s="440">
        <f t="shared" si="13"/>
        <v>0</v>
      </c>
      <c r="O202" s="205"/>
      <c r="P202" s="205"/>
      <c r="Q202" s="205"/>
      <c r="R202" s="205"/>
      <c r="S202" s="437">
        <f t="shared" si="14"/>
        <v>0</v>
      </c>
      <c r="T202" s="894"/>
      <c r="U202" s="882"/>
      <c r="V202" s="882"/>
      <c r="W202" s="882"/>
      <c r="X202" s="882"/>
      <c r="Y202" s="882"/>
      <c r="Z202" s="895"/>
      <c r="AA202" s="894"/>
      <c r="AB202" s="882"/>
      <c r="AC202" s="895"/>
    </row>
    <row r="203" spans="1:29" hidden="1" outlineLevel="1">
      <c r="A203" s="430" t="str">
        <f>Słownik!$B$498</f>
        <v>Czechy</v>
      </c>
      <c r="B203" s="429" t="s">
        <v>373</v>
      </c>
      <c r="C203" s="205"/>
      <c r="D203" s="205"/>
      <c r="E203" s="205"/>
      <c r="F203" s="205"/>
      <c r="G203" s="440">
        <f t="shared" si="12"/>
        <v>0</v>
      </c>
      <c r="H203" s="205"/>
      <c r="I203" s="205"/>
      <c r="J203" s="205"/>
      <c r="K203" s="205"/>
      <c r="L203" s="205"/>
      <c r="M203" s="205"/>
      <c r="N203" s="440">
        <f t="shared" si="13"/>
        <v>0</v>
      </c>
      <c r="O203" s="205"/>
      <c r="P203" s="205"/>
      <c r="Q203" s="205"/>
      <c r="R203" s="205"/>
      <c r="S203" s="437">
        <f t="shared" si="14"/>
        <v>0</v>
      </c>
      <c r="T203" s="894"/>
      <c r="U203" s="882"/>
      <c r="V203" s="882"/>
      <c r="W203" s="882"/>
      <c r="X203" s="882"/>
      <c r="Y203" s="882"/>
      <c r="Z203" s="895"/>
      <c r="AA203" s="894"/>
      <c r="AB203" s="882"/>
      <c r="AC203" s="895"/>
    </row>
    <row r="204" spans="1:29" hidden="1" outlineLevel="1">
      <c r="A204" s="430" t="str">
        <f>Słownik!$B$498</f>
        <v>Czechy</v>
      </c>
      <c r="B204" s="429" t="s">
        <v>374</v>
      </c>
      <c r="C204" s="205"/>
      <c r="D204" s="205"/>
      <c r="E204" s="205"/>
      <c r="F204" s="205"/>
      <c r="G204" s="440">
        <f t="shared" si="12"/>
        <v>0</v>
      </c>
      <c r="H204" s="205"/>
      <c r="I204" s="205"/>
      <c r="J204" s="205"/>
      <c r="K204" s="205"/>
      <c r="L204" s="205"/>
      <c r="M204" s="205"/>
      <c r="N204" s="440">
        <f t="shared" si="13"/>
        <v>0</v>
      </c>
      <c r="O204" s="205"/>
      <c r="P204" s="205"/>
      <c r="Q204" s="205"/>
      <c r="R204" s="205"/>
      <c r="S204" s="437">
        <f t="shared" si="14"/>
        <v>0</v>
      </c>
      <c r="T204" s="894"/>
      <c r="U204" s="882"/>
      <c r="V204" s="882"/>
      <c r="W204" s="882"/>
      <c r="X204" s="882"/>
      <c r="Y204" s="882"/>
      <c r="Z204" s="895"/>
      <c r="AA204" s="894"/>
      <c r="AB204" s="882"/>
      <c r="AC204" s="895"/>
    </row>
    <row r="205" spans="1:29" hidden="1" outlineLevel="1">
      <c r="A205" s="430" t="str">
        <f>Słownik!$B$498</f>
        <v>Czechy</v>
      </c>
      <c r="B205" s="429" t="s">
        <v>375</v>
      </c>
      <c r="C205" s="205"/>
      <c r="D205" s="205"/>
      <c r="E205" s="205"/>
      <c r="F205" s="205"/>
      <c r="G205" s="440">
        <f t="shared" si="12"/>
        <v>0</v>
      </c>
      <c r="H205" s="205"/>
      <c r="I205" s="205"/>
      <c r="J205" s="205"/>
      <c r="K205" s="205"/>
      <c r="L205" s="205"/>
      <c r="M205" s="205"/>
      <c r="N205" s="440">
        <f t="shared" si="13"/>
        <v>0</v>
      </c>
      <c r="O205" s="205"/>
      <c r="P205" s="205"/>
      <c r="Q205" s="205"/>
      <c r="R205" s="205"/>
      <c r="S205" s="437">
        <f t="shared" si="14"/>
        <v>0</v>
      </c>
      <c r="T205" s="894"/>
      <c r="U205" s="882"/>
      <c r="V205" s="882"/>
      <c r="W205" s="882"/>
      <c r="X205" s="882"/>
      <c r="Y205" s="882"/>
      <c r="Z205" s="895"/>
      <c r="AA205" s="894"/>
      <c r="AB205" s="882"/>
      <c r="AC205" s="895"/>
    </row>
    <row r="206" spans="1:29" hidden="1" outlineLevel="1">
      <c r="A206" s="430" t="str">
        <f>Słownik!$B$498</f>
        <v>Czechy</v>
      </c>
      <c r="B206" s="429" t="s">
        <v>376</v>
      </c>
      <c r="C206" s="205"/>
      <c r="D206" s="205"/>
      <c r="E206" s="205"/>
      <c r="F206" s="205"/>
      <c r="G206" s="440">
        <f t="shared" ref="G206:G270" si="19">SUM(C206:F206)</f>
        <v>0</v>
      </c>
      <c r="H206" s="205"/>
      <c r="I206" s="205"/>
      <c r="J206" s="205"/>
      <c r="K206" s="205"/>
      <c r="L206" s="205"/>
      <c r="M206" s="205"/>
      <c r="N206" s="440">
        <f t="shared" ref="N206:N270" si="20">SUM(H206:K206)+1.5*(L206+M206)</f>
        <v>0</v>
      </c>
      <c r="O206" s="205"/>
      <c r="P206" s="205"/>
      <c r="Q206" s="205"/>
      <c r="R206" s="205"/>
      <c r="S206" s="437">
        <f t="shared" ref="S206:S270" si="21">SUM(O206:R206)</f>
        <v>0</v>
      </c>
      <c r="T206" s="894"/>
      <c r="U206" s="882"/>
      <c r="V206" s="882"/>
      <c r="W206" s="882"/>
      <c r="X206" s="882"/>
      <c r="Y206" s="882"/>
      <c r="Z206" s="895"/>
      <c r="AA206" s="894"/>
      <c r="AB206" s="882"/>
      <c r="AC206" s="895"/>
    </row>
    <row r="207" spans="1:29" hidden="1" outlineLevel="1">
      <c r="A207" s="430" t="str">
        <f>Słownik!$B$498</f>
        <v>Czechy</v>
      </c>
      <c r="B207" s="429" t="s">
        <v>377</v>
      </c>
      <c r="C207" s="205"/>
      <c r="D207" s="205"/>
      <c r="E207" s="205"/>
      <c r="F207" s="205"/>
      <c r="G207" s="440">
        <f t="shared" si="19"/>
        <v>0</v>
      </c>
      <c r="H207" s="205"/>
      <c r="I207" s="205"/>
      <c r="J207" s="205"/>
      <c r="K207" s="205"/>
      <c r="L207" s="205"/>
      <c r="M207" s="205"/>
      <c r="N207" s="440">
        <f t="shared" si="20"/>
        <v>0</v>
      </c>
      <c r="O207" s="205"/>
      <c r="P207" s="205"/>
      <c r="Q207" s="205"/>
      <c r="R207" s="205"/>
      <c r="S207" s="437">
        <f t="shared" si="21"/>
        <v>0</v>
      </c>
      <c r="T207" s="894"/>
      <c r="U207" s="882"/>
      <c r="V207" s="882"/>
      <c r="W207" s="882"/>
      <c r="X207" s="882"/>
      <c r="Y207" s="882"/>
      <c r="Z207" s="895"/>
      <c r="AA207" s="894"/>
      <c r="AB207" s="882"/>
      <c r="AC207" s="895"/>
    </row>
    <row r="208" spans="1:29" hidden="1" outlineLevel="1">
      <c r="A208" s="430" t="str">
        <f>Słownik!$B$498</f>
        <v>Czechy</v>
      </c>
      <c r="B208" s="429" t="s">
        <v>378</v>
      </c>
      <c r="C208" s="205"/>
      <c r="D208" s="205"/>
      <c r="E208" s="205"/>
      <c r="F208" s="205"/>
      <c r="G208" s="440">
        <f t="shared" si="19"/>
        <v>0</v>
      </c>
      <c r="H208" s="205"/>
      <c r="I208" s="205"/>
      <c r="J208" s="205"/>
      <c r="K208" s="205"/>
      <c r="L208" s="205"/>
      <c r="M208" s="205"/>
      <c r="N208" s="440">
        <f t="shared" si="20"/>
        <v>0</v>
      </c>
      <c r="O208" s="205"/>
      <c r="P208" s="205"/>
      <c r="Q208" s="205"/>
      <c r="R208" s="205"/>
      <c r="S208" s="437">
        <f t="shared" si="21"/>
        <v>0</v>
      </c>
      <c r="T208" s="894"/>
      <c r="U208" s="882"/>
      <c r="V208" s="882"/>
      <c r="W208" s="882"/>
      <c r="X208" s="882"/>
      <c r="Y208" s="882"/>
      <c r="Z208" s="895"/>
      <c r="AA208" s="894"/>
      <c r="AB208" s="882"/>
      <c r="AC208" s="895"/>
    </row>
    <row r="209" spans="1:29" hidden="1" outlineLevel="1">
      <c r="A209" s="430" t="str">
        <f>Słownik!$B$498</f>
        <v>Czechy</v>
      </c>
      <c r="B209" s="429" t="s">
        <v>379</v>
      </c>
      <c r="C209" s="205"/>
      <c r="D209" s="205"/>
      <c r="E209" s="205"/>
      <c r="F209" s="205"/>
      <c r="G209" s="440">
        <f t="shared" si="19"/>
        <v>0</v>
      </c>
      <c r="H209" s="205"/>
      <c r="I209" s="205"/>
      <c r="J209" s="205"/>
      <c r="K209" s="205"/>
      <c r="L209" s="205"/>
      <c r="M209" s="205"/>
      <c r="N209" s="440">
        <f t="shared" si="20"/>
        <v>0</v>
      </c>
      <c r="O209" s="205"/>
      <c r="P209" s="205"/>
      <c r="Q209" s="205"/>
      <c r="R209" s="205"/>
      <c r="S209" s="437">
        <f t="shared" si="21"/>
        <v>0</v>
      </c>
      <c r="T209" s="894"/>
      <c r="U209" s="882"/>
      <c r="V209" s="882"/>
      <c r="W209" s="882"/>
      <c r="X209" s="882"/>
      <c r="Y209" s="882"/>
      <c r="Z209" s="895"/>
      <c r="AA209" s="894"/>
      <c r="AB209" s="882"/>
      <c r="AC209" s="895"/>
    </row>
    <row r="210" spans="1:29" hidden="1" outlineLevel="1">
      <c r="A210" s="430" t="str">
        <f>Słownik!$B$498</f>
        <v>Czechy</v>
      </c>
      <c r="B210" s="429" t="s">
        <v>380</v>
      </c>
      <c r="C210" s="205"/>
      <c r="D210" s="205"/>
      <c r="E210" s="205"/>
      <c r="F210" s="205"/>
      <c r="G210" s="440">
        <f t="shared" si="19"/>
        <v>0</v>
      </c>
      <c r="H210" s="205"/>
      <c r="I210" s="205"/>
      <c r="J210" s="205"/>
      <c r="K210" s="205"/>
      <c r="L210" s="205"/>
      <c r="M210" s="205"/>
      <c r="N210" s="440">
        <f t="shared" si="20"/>
        <v>0</v>
      </c>
      <c r="O210" s="205"/>
      <c r="P210" s="205"/>
      <c r="Q210" s="205"/>
      <c r="R210" s="205"/>
      <c r="S210" s="437">
        <f t="shared" si="21"/>
        <v>0</v>
      </c>
      <c r="T210" s="894"/>
      <c r="U210" s="882"/>
      <c r="V210" s="882"/>
      <c r="W210" s="882"/>
      <c r="X210" s="882"/>
      <c r="Y210" s="882"/>
      <c r="Z210" s="895"/>
      <c r="AA210" s="894"/>
      <c r="AB210" s="882"/>
      <c r="AC210" s="895"/>
    </row>
    <row r="211" spans="1:29" hidden="1" outlineLevel="1">
      <c r="A211" s="430" t="str">
        <f>Słownik!$B$498</f>
        <v>Czechy</v>
      </c>
      <c r="B211" s="429" t="s">
        <v>381</v>
      </c>
      <c r="C211" s="205"/>
      <c r="D211" s="205"/>
      <c r="E211" s="205"/>
      <c r="F211" s="205"/>
      <c r="G211" s="440">
        <f t="shared" si="19"/>
        <v>0</v>
      </c>
      <c r="H211" s="205"/>
      <c r="I211" s="205"/>
      <c r="J211" s="205"/>
      <c r="K211" s="205"/>
      <c r="L211" s="205"/>
      <c r="M211" s="205"/>
      <c r="N211" s="440">
        <f t="shared" si="20"/>
        <v>0</v>
      </c>
      <c r="O211" s="205"/>
      <c r="P211" s="205"/>
      <c r="Q211" s="205"/>
      <c r="R211" s="205"/>
      <c r="S211" s="437">
        <f t="shared" si="21"/>
        <v>0</v>
      </c>
      <c r="T211" s="894"/>
      <c r="U211" s="882"/>
      <c r="V211" s="882"/>
      <c r="W211" s="882"/>
      <c r="X211" s="882"/>
      <c r="Y211" s="882"/>
      <c r="Z211" s="895"/>
      <c r="AA211" s="894"/>
      <c r="AB211" s="882"/>
      <c r="AC211" s="895"/>
    </row>
    <row r="212" spans="1:29" hidden="1" outlineLevel="1">
      <c r="A212" s="430" t="str">
        <f>Słownik!$B$498</f>
        <v>Czechy</v>
      </c>
      <c r="B212" s="429" t="s">
        <v>382</v>
      </c>
      <c r="C212" s="205"/>
      <c r="D212" s="205"/>
      <c r="E212" s="205"/>
      <c r="F212" s="205"/>
      <c r="G212" s="440">
        <f t="shared" si="19"/>
        <v>0</v>
      </c>
      <c r="H212" s="205"/>
      <c r="I212" s="205"/>
      <c r="J212" s="205"/>
      <c r="K212" s="205"/>
      <c r="L212" s="205"/>
      <c r="M212" s="205"/>
      <c r="N212" s="440">
        <f t="shared" si="20"/>
        <v>0</v>
      </c>
      <c r="O212" s="205"/>
      <c r="P212" s="205"/>
      <c r="Q212" s="205"/>
      <c r="R212" s="205"/>
      <c r="S212" s="437">
        <f t="shared" si="21"/>
        <v>0</v>
      </c>
      <c r="T212" s="894"/>
      <c r="U212" s="882"/>
      <c r="V212" s="882"/>
      <c r="W212" s="882"/>
      <c r="X212" s="882"/>
      <c r="Y212" s="882"/>
      <c r="Z212" s="895"/>
      <c r="AA212" s="894"/>
      <c r="AB212" s="882"/>
      <c r="AC212" s="895"/>
    </row>
    <row r="213" spans="1:29" hidden="1" outlineLevel="1">
      <c r="A213" s="430" t="str">
        <f>Słownik!$B$498</f>
        <v>Czechy</v>
      </c>
      <c r="B213" s="429" t="s">
        <v>383</v>
      </c>
      <c r="C213" s="205"/>
      <c r="D213" s="205"/>
      <c r="E213" s="205"/>
      <c r="F213" s="205"/>
      <c r="G213" s="440">
        <f t="shared" si="19"/>
        <v>0</v>
      </c>
      <c r="H213" s="205"/>
      <c r="I213" s="205"/>
      <c r="J213" s="205"/>
      <c r="K213" s="205"/>
      <c r="L213" s="205"/>
      <c r="M213" s="205"/>
      <c r="N213" s="440">
        <f t="shared" si="20"/>
        <v>0</v>
      </c>
      <c r="O213" s="205"/>
      <c r="P213" s="205"/>
      <c r="Q213" s="205"/>
      <c r="R213" s="205"/>
      <c r="S213" s="437">
        <f t="shared" si="21"/>
        <v>0</v>
      </c>
      <c r="T213" s="894"/>
      <c r="U213" s="882"/>
      <c r="V213" s="882"/>
      <c r="W213" s="882"/>
      <c r="X213" s="882"/>
      <c r="Y213" s="882"/>
      <c r="Z213" s="895"/>
      <c r="AA213" s="894"/>
      <c r="AB213" s="882"/>
      <c r="AC213" s="895"/>
    </row>
    <row r="214" spans="1:29" hidden="1" outlineLevel="1">
      <c r="A214" s="430" t="str">
        <f>Słownik!$B$498</f>
        <v>Czechy</v>
      </c>
      <c r="B214" s="429" t="s">
        <v>385</v>
      </c>
      <c r="C214" s="205"/>
      <c r="D214" s="205"/>
      <c r="E214" s="205"/>
      <c r="F214" s="205"/>
      <c r="G214" s="440">
        <f t="shared" si="19"/>
        <v>0</v>
      </c>
      <c r="H214" s="205"/>
      <c r="I214" s="205"/>
      <c r="J214" s="205"/>
      <c r="K214" s="205"/>
      <c r="L214" s="205"/>
      <c r="M214" s="205"/>
      <c r="N214" s="440">
        <f t="shared" si="20"/>
        <v>0</v>
      </c>
      <c r="O214" s="205"/>
      <c r="P214" s="205"/>
      <c r="Q214" s="205"/>
      <c r="R214" s="205"/>
      <c r="S214" s="437">
        <f t="shared" si="21"/>
        <v>0</v>
      </c>
      <c r="T214" s="894"/>
      <c r="U214" s="882"/>
      <c r="V214" s="882"/>
      <c r="W214" s="882"/>
      <c r="X214" s="882"/>
      <c r="Y214" s="882"/>
      <c r="Z214" s="895"/>
      <c r="AA214" s="894"/>
      <c r="AB214" s="882"/>
      <c r="AC214" s="895"/>
    </row>
    <row r="215" spans="1:29" hidden="1" outlineLevel="1">
      <c r="A215" s="430" t="str">
        <f>Słownik!$B$498</f>
        <v>Czechy</v>
      </c>
      <c r="B215" s="429" t="s">
        <v>386</v>
      </c>
      <c r="C215" s="205"/>
      <c r="D215" s="205"/>
      <c r="E215" s="205"/>
      <c r="F215" s="205"/>
      <c r="G215" s="440">
        <f t="shared" si="19"/>
        <v>0</v>
      </c>
      <c r="H215" s="205"/>
      <c r="I215" s="205"/>
      <c r="J215" s="205"/>
      <c r="K215" s="205"/>
      <c r="L215" s="205"/>
      <c r="M215" s="205"/>
      <c r="N215" s="440">
        <f t="shared" si="20"/>
        <v>0</v>
      </c>
      <c r="O215" s="205"/>
      <c r="P215" s="205"/>
      <c r="Q215" s="205"/>
      <c r="R215" s="205"/>
      <c r="S215" s="437">
        <f t="shared" si="21"/>
        <v>0</v>
      </c>
      <c r="T215" s="894"/>
      <c r="U215" s="882"/>
      <c r="V215" s="882"/>
      <c r="W215" s="882"/>
      <c r="X215" s="882"/>
      <c r="Y215" s="882"/>
      <c r="Z215" s="895"/>
      <c r="AA215" s="894"/>
      <c r="AB215" s="882"/>
      <c r="AC215" s="895"/>
    </row>
    <row r="216" spans="1:29" hidden="1" outlineLevel="1">
      <c r="A216" s="430" t="str">
        <f>Słownik!$B$498</f>
        <v>Czechy</v>
      </c>
      <c r="B216" s="429" t="s">
        <v>388</v>
      </c>
      <c r="C216" s="205"/>
      <c r="D216" s="205"/>
      <c r="E216" s="205"/>
      <c r="F216" s="205"/>
      <c r="G216" s="440">
        <f t="shared" si="19"/>
        <v>0</v>
      </c>
      <c r="H216" s="205"/>
      <c r="I216" s="205"/>
      <c r="J216" s="205"/>
      <c r="K216" s="205"/>
      <c r="L216" s="205"/>
      <c r="M216" s="205"/>
      <c r="N216" s="440">
        <f t="shared" si="20"/>
        <v>0</v>
      </c>
      <c r="O216" s="205"/>
      <c r="P216" s="205"/>
      <c r="Q216" s="205"/>
      <c r="R216" s="205"/>
      <c r="S216" s="437">
        <f t="shared" si="21"/>
        <v>0</v>
      </c>
      <c r="T216" s="894"/>
      <c r="U216" s="882"/>
      <c r="V216" s="882"/>
      <c r="W216" s="882"/>
      <c r="X216" s="882"/>
      <c r="Y216" s="882"/>
      <c r="Z216" s="895"/>
      <c r="AA216" s="894"/>
      <c r="AB216" s="882"/>
      <c r="AC216" s="895"/>
    </row>
    <row r="217" spans="1:29" hidden="1" outlineLevel="1">
      <c r="A217" s="430" t="str">
        <f>Słownik!$B$498</f>
        <v>Czechy</v>
      </c>
      <c r="B217" s="429" t="s">
        <v>389</v>
      </c>
      <c r="C217" s="205"/>
      <c r="D217" s="205"/>
      <c r="E217" s="205"/>
      <c r="F217" s="205"/>
      <c r="G217" s="440">
        <f t="shared" si="19"/>
        <v>0</v>
      </c>
      <c r="H217" s="205"/>
      <c r="I217" s="205"/>
      <c r="J217" s="205"/>
      <c r="K217" s="205"/>
      <c r="L217" s="205"/>
      <c r="M217" s="205"/>
      <c r="N217" s="440">
        <f t="shared" si="20"/>
        <v>0</v>
      </c>
      <c r="O217" s="205"/>
      <c r="P217" s="205"/>
      <c r="Q217" s="205"/>
      <c r="R217" s="205"/>
      <c r="S217" s="437">
        <f t="shared" si="21"/>
        <v>0</v>
      </c>
      <c r="T217" s="894"/>
      <c r="U217" s="882"/>
      <c r="V217" s="882"/>
      <c r="W217" s="882"/>
      <c r="X217" s="882"/>
      <c r="Y217" s="882"/>
      <c r="Z217" s="895"/>
      <c r="AA217" s="894"/>
      <c r="AB217" s="882"/>
      <c r="AC217" s="895"/>
    </row>
    <row r="218" spans="1:29" hidden="1" outlineLevel="1">
      <c r="A218" s="430" t="str">
        <f>Słownik!$B$498</f>
        <v>Czechy</v>
      </c>
      <c r="B218" s="429" t="s">
        <v>392</v>
      </c>
      <c r="C218" s="205"/>
      <c r="D218" s="205"/>
      <c r="E218" s="205"/>
      <c r="F218" s="205"/>
      <c r="G218" s="440">
        <f t="shared" si="19"/>
        <v>0</v>
      </c>
      <c r="H218" s="205"/>
      <c r="I218" s="205"/>
      <c r="J218" s="205"/>
      <c r="K218" s="205"/>
      <c r="L218" s="205"/>
      <c r="M218" s="205"/>
      <c r="N218" s="440">
        <f t="shared" si="20"/>
        <v>0</v>
      </c>
      <c r="O218" s="205"/>
      <c r="P218" s="205"/>
      <c r="Q218" s="205"/>
      <c r="R218" s="205"/>
      <c r="S218" s="437">
        <f t="shared" si="21"/>
        <v>0</v>
      </c>
      <c r="T218" s="894"/>
      <c r="U218" s="882"/>
      <c r="V218" s="882"/>
      <c r="W218" s="882"/>
      <c r="X218" s="882"/>
      <c r="Y218" s="882"/>
      <c r="Z218" s="895"/>
      <c r="AA218" s="894"/>
      <c r="AB218" s="882"/>
      <c r="AC218" s="895"/>
    </row>
    <row r="219" spans="1:29" hidden="1" outlineLevel="1">
      <c r="A219" s="430" t="str">
        <f>Słownik!$B$498</f>
        <v>Czechy</v>
      </c>
      <c r="B219" s="429" t="s">
        <v>393</v>
      </c>
      <c r="C219" s="205"/>
      <c r="D219" s="205"/>
      <c r="E219" s="205"/>
      <c r="F219" s="205"/>
      <c r="G219" s="440">
        <f t="shared" si="19"/>
        <v>0</v>
      </c>
      <c r="H219" s="205"/>
      <c r="I219" s="205"/>
      <c r="J219" s="205"/>
      <c r="K219" s="205"/>
      <c r="L219" s="205"/>
      <c r="M219" s="205"/>
      <c r="N219" s="440">
        <f t="shared" si="20"/>
        <v>0</v>
      </c>
      <c r="O219" s="205"/>
      <c r="P219" s="205"/>
      <c r="Q219" s="205"/>
      <c r="R219" s="205"/>
      <c r="S219" s="437">
        <f t="shared" si="21"/>
        <v>0</v>
      </c>
      <c r="T219" s="894"/>
      <c r="U219" s="882"/>
      <c r="V219" s="882"/>
      <c r="W219" s="882"/>
      <c r="X219" s="882"/>
      <c r="Y219" s="882"/>
      <c r="Z219" s="895"/>
      <c r="AA219" s="894"/>
      <c r="AB219" s="882"/>
      <c r="AC219" s="895"/>
    </row>
    <row r="220" spans="1:29" hidden="1" outlineLevel="1">
      <c r="A220" s="430" t="str">
        <f>Słownik!$B$498</f>
        <v>Czechy</v>
      </c>
      <c r="B220" s="429" t="s">
        <v>395</v>
      </c>
      <c r="C220" s="205"/>
      <c r="D220" s="205"/>
      <c r="E220" s="205"/>
      <c r="F220" s="205"/>
      <c r="G220" s="440">
        <f t="shared" si="19"/>
        <v>0</v>
      </c>
      <c r="H220" s="205"/>
      <c r="I220" s="205"/>
      <c r="J220" s="205"/>
      <c r="K220" s="205"/>
      <c r="L220" s="205"/>
      <c r="M220" s="205"/>
      <c r="N220" s="440">
        <f t="shared" si="20"/>
        <v>0</v>
      </c>
      <c r="O220" s="205"/>
      <c r="P220" s="205"/>
      <c r="Q220" s="205"/>
      <c r="R220" s="205"/>
      <c r="S220" s="437">
        <f t="shared" si="21"/>
        <v>0</v>
      </c>
      <c r="T220" s="894"/>
      <c r="U220" s="882"/>
      <c r="V220" s="882"/>
      <c r="W220" s="882"/>
      <c r="X220" s="882"/>
      <c r="Y220" s="882"/>
      <c r="Z220" s="895"/>
      <c r="AA220" s="894"/>
      <c r="AB220" s="882"/>
      <c r="AC220" s="895"/>
    </row>
    <row r="221" spans="1:29" hidden="1" outlineLevel="1">
      <c r="A221" s="430" t="str">
        <f>Słownik!$B$498</f>
        <v>Czechy</v>
      </c>
      <c r="B221" s="429" t="s">
        <v>396</v>
      </c>
      <c r="C221" s="205"/>
      <c r="D221" s="205"/>
      <c r="E221" s="205"/>
      <c r="F221" s="205"/>
      <c r="G221" s="440">
        <f t="shared" si="19"/>
        <v>0</v>
      </c>
      <c r="H221" s="205"/>
      <c r="I221" s="205"/>
      <c r="J221" s="205"/>
      <c r="K221" s="205"/>
      <c r="L221" s="205"/>
      <c r="M221" s="205"/>
      <c r="N221" s="440">
        <f t="shared" si="20"/>
        <v>0</v>
      </c>
      <c r="O221" s="205"/>
      <c r="P221" s="205"/>
      <c r="Q221" s="205"/>
      <c r="R221" s="205"/>
      <c r="S221" s="437">
        <f t="shared" si="21"/>
        <v>0</v>
      </c>
      <c r="T221" s="894"/>
      <c r="U221" s="882"/>
      <c r="V221" s="882"/>
      <c r="W221" s="882"/>
      <c r="X221" s="882"/>
      <c r="Y221" s="882"/>
      <c r="Z221" s="895"/>
      <c r="AA221" s="894"/>
      <c r="AB221" s="882"/>
      <c r="AC221" s="895"/>
    </row>
    <row r="222" spans="1:29" hidden="1" outlineLevel="1">
      <c r="A222" s="430" t="str">
        <f>Słownik!$B$498</f>
        <v>Czechy</v>
      </c>
      <c r="B222" s="429" t="s">
        <v>397</v>
      </c>
      <c r="C222" s="205"/>
      <c r="D222" s="205"/>
      <c r="E222" s="205"/>
      <c r="F222" s="205"/>
      <c r="G222" s="440">
        <f t="shared" si="19"/>
        <v>0</v>
      </c>
      <c r="H222" s="205"/>
      <c r="I222" s="205"/>
      <c r="J222" s="205"/>
      <c r="K222" s="205"/>
      <c r="L222" s="205"/>
      <c r="M222" s="205"/>
      <c r="N222" s="440">
        <f t="shared" si="20"/>
        <v>0</v>
      </c>
      <c r="O222" s="205"/>
      <c r="P222" s="205"/>
      <c r="Q222" s="205"/>
      <c r="R222" s="205"/>
      <c r="S222" s="437">
        <f t="shared" si="21"/>
        <v>0</v>
      </c>
      <c r="T222" s="894"/>
      <c r="U222" s="882"/>
      <c r="V222" s="882"/>
      <c r="W222" s="882"/>
      <c r="X222" s="882"/>
      <c r="Y222" s="882"/>
      <c r="Z222" s="895"/>
      <c r="AA222" s="894"/>
      <c r="AB222" s="882"/>
      <c r="AC222" s="895"/>
    </row>
    <row r="223" spans="1:29" hidden="1" outlineLevel="1">
      <c r="A223" s="430" t="str">
        <f>Słownik!$B$498</f>
        <v>Czechy</v>
      </c>
      <c r="B223" s="429" t="s">
        <v>398</v>
      </c>
      <c r="C223" s="205"/>
      <c r="D223" s="205"/>
      <c r="E223" s="205"/>
      <c r="F223" s="205"/>
      <c r="G223" s="440">
        <f t="shared" si="19"/>
        <v>0</v>
      </c>
      <c r="H223" s="205"/>
      <c r="I223" s="205"/>
      <c r="J223" s="205"/>
      <c r="K223" s="205"/>
      <c r="L223" s="205"/>
      <c r="M223" s="205"/>
      <c r="N223" s="440">
        <f t="shared" si="20"/>
        <v>0</v>
      </c>
      <c r="O223" s="205"/>
      <c r="P223" s="205"/>
      <c r="Q223" s="205"/>
      <c r="R223" s="205"/>
      <c r="S223" s="437">
        <f t="shared" si="21"/>
        <v>0</v>
      </c>
      <c r="T223" s="894"/>
      <c r="U223" s="882"/>
      <c r="V223" s="882"/>
      <c r="W223" s="882"/>
      <c r="X223" s="882"/>
      <c r="Y223" s="882"/>
      <c r="Z223" s="895"/>
      <c r="AA223" s="894"/>
      <c r="AB223" s="882"/>
      <c r="AC223" s="895"/>
    </row>
    <row r="224" spans="1:29" hidden="1" outlineLevel="1">
      <c r="A224" s="430" t="str">
        <f>Słownik!$B$498</f>
        <v>Czechy</v>
      </c>
      <c r="B224" s="429" t="s">
        <v>399</v>
      </c>
      <c r="C224" s="205"/>
      <c r="D224" s="205"/>
      <c r="E224" s="205"/>
      <c r="F224" s="205"/>
      <c r="G224" s="440">
        <f t="shared" si="19"/>
        <v>0</v>
      </c>
      <c r="H224" s="205"/>
      <c r="I224" s="205"/>
      <c r="J224" s="205"/>
      <c r="K224" s="205"/>
      <c r="L224" s="205"/>
      <c r="M224" s="205"/>
      <c r="N224" s="440">
        <f t="shared" si="20"/>
        <v>0</v>
      </c>
      <c r="O224" s="205"/>
      <c r="P224" s="205"/>
      <c r="Q224" s="205"/>
      <c r="R224" s="205"/>
      <c r="S224" s="437">
        <f t="shared" si="21"/>
        <v>0</v>
      </c>
      <c r="T224" s="894"/>
      <c r="U224" s="882"/>
      <c r="V224" s="882"/>
      <c r="W224" s="882"/>
      <c r="X224" s="882"/>
      <c r="Y224" s="882"/>
      <c r="Z224" s="895"/>
      <c r="AA224" s="894"/>
      <c r="AB224" s="882"/>
      <c r="AC224" s="895"/>
    </row>
    <row r="225" spans="1:29" hidden="1" outlineLevel="1">
      <c r="A225" s="430" t="str">
        <f>Słownik!$B$498</f>
        <v>Czechy</v>
      </c>
      <c r="B225" s="429" t="s">
        <v>400</v>
      </c>
      <c r="C225" s="205"/>
      <c r="D225" s="205"/>
      <c r="E225" s="205"/>
      <c r="F225" s="205"/>
      <c r="G225" s="440">
        <f t="shared" si="19"/>
        <v>0</v>
      </c>
      <c r="H225" s="205"/>
      <c r="I225" s="205"/>
      <c r="J225" s="205"/>
      <c r="K225" s="205"/>
      <c r="L225" s="205"/>
      <c r="M225" s="205"/>
      <c r="N225" s="440">
        <f t="shared" si="20"/>
        <v>0</v>
      </c>
      <c r="O225" s="205"/>
      <c r="P225" s="205"/>
      <c r="Q225" s="205"/>
      <c r="R225" s="205"/>
      <c r="S225" s="437">
        <f t="shared" si="21"/>
        <v>0</v>
      </c>
      <c r="T225" s="894"/>
      <c r="U225" s="882"/>
      <c r="V225" s="882"/>
      <c r="W225" s="882"/>
      <c r="X225" s="882"/>
      <c r="Y225" s="882"/>
      <c r="Z225" s="895"/>
      <c r="AA225" s="894"/>
      <c r="AB225" s="882"/>
      <c r="AC225" s="895"/>
    </row>
    <row r="226" spans="1:29" hidden="1" outlineLevel="1">
      <c r="A226" s="430" t="str">
        <f>Słownik!$B$498</f>
        <v>Czechy</v>
      </c>
      <c r="B226" s="429" t="s">
        <v>401</v>
      </c>
      <c r="C226" s="205"/>
      <c r="D226" s="205"/>
      <c r="E226" s="205"/>
      <c r="F226" s="205"/>
      <c r="G226" s="440">
        <f t="shared" si="19"/>
        <v>0</v>
      </c>
      <c r="H226" s="205"/>
      <c r="I226" s="205"/>
      <c r="J226" s="205"/>
      <c r="K226" s="205"/>
      <c r="L226" s="205"/>
      <c r="M226" s="205"/>
      <c r="N226" s="440">
        <f t="shared" si="20"/>
        <v>0</v>
      </c>
      <c r="O226" s="205"/>
      <c r="P226" s="205"/>
      <c r="Q226" s="205"/>
      <c r="R226" s="205"/>
      <c r="S226" s="437">
        <f t="shared" si="21"/>
        <v>0</v>
      </c>
      <c r="T226" s="894"/>
      <c r="U226" s="882"/>
      <c r="V226" s="882"/>
      <c r="W226" s="882"/>
      <c r="X226" s="882"/>
      <c r="Y226" s="882"/>
      <c r="Z226" s="895"/>
      <c r="AA226" s="894"/>
      <c r="AB226" s="882"/>
      <c r="AC226" s="895"/>
    </row>
    <row r="227" spans="1:29" hidden="1" outlineLevel="1">
      <c r="A227" s="430" t="str">
        <f>Słownik!$B$498</f>
        <v>Czechy</v>
      </c>
      <c r="B227" s="429" t="s">
        <v>402</v>
      </c>
      <c r="C227" s="205"/>
      <c r="D227" s="205"/>
      <c r="E227" s="205"/>
      <c r="F227" s="205"/>
      <c r="G227" s="440">
        <f t="shared" si="19"/>
        <v>0</v>
      </c>
      <c r="H227" s="205"/>
      <c r="I227" s="205"/>
      <c r="J227" s="205"/>
      <c r="K227" s="205"/>
      <c r="L227" s="205"/>
      <c r="M227" s="205"/>
      <c r="N227" s="440">
        <f t="shared" si="20"/>
        <v>0</v>
      </c>
      <c r="O227" s="205"/>
      <c r="P227" s="205"/>
      <c r="Q227" s="205"/>
      <c r="R227" s="205"/>
      <c r="S227" s="437">
        <f t="shared" si="21"/>
        <v>0</v>
      </c>
      <c r="T227" s="894"/>
      <c r="U227" s="882"/>
      <c r="V227" s="882"/>
      <c r="W227" s="882"/>
      <c r="X227" s="882"/>
      <c r="Y227" s="882"/>
      <c r="Z227" s="895"/>
      <c r="AA227" s="894"/>
      <c r="AB227" s="882"/>
      <c r="AC227" s="895"/>
    </row>
    <row r="228" spans="1:29" hidden="1" outlineLevel="1">
      <c r="A228" s="430" t="str">
        <f>Słownik!$B$498</f>
        <v>Czechy</v>
      </c>
      <c r="B228" s="429" t="s">
        <v>403</v>
      </c>
      <c r="C228" s="205"/>
      <c r="D228" s="205"/>
      <c r="E228" s="205"/>
      <c r="F228" s="205"/>
      <c r="G228" s="440">
        <f t="shared" si="19"/>
        <v>0</v>
      </c>
      <c r="H228" s="205"/>
      <c r="I228" s="205"/>
      <c r="J228" s="205"/>
      <c r="K228" s="205"/>
      <c r="L228" s="205"/>
      <c r="M228" s="205"/>
      <c r="N228" s="440">
        <f t="shared" si="20"/>
        <v>0</v>
      </c>
      <c r="O228" s="205"/>
      <c r="P228" s="205"/>
      <c r="Q228" s="205"/>
      <c r="R228" s="205"/>
      <c r="S228" s="437">
        <f t="shared" si="21"/>
        <v>0</v>
      </c>
      <c r="T228" s="894"/>
      <c r="U228" s="882"/>
      <c r="V228" s="882"/>
      <c r="W228" s="882"/>
      <c r="X228" s="882"/>
      <c r="Y228" s="882"/>
      <c r="Z228" s="895"/>
      <c r="AA228" s="894"/>
      <c r="AB228" s="882"/>
      <c r="AC228" s="895"/>
    </row>
    <row r="229" spans="1:29" hidden="1" outlineLevel="1">
      <c r="A229" s="430" t="str">
        <f>Słownik!$B$498</f>
        <v>Czechy</v>
      </c>
      <c r="B229" s="429" t="s">
        <v>404</v>
      </c>
      <c r="C229" s="205"/>
      <c r="D229" s="205"/>
      <c r="E229" s="205"/>
      <c r="F229" s="205"/>
      <c r="G229" s="440">
        <f t="shared" si="19"/>
        <v>0</v>
      </c>
      <c r="H229" s="205"/>
      <c r="I229" s="205"/>
      <c r="J229" s="205"/>
      <c r="K229" s="205"/>
      <c r="L229" s="205"/>
      <c r="M229" s="205"/>
      <c r="N229" s="440">
        <f t="shared" si="20"/>
        <v>0</v>
      </c>
      <c r="O229" s="205"/>
      <c r="P229" s="205"/>
      <c r="Q229" s="205"/>
      <c r="R229" s="205"/>
      <c r="S229" s="437">
        <f t="shared" si="21"/>
        <v>0</v>
      </c>
      <c r="T229" s="894"/>
      <c r="U229" s="882"/>
      <c r="V229" s="882"/>
      <c r="W229" s="882"/>
      <c r="X229" s="882"/>
      <c r="Y229" s="882"/>
      <c r="Z229" s="895"/>
      <c r="AA229" s="894"/>
      <c r="AB229" s="882"/>
      <c r="AC229" s="895"/>
    </row>
    <row r="230" spans="1:29" hidden="1" outlineLevel="1">
      <c r="A230" s="430" t="str">
        <f>Słownik!$B$498</f>
        <v>Czechy</v>
      </c>
      <c r="B230" s="429" t="s">
        <v>405</v>
      </c>
      <c r="C230" s="205"/>
      <c r="D230" s="205"/>
      <c r="E230" s="205"/>
      <c r="F230" s="205"/>
      <c r="G230" s="440">
        <f t="shared" si="19"/>
        <v>0</v>
      </c>
      <c r="H230" s="205"/>
      <c r="I230" s="205"/>
      <c r="J230" s="205"/>
      <c r="K230" s="205"/>
      <c r="L230" s="205"/>
      <c r="M230" s="205"/>
      <c r="N230" s="440">
        <f t="shared" si="20"/>
        <v>0</v>
      </c>
      <c r="O230" s="205"/>
      <c r="P230" s="205"/>
      <c r="Q230" s="205"/>
      <c r="R230" s="205"/>
      <c r="S230" s="437">
        <f t="shared" si="21"/>
        <v>0</v>
      </c>
      <c r="T230" s="894"/>
      <c r="U230" s="882"/>
      <c r="V230" s="882"/>
      <c r="W230" s="882"/>
      <c r="X230" s="882"/>
      <c r="Y230" s="882"/>
      <c r="Z230" s="895"/>
      <c r="AA230" s="894"/>
      <c r="AB230" s="882"/>
      <c r="AC230" s="895"/>
    </row>
    <row r="231" spans="1:29" hidden="1" outlineLevel="1">
      <c r="A231" s="430" t="str">
        <f>Słownik!$B$498</f>
        <v>Czechy</v>
      </c>
      <c r="B231" s="429" t="s">
        <v>406</v>
      </c>
      <c r="C231" s="205"/>
      <c r="D231" s="205"/>
      <c r="E231" s="205"/>
      <c r="F231" s="205"/>
      <c r="G231" s="440">
        <f t="shared" si="19"/>
        <v>0</v>
      </c>
      <c r="H231" s="205"/>
      <c r="I231" s="205"/>
      <c r="J231" s="205"/>
      <c r="K231" s="205"/>
      <c r="L231" s="205"/>
      <c r="M231" s="205"/>
      <c r="N231" s="440">
        <f t="shared" si="20"/>
        <v>0</v>
      </c>
      <c r="O231" s="205"/>
      <c r="P231" s="205"/>
      <c r="Q231" s="205"/>
      <c r="R231" s="205"/>
      <c r="S231" s="437">
        <f t="shared" si="21"/>
        <v>0</v>
      </c>
      <c r="T231" s="894"/>
      <c r="U231" s="882"/>
      <c r="V231" s="882"/>
      <c r="W231" s="882"/>
      <c r="X231" s="882"/>
      <c r="Y231" s="882"/>
      <c r="Z231" s="895"/>
      <c r="AA231" s="894"/>
      <c r="AB231" s="882"/>
      <c r="AC231" s="895"/>
    </row>
    <row r="232" spans="1:29" hidden="1" outlineLevel="1">
      <c r="A232" s="430" t="str">
        <f>Słownik!$B$498</f>
        <v>Czechy</v>
      </c>
      <c r="B232" s="429" t="s">
        <v>407</v>
      </c>
      <c r="C232" s="205"/>
      <c r="D232" s="205"/>
      <c r="E232" s="205"/>
      <c r="F232" s="205"/>
      <c r="G232" s="440">
        <f t="shared" si="19"/>
        <v>0</v>
      </c>
      <c r="H232" s="205"/>
      <c r="I232" s="205"/>
      <c r="J232" s="205"/>
      <c r="K232" s="205"/>
      <c r="L232" s="205"/>
      <c r="M232" s="205"/>
      <c r="N232" s="440">
        <f t="shared" si="20"/>
        <v>0</v>
      </c>
      <c r="O232" s="205"/>
      <c r="P232" s="205"/>
      <c r="Q232" s="205"/>
      <c r="R232" s="205"/>
      <c r="S232" s="437">
        <f t="shared" si="21"/>
        <v>0</v>
      </c>
      <c r="T232" s="894"/>
      <c r="U232" s="882"/>
      <c r="V232" s="882"/>
      <c r="W232" s="882"/>
      <c r="X232" s="882"/>
      <c r="Y232" s="882"/>
      <c r="Z232" s="895"/>
      <c r="AA232" s="894"/>
      <c r="AB232" s="882"/>
      <c r="AC232" s="895"/>
    </row>
    <row r="233" spans="1:29" hidden="1" outlineLevel="1">
      <c r="A233" s="430" t="str">
        <f>Słownik!$B$498</f>
        <v>Czechy</v>
      </c>
      <c r="B233" s="429" t="s">
        <v>408</v>
      </c>
      <c r="C233" s="205"/>
      <c r="D233" s="205"/>
      <c r="E233" s="205"/>
      <c r="F233" s="205"/>
      <c r="G233" s="440">
        <f t="shared" si="19"/>
        <v>0</v>
      </c>
      <c r="H233" s="205"/>
      <c r="I233" s="205"/>
      <c r="J233" s="205"/>
      <c r="K233" s="205"/>
      <c r="L233" s="205"/>
      <c r="M233" s="205"/>
      <c r="N233" s="440">
        <f t="shared" si="20"/>
        <v>0</v>
      </c>
      <c r="O233" s="205"/>
      <c r="P233" s="205"/>
      <c r="Q233" s="205"/>
      <c r="R233" s="205"/>
      <c r="S233" s="437">
        <f t="shared" si="21"/>
        <v>0</v>
      </c>
      <c r="T233" s="894"/>
      <c r="U233" s="882"/>
      <c r="V233" s="882"/>
      <c r="W233" s="882"/>
      <c r="X233" s="882"/>
      <c r="Y233" s="882"/>
      <c r="Z233" s="895"/>
      <c r="AA233" s="894"/>
      <c r="AB233" s="882"/>
      <c r="AC233" s="895"/>
    </row>
    <row r="234" spans="1:29" hidden="1" outlineLevel="1">
      <c r="A234" s="430" t="str">
        <f>Słownik!$B$498</f>
        <v>Czechy</v>
      </c>
      <c r="B234" s="429" t="s">
        <v>409</v>
      </c>
      <c r="C234" s="205"/>
      <c r="D234" s="205"/>
      <c r="E234" s="205"/>
      <c r="F234" s="205"/>
      <c r="G234" s="440">
        <f t="shared" si="19"/>
        <v>0</v>
      </c>
      <c r="H234" s="205"/>
      <c r="I234" s="205"/>
      <c r="J234" s="205"/>
      <c r="K234" s="205"/>
      <c r="L234" s="205"/>
      <c r="M234" s="205"/>
      <c r="N234" s="440">
        <f t="shared" si="20"/>
        <v>0</v>
      </c>
      <c r="O234" s="205"/>
      <c r="P234" s="205"/>
      <c r="Q234" s="205"/>
      <c r="R234" s="205"/>
      <c r="S234" s="437">
        <f t="shared" si="21"/>
        <v>0</v>
      </c>
      <c r="T234" s="894"/>
      <c r="U234" s="882"/>
      <c r="V234" s="882"/>
      <c r="W234" s="882"/>
      <c r="X234" s="882"/>
      <c r="Y234" s="882"/>
      <c r="Z234" s="895"/>
      <c r="AA234" s="894"/>
      <c r="AB234" s="882"/>
      <c r="AC234" s="895"/>
    </row>
    <row r="235" spans="1:29" hidden="1" outlineLevel="1">
      <c r="A235" s="430" t="str">
        <f>Słownik!$B$498</f>
        <v>Czechy</v>
      </c>
      <c r="B235" s="429" t="s">
        <v>410</v>
      </c>
      <c r="C235" s="205"/>
      <c r="D235" s="205"/>
      <c r="E235" s="205"/>
      <c r="F235" s="205"/>
      <c r="G235" s="440">
        <f t="shared" si="19"/>
        <v>0</v>
      </c>
      <c r="H235" s="205"/>
      <c r="I235" s="205"/>
      <c r="J235" s="205"/>
      <c r="K235" s="205"/>
      <c r="L235" s="205"/>
      <c r="M235" s="205"/>
      <c r="N235" s="440">
        <f t="shared" si="20"/>
        <v>0</v>
      </c>
      <c r="O235" s="205"/>
      <c r="P235" s="205"/>
      <c r="Q235" s="205"/>
      <c r="R235" s="205"/>
      <c r="S235" s="437">
        <f t="shared" si="21"/>
        <v>0</v>
      </c>
      <c r="T235" s="894"/>
      <c r="U235" s="882"/>
      <c r="V235" s="882"/>
      <c r="W235" s="882"/>
      <c r="X235" s="882"/>
      <c r="Y235" s="882"/>
      <c r="Z235" s="895"/>
      <c r="AA235" s="894"/>
      <c r="AB235" s="882"/>
      <c r="AC235" s="895"/>
    </row>
    <row r="236" spans="1:29" hidden="1" outlineLevel="1">
      <c r="A236" s="430" t="str">
        <f>Słownik!$B$498</f>
        <v>Czechy</v>
      </c>
      <c r="B236" s="429" t="s">
        <v>411</v>
      </c>
      <c r="C236" s="205"/>
      <c r="D236" s="205"/>
      <c r="E236" s="205"/>
      <c r="F236" s="205"/>
      <c r="G236" s="440">
        <f t="shared" si="19"/>
        <v>0</v>
      </c>
      <c r="H236" s="205"/>
      <c r="I236" s="205"/>
      <c r="J236" s="205"/>
      <c r="K236" s="205"/>
      <c r="L236" s="205"/>
      <c r="M236" s="205"/>
      <c r="N236" s="440">
        <f t="shared" si="20"/>
        <v>0</v>
      </c>
      <c r="O236" s="205"/>
      <c r="P236" s="205"/>
      <c r="Q236" s="205"/>
      <c r="R236" s="205"/>
      <c r="S236" s="437">
        <f t="shared" si="21"/>
        <v>0</v>
      </c>
      <c r="T236" s="894"/>
      <c r="U236" s="882"/>
      <c r="V236" s="882"/>
      <c r="W236" s="882"/>
      <c r="X236" s="882"/>
      <c r="Y236" s="882"/>
      <c r="Z236" s="895"/>
      <c r="AA236" s="894"/>
      <c r="AB236" s="882"/>
      <c r="AC236" s="895"/>
    </row>
    <row r="237" spans="1:29" hidden="1" outlineLevel="1">
      <c r="A237" s="430" t="str">
        <f>Słownik!$B$498</f>
        <v>Czechy</v>
      </c>
      <c r="B237" s="429" t="s">
        <v>412</v>
      </c>
      <c r="C237" s="205"/>
      <c r="D237" s="205"/>
      <c r="E237" s="205"/>
      <c r="F237" s="205"/>
      <c r="G237" s="440">
        <f t="shared" si="19"/>
        <v>0</v>
      </c>
      <c r="H237" s="205"/>
      <c r="I237" s="205"/>
      <c r="J237" s="205"/>
      <c r="K237" s="205"/>
      <c r="L237" s="205"/>
      <c r="M237" s="205"/>
      <c r="N237" s="440">
        <f t="shared" si="20"/>
        <v>0</v>
      </c>
      <c r="O237" s="205"/>
      <c r="P237" s="205"/>
      <c r="Q237" s="205"/>
      <c r="R237" s="205"/>
      <c r="S237" s="437">
        <f t="shared" si="21"/>
        <v>0</v>
      </c>
      <c r="T237" s="894"/>
      <c r="U237" s="882"/>
      <c r="V237" s="882"/>
      <c r="W237" s="882"/>
      <c r="X237" s="882"/>
      <c r="Y237" s="882"/>
      <c r="Z237" s="895"/>
      <c r="AA237" s="894"/>
      <c r="AB237" s="882"/>
      <c r="AC237" s="895"/>
    </row>
    <row r="238" spans="1:29" hidden="1" outlineLevel="1">
      <c r="A238" s="430" t="str">
        <f>Słownik!$B$498</f>
        <v>Czechy</v>
      </c>
      <c r="B238" s="429" t="s">
        <v>413</v>
      </c>
      <c r="C238" s="205"/>
      <c r="D238" s="205"/>
      <c r="E238" s="205"/>
      <c r="F238" s="205"/>
      <c r="G238" s="440">
        <f t="shared" si="19"/>
        <v>0</v>
      </c>
      <c r="H238" s="205"/>
      <c r="I238" s="205"/>
      <c r="J238" s="205"/>
      <c r="K238" s="205"/>
      <c r="L238" s="205"/>
      <c r="M238" s="205"/>
      <c r="N238" s="440">
        <f t="shared" si="20"/>
        <v>0</v>
      </c>
      <c r="O238" s="205"/>
      <c r="P238" s="205"/>
      <c r="Q238" s="205"/>
      <c r="R238" s="205"/>
      <c r="S238" s="437">
        <f t="shared" si="21"/>
        <v>0</v>
      </c>
      <c r="T238" s="894"/>
      <c r="U238" s="882"/>
      <c r="V238" s="882"/>
      <c r="W238" s="882"/>
      <c r="X238" s="882"/>
      <c r="Y238" s="882"/>
      <c r="Z238" s="895"/>
      <c r="AA238" s="894"/>
      <c r="AB238" s="882"/>
      <c r="AC238" s="895"/>
    </row>
    <row r="239" spans="1:29" hidden="1" outlineLevel="1">
      <c r="A239" s="430" t="str">
        <f>Słownik!$B$498</f>
        <v>Czechy</v>
      </c>
      <c r="B239" s="429" t="s">
        <v>414</v>
      </c>
      <c r="C239" s="205"/>
      <c r="D239" s="205"/>
      <c r="E239" s="205"/>
      <c r="F239" s="205"/>
      <c r="G239" s="440">
        <f t="shared" si="19"/>
        <v>0</v>
      </c>
      <c r="H239" s="205"/>
      <c r="I239" s="205"/>
      <c r="J239" s="205"/>
      <c r="K239" s="205"/>
      <c r="L239" s="205"/>
      <c r="M239" s="205"/>
      <c r="N239" s="440">
        <f t="shared" si="20"/>
        <v>0</v>
      </c>
      <c r="O239" s="205"/>
      <c r="P239" s="205"/>
      <c r="Q239" s="205"/>
      <c r="R239" s="205"/>
      <c r="S239" s="437">
        <f t="shared" si="21"/>
        <v>0</v>
      </c>
      <c r="T239" s="894"/>
      <c r="U239" s="882"/>
      <c r="V239" s="882"/>
      <c r="W239" s="882"/>
      <c r="X239" s="882"/>
      <c r="Y239" s="882"/>
      <c r="Z239" s="895"/>
      <c r="AA239" s="894"/>
      <c r="AB239" s="882"/>
      <c r="AC239" s="895"/>
    </row>
    <row r="240" spans="1:29" hidden="1" outlineLevel="1">
      <c r="A240" s="430" t="str">
        <f>Słownik!$B$498</f>
        <v>Czechy</v>
      </c>
      <c r="B240" s="429" t="s">
        <v>415</v>
      </c>
      <c r="C240" s="205"/>
      <c r="D240" s="205"/>
      <c r="E240" s="205"/>
      <c r="F240" s="205"/>
      <c r="G240" s="440">
        <f t="shared" si="19"/>
        <v>0</v>
      </c>
      <c r="H240" s="205"/>
      <c r="I240" s="205"/>
      <c r="J240" s="205"/>
      <c r="K240" s="205"/>
      <c r="L240" s="205"/>
      <c r="M240" s="205"/>
      <c r="N240" s="440">
        <f t="shared" si="20"/>
        <v>0</v>
      </c>
      <c r="O240" s="205"/>
      <c r="P240" s="205"/>
      <c r="Q240" s="205"/>
      <c r="R240" s="205"/>
      <c r="S240" s="437">
        <f t="shared" si="21"/>
        <v>0</v>
      </c>
      <c r="T240" s="894"/>
      <c r="U240" s="882"/>
      <c r="V240" s="882"/>
      <c r="W240" s="882"/>
      <c r="X240" s="882"/>
      <c r="Y240" s="882"/>
      <c r="Z240" s="895"/>
      <c r="AA240" s="894"/>
      <c r="AB240" s="882"/>
      <c r="AC240" s="895"/>
    </row>
    <row r="241" spans="1:29" hidden="1" outlineLevel="1">
      <c r="A241" s="430" t="str">
        <f>Słownik!$B$498</f>
        <v>Czechy</v>
      </c>
      <c r="B241" s="429" t="s">
        <v>416</v>
      </c>
      <c r="C241" s="205"/>
      <c r="D241" s="205"/>
      <c r="E241" s="205"/>
      <c r="F241" s="205"/>
      <c r="G241" s="440">
        <f t="shared" si="19"/>
        <v>0</v>
      </c>
      <c r="H241" s="205"/>
      <c r="I241" s="205"/>
      <c r="J241" s="205"/>
      <c r="K241" s="205"/>
      <c r="L241" s="205"/>
      <c r="M241" s="205"/>
      <c r="N241" s="440">
        <f t="shared" si="20"/>
        <v>0</v>
      </c>
      <c r="O241" s="205"/>
      <c r="P241" s="205"/>
      <c r="Q241" s="205"/>
      <c r="R241" s="205"/>
      <c r="S241" s="437">
        <f t="shared" si="21"/>
        <v>0</v>
      </c>
      <c r="T241" s="894"/>
      <c r="U241" s="882"/>
      <c r="V241" s="882"/>
      <c r="W241" s="882"/>
      <c r="X241" s="882"/>
      <c r="Y241" s="882"/>
      <c r="Z241" s="895"/>
      <c r="AA241" s="894"/>
      <c r="AB241" s="882"/>
      <c r="AC241" s="895"/>
    </row>
    <row r="242" spans="1:29" hidden="1" outlineLevel="1">
      <c r="A242" s="430" t="str">
        <f>Słownik!$B$498</f>
        <v>Czechy</v>
      </c>
      <c r="B242" s="429" t="s">
        <v>417</v>
      </c>
      <c r="C242" s="205"/>
      <c r="D242" s="205"/>
      <c r="E242" s="205"/>
      <c r="F242" s="205"/>
      <c r="G242" s="440">
        <f t="shared" si="19"/>
        <v>0</v>
      </c>
      <c r="H242" s="205"/>
      <c r="I242" s="205"/>
      <c r="J242" s="205"/>
      <c r="K242" s="205"/>
      <c r="L242" s="205"/>
      <c r="M242" s="205"/>
      <c r="N242" s="440">
        <f t="shared" si="20"/>
        <v>0</v>
      </c>
      <c r="O242" s="205"/>
      <c r="P242" s="205"/>
      <c r="Q242" s="205"/>
      <c r="R242" s="205"/>
      <c r="S242" s="437">
        <f t="shared" si="21"/>
        <v>0</v>
      </c>
      <c r="T242" s="894"/>
      <c r="U242" s="882"/>
      <c r="V242" s="882"/>
      <c r="W242" s="882"/>
      <c r="X242" s="882"/>
      <c r="Y242" s="882"/>
      <c r="Z242" s="895"/>
      <c r="AA242" s="894"/>
      <c r="AB242" s="882"/>
      <c r="AC242" s="895"/>
    </row>
    <row r="243" spans="1:29" hidden="1" outlineLevel="1">
      <c r="A243" s="430" t="str">
        <f>Słownik!$B$498</f>
        <v>Czechy</v>
      </c>
      <c r="B243" s="429" t="s">
        <v>418</v>
      </c>
      <c r="C243" s="205"/>
      <c r="D243" s="205"/>
      <c r="E243" s="205"/>
      <c r="F243" s="205"/>
      <c r="G243" s="440">
        <f t="shared" si="19"/>
        <v>0</v>
      </c>
      <c r="H243" s="205"/>
      <c r="I243" s="205"/>
      <c r="J243" s="205"/>
      <c r="K243" s="205"/>
      <c r="L243" s="205"/>
      <c r="M243" s="205"/>
      <c r="N243" s="440">
        <f t="shared" si="20"/>
        <v>0</v>
      </c>
      <c r="O243" s="205"/>
      <c r="P243" s="205"/>
      <c r="Q243" s="205"/>
      <c r="R243" s="205"/>
      <c r="S243" s="437">
        <f t="shared" si="21"/>
        <v>0</v>
      </c>
      <c r="T243" s="894"/>
      <c r="U243" s="882"/>
      <c r="V243" s="882"/>
      <c r="W243" s="882"/>
      <c r="X243" s="882"/>
      <c r="Y243" s="882"/>
      <c r="Z243" s="895"/>
      <c r="AA243" s="894"/>
      <c r="AB243" s="882"/>
      <c r="AC243" s="895"/>
    </row>
    <row r="244" spans="1:29" hidden="1" outlineLevel="1">
      <c r="A244" s="430" t="str">
        <f>Słownik!$B$498</f>
        <v>Czechy</v>
      </c>
      <c r="B244" s="429" t="s">
        <v>419</v>
      </c>
      <c r="C244" s="205"/>
      <c r="D244" s="205"/>
      <c r="E244" s="205"/>
      <c r="F244" s="205"/>
      <c r="G244" s="440">
        <f t="shared" si="19"/>
        <v>0</v>
      </c>
      <c r="H244" s="205"/>
      <c r="I244" s="205"/>
      <c r="J244" s="205"/>
      <c r="K244" s="205"/>
      <c r="L244" s="205"/>
      <c r="M244" s="205"/>
      <c r="N244" s="440">
        <f t="shared" si="20"/>
        <v>0</v>
      </c>
      <c r="O244" s="205"/>
      <c r="P244" s="205"/>
      <c r="Q244" s="205"/>
      <c r="R244" s="205"/>
      <c r="S244" s="437">
        <f t="shared" si="21"/>
        <v>0</v>
      </c>
      <c r="T244" s="894"/>
      <c r="U244" s="882"/>
      <c r="V244" s="882"/>
      <c r="W244" s="882"/>
      <c r="X244" s="882"/>
      <c r="Y244" s="882"/>
      <c r="Z244" s="895"/>
      <c r="AA244" s="894"/>
      <c r="AB244" s="882"/>
      <c r="AC244" s="895"/>
    </row>
    <row r="245" spans="1:29" hidden="1" outlineLevel="1">
      <c r="A245" s="430" t="str">
        <f>Słownik!$B$498</f>
        <v>Czechy</v>
      </c>
      <c r="B245" s="429" t="s">
        <v>420</v>
      </c>
      <c r="C245" s="205"/>
      <c r="D245" s="205"/>
      <c r="E245" s="205"/>
      <c r="F245" s="205"/>
      <c r="G245" s="440">
        <f t="shared" si="19"/>
        <v>0</v>
      </c>
      <c r="H245" s="205"/>
      <c r="I245" s="205"/>
      <c r="J245" s="205"/>
      <c r="K245" s="205"/>
      <c r="L245" s="205"/>
      <c r="M245" s="205"/>
      <c r="N245" s="440">
        <f t="shared" si="20"/>
        <v>0</v>
      </c>
      <c r="O245" s="205"/>
      <c r="P245" s="205"/>
      <c r="Q245" s="205"/>
      <c r="R245" s="205"/>
      <c r="S245" s="437">
        <f t="shared" si="21"/>
        <v>0</v>
      </c>
      <c r="T245" s="894"/>
      <c r="U245" s="882"/>
      <c r="V245" s="882"/>
      <c r="W245" s="882"/>
      <c r="X245" s="882"/>
      <c r="Y245" s="882"/>
      <c r="Z245" s="895"/>
      <c r="AA245" s="894"/>
      <c r="AB245" s="882"/>
      <c r="AC245" s="895"/>
    </row>
    <row r="246" spans="1:29" hidden="1" outlineLevel="1">
      <c r="A246" s="430" t="str">
        <f>Słownik!$B$498</f>
        <v>Czechy</v>
      </c>
      <c r="B246" s="429" t="s">
        <v>714</v>
      </c>
      <c r="C246" s="205"/>
      <c r="D246" s="205"/>
      <c r="E246" s="205"/>
      <c r="F246" s="205"/>
      <c r="G246" s="440">
        <f t="shared" si="19"/>
        <v>0</v>
      </c>
      <c r="H246" s="205"/>
      <c r="I246" s="205"/>
      <c r="J246" s="205"/>
      <c r="K246" s="205"/>
      <c r="L246" s="205"/>
      <c r="M246" s="205"/>
      <c r="N246" s="440">
        <f t="shared" si="20"/>
        <v>0</v>
      </c>
      <c r="O246" s="205"/>
      <c r="P246" s="205"/>
      <c r="Q246" s="205"/>
      <c r="R246" s="205"/>
      <c r="S246" s="437">
        <f t="shared" si="21"/>
        <v>0</v>
      </c>
      <c r="T246" s="896"/>
      <c r="U246" s="897"/>
      <c r="V246" s="897"/>
      <c r="W246" s="897"/>
      <c r="X246" s="897"/>
      <c r="Y246" s="897"/>
      <c r="Z246" s="898"/>
      <c r="AA246" s="896"/>
      <c r="AB246" s="897"/>
      <c r="AC246" s="898"/>
    </row>
    <row r="247" spans="1:29" collapsed="1">
      <c r="A247" s="351" t="str">
        <f>Słownik!B498</f>
        <v>Czechy</v>
      </c>
      <c r="B247" s="351" t="str">
        <f>Słownik!$B$487</f>
        <v>Wszystko</v>
      </c>
      <c r="C247" s="433"/>
      <c r="D247" s="434"/>
      <c r="E247" s="434"/>
      <c r="F247" s="435"/>
      <c r="G247" s="362"/>
      <c r="H247" s="439"/>
      <c r="I247" s="434"/>
      <c r="J247" s="434"/>
      <c r="K247" s="434"/>
      <c r="L247" s="436"/>
      <c r="M247" s="434"/>
      <c r="N247" s="362"/>
      <c r="O247" s="444"/>
      <c r="P247" s="434"/>
      <c r="Q247" s="434"/>
      <c r="R247" s="435"/>
      <c r="S247" s="438"/>
      <c r="T247" s="888"/>
      <c r="U247" s="889"/>
      <c r="V247" s="889"/>
      <c r="W247" s="889"/>
      <c r="X247" s="889"/>
      <c r="Y247" s="889"/>
      <c r="Z247" s="890"/>
      <c r="AA247" s="896"/>
      <c r="AB247" s="897"/>
      <c r="AC247" s="898"/>
    </row>
    <row r="248" spans="1:29">
      <c r="A248" s="351" t="str">
        <f>Słownik!B499</f>
        <v>CZ</v>
      </c>
      <c r="B248" s="351" t="str">
        <f>Słownik!$B$480</f>
        <v>Razem</v>
      </c>
      <c r="C248" s="443">
        <f>IF(SUM(C186:C246)=0,C247,SUM(C186:C246))</f>
        <v>0</v>
      </c>
      <c r="D248" s="443">
        <f t="shared" ref="D248:R248" si="22">IF(SUM(D186:D246)=0,D247,SUM(D186:D246))</f>
        <v>0</v>
      </c>
      <c r="E248" s="443">
        <f t="shared" si="22"/>
        <v>0</v>
      </c>
      <c r="F248" s="443">
        <f t="shared" si="22"/>
        <v>0</v>
      </c>
      <c r="G248" s="443">
        <f t="shared" si="19"/>
        <v>0</v>
      </c>
      <c r="H248" s="200">
        <f t="shared" si="22"/>
        <v>0</v>
      </c>
      <c r="I248" s="200">
        <f t="shared" si="22"/>
        <v>0</v>
      </c>
      <c r="J248" s="200">
        <f t="shared" si="22"/>
        <v>0</v>
      </c>
      <c r="K248" s="200">
        <f t="shared" si="22"/>
        <v>0</v>
      </c>
      <c r="L248" s="200">
        <f t="shared" si="22"/>
        <v>0</v>
      </c>
      <c r="M248" s="200">
        <f t="shared" si="22"/>
        <v>0</v>
      </c>
      <c r="N248" s="200">
        <f t="shared" si="20"/>
        <v>0</v>
      </c>
      <c r="O248" s="445">
        <f t="shared" si="22"/>
        <v>0</v>
      </c>
      <c r="P248" s="197">
        <f t="shared" si="22"/>
        <v>0</v>
      </c>
      <c r="Q248" s="197">
        <f t="shared" si="22"/>
        <v>0</v>
      </c>
      <c r="R248" s="197">
        <f t="shared" si="22"/>
        <v>0</v>
      </c>
      <c r="S248" s="437">
        <f t="shared" si="21"/>
        <v>0</v>
      </c>
      <c r="T248" s="888"/>
      <c r="U248" s="889"/>
      <c r="V248" s="889"/>
      <c r="W248" s="889"/>
      <c r="X248" s="889"/>
      <c r="Y248" s="889"/>
      <c r="Z248" s="890"/>
      <c r="AA248" s="888"/>
      <c r="AB248" s="889"/>
      <c r="AC248" s="890"/>
    </row>
    <row r="249" spans="1:29" hidden="1" outlineLevel="1">
      <c r="A249" s="430" t="str">
        <f>Słownik!$B$500</f>
        <v>Niemcy</v>
      </c>
      <c r="B249" s="429">
        <v>1</v>
      </c>
      <c r="C249" s="446"/>
      <c r="D249" s="447"/>
      <c r="E249" s="447"/>
      <c r="F249" s="448"/>
      <c r="G249" s="443">
        <f t="shared" si="19"/>
        <v>0</v>
      </c>
      <c r="H249" s="449"/>
      <c r="I249" s="447"/>
      <c r="J249" s="447"/>
      <c r="K249" s="447"/>
      <c r="L249" s="447"/>
      <c r="M249" s="450"/>
      <c r="N249" s="440">
        <f t="shared" si="20"/>
        <v>0</v>
      </c>
      <c r="O249" s="205"/>
      <c r="P249" s="205"/>
      <c r="Q249" s="205"/>
      <c r="R249" s="205"/>
      <c r="S249" s="440">
        <f t="shared" si="21"/>
        <v>0</v>
      </c>
      <c r="T249" s="205"/>
      <c r="U249" s="205"/>
      <c r="V249" s="205"/>
      <c r="W249" s="205"/>
      <c r="X249" s="205"/>
      <c r="Y249" s="205"/>
      <c r="Z249" s="437">
        <f t="shared" ref="Z249:Z270" si="23">SUM(T249:W249)+5*(X249+Y249)</f>
        <v>0</v>
      </c>
      <c r="AA249" s="891"/>
      <c r="AB249" s="892"/>
      <c r="AC249" s="893"/>
    </row>
    <row r="250" spans="1:29" hidden="1" outlineLevel="1">
      <c r="A250" s="430" t="str">
        <f>Słownik!$B$500</f>
        <v>Niemcy</v>
      </c>
      <c r="B250" s="429">
        <v>2</v>
      </c>
      <c r="C250" s="205"/>
      <c r="D250" s="205"/>
      <c r="E250" s="205"/>
      <c r="F250" s="205"/>
      <c r="G250" s="443">
        <f t="shared" si="19"/>
        <v>0</v>
      </c>
      <c r="H250" s="205"/>
      <c r="I250" s="205"/>
      <c r="J250" s="205"/>
      <c r="K250" s="205"/>
      <c r="L250" s="205"/>
      <c r="M250" s="205"/>
      <c r="N250" s="440">
        <f t="shared" si="20"/>
        <v>0</v>
      </c>
      <c r="O250" s="205"/>
      <c r="P250" s="205"/>
      <c r="Q250" s="205"/>
      <c r="R250" s="205"/>
      <c r="S250" s="440">
        <f t="shared" si="21"/>
        <v>0</v>
      </c>
      <c r="T250" s="205"/>
      <c r="U250" s="205"/>
      <c r="V250" s="205"/>
      <c r="W250" s="205"/>
      <c r="X250" s="205"/>
      <c r="Y250" s="205"/>
      <c r="Z250" s="437">
        <f t="shared" si="23"/>
        <v>0</v>
      </c>
      <c r="AA250" s="894"/>
      <c r="AB250" s="882"/>
      <c r="AC250" s="895"/>
    </row>
    <row r="251" spans="1:29" hidden="1" outlineLevel="1">
      <c r="A251" s="430" t="str">
        <f>Słownik!$B$500</f>
        <v>Niemcy</v>
      </c>
      <c r="B251" s="429">
        <v>3</v>
      </c>
      <c r="C251" s="205"/>
      <c r="D251" s="205"/>
      <c r="E251" s="205"/>
      <c r="F251" s="205"/>
      <c r="G251" s="443">
        <f t="shared" si="19"/>
        <v>0</v>
      </c>
      <c r="H251" s="205"/>
      <c r="I251" s="205"/>
      <c r="J251" s="205"/>
      <c r="K251" s="205"/>
      <c r="L251" s="205"/>
      <c r="M251" s="205"/>
      <c r="N251" s="440">
        <f t="shared" si="20"/>
        <v>0</v>
      </c>
      <c r="O251" s="205"/>
      <c r="P251" s="205"/>
      <c r="Q251" s="205"/>
      <c r="R251" s="205"/>
      <c r="S251" s="440">
        <f t="shared" si="21"/>
        <v>0</v>
      </c>
      <c r="T251" s="205"/>
      <c r="U251" s="205"/>
      <c r="V251" s="205"/>
      <c r="W251" s="205"/>
      <c r="X251" s="205"/>
      <c r="Y251" s="205"/>
      <c r="Z251" s="437">
        <f t="shared" si="23"/>
        <v>0</v>
      </c>
      <c r="AA251" s="894"/>
      <c r="AB251" s="882"/>
      <c r="AC251" s="895"/>
    </row>
    <row r="252" spans="1:29" hidden="1" outlineLevel="1">
      <c r="A252" s="430" t="str">
        <f>Słownik!$B$500</f>
        <v>Niemcy</v>
      </c>
      <c r="B252" s="429">
        <v>4</v>
      </c>
      <c r="C252" s="205"/>
      <c r="D252" s="205"/>
      <c r="E252" s="205"/>
      <c r="F252" s="205"/>
      <c r="G252" s="443">
        <f t="shared" si="19"/>
        <v>0</v>
      </c>
      <c r="H252" s="205"/>
      <c r="I252" s="205"/>
      <c r="J252" s="205"/>
      <c r="K252" s="205"/>
      <c r="L252" s="205"/>
      <c r="M252" s="205"/>
      <c r="N252" s="440">
        <f t="shared" si="20"/>
        <v>0</v>
      </c>
      <c r="O252" s="205"/>
      <c r="P252" s="205"/>
      <c r="Q252" s="205"/>
      <c r="R252" s="205"/>
      <c r="S252" s="440">
        <f t="shared" si="21"/>
        <v>0</v>
      </c>
      <c r="T252" s="205"/>
      <c r="U252" s="205"/>
      <c r="V252" s="205"/>
      <c r="W252" s="205"/>
      <c r="X252" s="205"/>
      <c r="Y252" s="205"/>
      <c r="Z252" s="437">
        <f t="shared" si="23"/>
        <v>0</v>
      </c>
      <c r="AA252" s="894"/>
      <c r="AB252" s="882"/>
      <c r="AC252" s="895"/>
    </row>
    <row r="253" spans="1:29" hidden="1" outlineLevel="1">
      <c r="A253" s="430" t="str">
        <f>Słownik!$B$500</f>
        <v>Niemcy</v>
      </c>
      <c r="B253" s="429">
        <v>6</v>
      </c>
      <c r="C253" s="205"/>
      <c r="D253" s="205"/>
      <c r="E253" s="205"/>
      <c r="F253" s="205"/>
      <c r="G253" s="443">
        <f t="shared" si="19"/>
        <v>0</v>
      </c>
      <c r="H253" s="205"/>
      <c r="I253" s="205"/>
      <c r="J253" s="205"/>
      <c r="K253" s="205"/>
      <c r="L253" s="205"/>
      <c r="M253" s="205"/>
      <c r="N253" s="440">
        <f t="shared" si="20"/>
        <v>0</v>
      </c>
      <c r="O253" s="205"/>
      <c r="P253" s="205"/>
      <c r="Q253" s="205"/>
      <c r="R253" s="205"/>
      <c r="S253" s="440">
        <f t="shared" si="21"/>
        <v>0</v>
      </c>
      <c r="T253" s="205"/>
      <c r="U253" s="205"/>
      <c r="V253" s="205"/>
      <c r="W253" s="205"/>
      <c r="X253" s="205"/>
      <c r="Y253" s="205"/>
      <c r="Z253" s="437">
        <f t="shared" si="23"/>
        <v>0</v>
      </c>
      <c r="AA253" s="894"/>
      <c r="AB253" s="882"/>
      <c r="AC253" s="895"/>
    </row>
    <row r="254" spans="1:29" hidden="1" outlineLevel="1">
      <c r="A254" s="430" t="str">
        <f>Słownik!$B$500</f>
        <v>Niemcy</v>
      </c>
      <c r="B254" s="429">
        <v>7</v>
      </c>
      <c r="C254" s="205"/>
      <c r="D254" s="205"/>
      <c r="E254" s="205"/>
      <c r="F254" s="205"/>
      <c r="G254" s="443">
        <f t="shared" si="19"/>
        <v>0</v>
      </c>
      <c r="H254" s="205"/>
      <c r="I254" s="205"/>
      <c r="J254" s="205"/>
      <c r="K254" s="205"/>
      <c r="L254" s="205"/>
      <c r="M254" s="205"/>
      <c r="N254" s="440">
        <f t="shared" si="20"/>
        <v>0</v>
      </c>
      <c r="O254" s="205"/>
      <c r="P254" s="205"/>
      <c r="Q254" s="205"/>
      <c r="R254" s="205"/>
      <c r="S254" s="440">
        <f t="shared" si="21"/>
        <v>0</v>
      </c>
      <c r="T254" s="205"/>
      <c r="U254" s="205"/>
      <c r="V254" s="205"/>
      <c r="W254" s="205"/>
      <c r="X254" s="205"/>
      <c r="Y254" s="205"/>
      <c r="Z254" s="437">
        <f t="shared" si="23"/>
        <v>0</v>
      </c>
      <c r="AA254" s="894"/>
      <c r="AB254" s="882"/>
      <c r="AC254" s="895"/>
    </row>
    <row r="255" spans="1:29" hidden="1" outlineLevel="1">
      <c r="A255" s="430" t="str">
        <f>Słownik!$B$500</f>
        <v>Niemcy</v>
      </c>
      <c r="B255" s="429">
        <v>8</v>
      </c>
      <c r="C255" s="205"/>
      <c r="D255" s="205"/>
      <c r="E255" s="205"/>
      <c r="F255" s="205"/>
      <c r="G255" s="443">
        <f t="shared" si="19"/>
        <v>0</v>
      </c>
      <c r="H255" s="205"/>
      <c r="I255" s="205"/>
      <c r="J255" s="205"/>
      <c r="K255" s="205"/>
      <c r="L255" s="205"/>
      <c r="M255" s="205"/>
      <c r="N255" s="440">
        <f t="shared" si="20"/>
        <v>0</v>
      </c>
      <c r="O255" s="205"/>
      <c r="P255" s="205"/>
      <c r="Q255" s="205"/>
      <c r="R255" s="205"/>
      <c r="S255" s="440">
        <f t="shared" si="21"/>
        <v>0</v>
      </c>
      <c r="T255" s="205"/>
      <c r="U255" s="205"/>
      <c r="V255" s="205"/>
      <c r="W255" s="205"/>
      <c r="X255" s="205"/>
      <c r="Y255" s="205"/>
      <c r="Z255" s="437">
        <f t="shared" si="23"/>
        <v>0</v>
      </c>
      <c r="AA255" s="894"/>
      <c r="AB255" s="882"/>
      <c r="AC255" s="895"/>
    </row>
    <row r="256" spans="1:29" hidden="1" outlineLevel="1">
      <c r="A256" s="430" t="str">
        <f>Słownik!$B$500</f>
        <v>Niemcy</v>
      </c>
      <c r="B256" s="429">
        <v>9</v>
      </c>
      <c r="C256" s="205"/>
      <c r="D256" s="205"/>
      <c r="E256" s="205"/>
      <c r="F256" s="205"/>
      <c r="G256" s="443">
        <f t="shared" si="19"/>
        <v>0</v>
      </c>
      <c r="H256" s="205"/>
      <c r="I256" s="205"/>
      <c r="J256" s="205"/>
      <c r="K256" s="205"/>
      <c r="L256" s="205"/>
      <c r="M256" s="205"/>
      <c r="N256" s="440">
        <f t="shared" si="20"/>
        <v>0</v>
      </c>
      <c r="O256" s="205"/>
      <c r="P256" s="205"/>
      <c r="Q256" s="205"/>
      <c r="R256" s="205"/>
      <c r="S256" s="440">
        <f t="shared" si="21"/>
        <v>0</v>
      </c>
      <c r="T256" s="205"/>
      <c r="U256" s="205"/>
      <c r="V256" s="205"/>
      <c r="W256" s="205"/>
      <c r="X256" s="205"/>
      <c r="Y256" s="205"/>
      <c r="Z256" s="437">
        <f t="shared" si="23"/>
        <v>0</v>
      </c>
      <c r="AA256" s="894"/>
      <c r="AB256" s="882"/>
      <c r="AC256" s="895"/>
    </row>
    <row r="257" spans="1:29" hidden="1" outlineLevel="1">
      <c r="A257" s="430" t="str">
        <f>Słownik!$B$500</f>
        <v>Niemcy</v>
      </c>
      <c r="B257" s="429">
        <v>10</v>
      </c>
      <c r="C257" s="205"/>
      <c r="D257" s="205"/>
      <c r="E257" s="205"/>
      <c r="F257" s="205"/>
      <c r="G257" s="443">
        <f t="shared" si="19"/>
        <v>0</v>
      </c>
      <c r="H257" s="205"/>
      <c r="I257" s="205"/>
      <c r="J257" s="205"/>
      <c r="K257" s="205"/>
      <c r="L257" s="205"/>
      <c r="M257" s="205"/>
      <c r="N257" s="440">
        <f t="shared" si="20"/>
        <v>0</v>
      </c>
      <c r="O257" s="205"/>
      <c r="P257" s="205"/>
      <c r="Q257" s="205"/>
      <c r="R257" s="205"/>
      <c r="S257" s="440">
        <f t="shared" si="21"/>
        <v>0</v>
      </c>
      <c r="T257" s="205"/>
      <c r="U257" s="205"/>
      <c r="V257" s="205"/>
      <c r="W257" s="205"/>
      <c r="X257" s="205"/>
      <c r="Y257" s="205"/>
      <c r="Z257" s="437">
        <f t="shared" si="23"/>
        <v>0</v>
      </c>
      <c r="AA257" s="894"/>
      <c r="AB257" s="882"/>
      <c r="AC257" s="895"/>
    </row>
    <row r="258" spans="1:29" hidden="1" outlineLevel="1">
      <c r="A258" s="430" t="str">
        <f>Słownik!$B$500</f>
        <v>Niemcy</v>
      </c>
      <c r="B258" s="429">
        <v>12</v>
      </c>
      <c r="C258" s="205"/>
      <c r="D258" s="205"/>
      <c r="E258" s="205"/>
      <c r="F258" s="205"/>
      <c r="G258" s="443">
        <f t="shared" si="19"/>
        <v>0</v>
      </c>
      <c r="H258" s="205"/>
      <c r="I258" s="205"/>
      <c r="J258" s="205"/>
      <c r="K258" s="205"/>
      <c r="L258" s="205"/>
      <c r="M258" s="205"/>
      <c r="N258" s="440">
        <f t="shared" si="20"/>
        <v>0</v>
      </c>
      <c r="O258" s="205"/>
      <c r="P258" s="205"/>
      <c r="Q258" s="205"/>
      <c r="R258" s="205"/>
      <c r="S258" s="440">
        <f t="shared" si="21"/>
        <v>0</v>
      </c>
      <c r="T258" s="205"/>
      <c r="U258" s="205"/>
      <c r="V258" s="205"/>
      <c r="W258" s="205"/>
      <c r="X258" s="205"/>
      <c r="Y258" s="205"/>
      <c r="Z258" s="437">
        <f t="shared" si="23"/>
        <v>0</v>
      </c>
      <c r="AA258" s="894"/>
      <c r="AB258" s="882"/>
      <c r="AC258" s="895"/>
    </row>
    <row r="259" spans="1:29" hidden="1" outlineLevel="1">
      <c r="A259" s="430" t="str">
        <f>Słownik!$B$500</f>
        <v>Niemcy</v>
      </c>
      <c r="B259" s="429">
        <v>13</v>
      </c>
      <c r="C259" s="205"/>
      <c r="D259" s="205"/>
      <c r="E259" s="205"/>
      <c r="F259" s="205"/>
      <c r="G259" s="443">
        <f t="shared" si="19"/>
        <v>0</v>
      </c>
      <c r="H259" s="205"/>
      <c r="I259" s="205"/>
      <c r="J259" s="205"/>
      <c r="K259" s="205"/>
      <c r="L259" s="205"/>
      <c r="M259" s="205"/>
      <c r="N259" s="440">
        <f t="shared" si="20"/>
        <v>0</v>
      </c>
      <c r="O259" s="205"/>
      <c r="P259" s="205"/>
      <c r="Q259" s="205"/>
      <c r="R259" s="205"/>
      <c r="S259" s="440">
        <f t="shared" si="21"/>
        <v>0</v>
      </c>
      <c r="T259" s="205"/>
      <c r="U259" s="205"/>
      <c r="V259" s="205"/>
      <c r="W259" s="205"/>
      <c r="X259" s="205"/>
      <c r="Y259" s="205"/>
      <c r="Z259" s="437">
        <f t="shared" si="23"/>
        <v>0</v>
      </c>
      <c r="AA259" s="894"/>
      <c r="AB259" s="882"/>
      <c r="AC259" s="895"/>
    </row>
    <row r="260" spans="1:29" hidden="1" outlineLevel="1">
      <c r="A260" s="430" t="str">
        <f>Słownik!$B$500</f>
        <v>Niemcy</v>
      </c>
      <c r="B260" s="429">
        <v>14</v>
      </c>
      <c r="C260" s="205"/>
      <c r="D260" s="205"/>
      <c r="E260" s="205"/>
      <c r="F260" s="205"/>
      <c r="G260" s="443">
        <f t="shared" si="19"/>
        <v>0</v>
      </c>
      <c r="H260" s="205"/>
      <c r="I260" s="205"/>
      <c r="J260" s="205"/>
      <c r="K260" s="205"/>
      <c r="L260" s="205"/>
      <c r="M260" s="205"/>
      <c r="N260" s="440">
        <f t="shared" si="20"/>
        <v>0</v>
      </c>
      <c r="O260" s="205"/>
      <c r="P260" s="205"/>
      <c r="Q260" s="205"/>
      <c r="R260" s="205"/>
      <c r="S260" s="440">
        <f t="shared" si="21"/>
        <v>0</v>
      </c>
      <c r="T260" s="205"/>
      <c r="U260" s="205"/>
      <c r="V260" s="205"/>
      <c r="W260" s="205"/>
      <c r="X260" s="205"/>
      <c r="Y260" s="205"/>
      <c r="Z260" s="437">
        <f t="shared" si="23"/>
        <v>0</v>
      </c>
      <c r="AA260" s="894"/>
      <c r="AB260" s="882"/>
      <c r="AC260" s="895"/>
    </row>
    <row r="261" spans="1:29" hidden="1" outlineLevel="1">
      <c r="A261" s="430" t="str">
        <f>Słownik!$B$500</f>
        <v>Niemcy</v>
      </c>
      <c r="B261" s="429">
        <v>15</v>
      </c>
      <c r="C261" s="205"/>
      <c r="D261" s="205"/>
      <c r="E261" s="205"/>
      <c r="F261" s="205"/>
      <c r="G261" s="443">
        <f t="shared" si="19"/>
        <v>0</v>
      </c>
      <c r="H261" s="205"/>
      <c r="I261" s="205"/>
      <c r="J261" s="205"/>
      <c r="K261" s="205"/>
      <c r="L261" s="205"/>
      <c r="M261" s="205"/>
      <c r="N261" s="440">
        <f t="shared" si="20"/>
        <v>0</v>
      </c>
      <c r="O261" s="205"/>
      <c r="P261" s="205"/>
      <c r="Q261" s="205"/>
      <c r="R261" s="205"/>
      <c r="S261" s="440">
        <f t="shared" si="21"/>
        <v>0</v>
      </c>
      <c r="T261" s="205"/>
      <c r="U261" s="205"/>
      <c r="V261" s="205"/>
      <c r="W261" s="205"/>
      <c r="X261" s="205"/>
      <c r="Y261" s="205"/>
      <c r="Z261" s="437">
        <f t="shared" si="23"/>
        <v>0</v>
      </c>
      <c r="AA261" s="894"/>
      <c r="AB261" s="882"/>
      <c r="AC261" s="895"/>
    </row>
    <row r="262" spans="1:29" hidden="1" outlineLevel="1">
      <c r="A262" s="430" t="str">
        <f>Słownik!$B$500</f>
        <v>Niemcy</v>
      </c>
      <c r="B262" s="429">
        <v>16</v>
      </c>
      <c r="C262" s="205"/>
      <c r="D262" s="205"/>
      <c r="E262" s="205"/>
      <c r="F262" s="205"/>
      <c r="G262" s="443">
        <f t="shared" si="19"/>
        <v>0</v>
      </c>
      <c r="H262" s="205"/>
      <c r="I262" s="205"/>
      <c r="J262" s="205"/>
      <c r="K262" s="205"/>
      <c r="L262" s="205"/>
      <c r="M262" s="205"/>
      <c r="N262" s="440">
        <f t="shared" si="20"/>
        <v>0</v>
      </c>
      <c r="O262" s="205"/>
      <c r="P262" s="205"/>
      <c r="Q262" s="205"/>
      <c r="R262" s="205"/>
      <c r="S262" s="440">
        <f t="shared" si="21"/>
        <v>0</v>
      </c>
      <c r="T262" s="205"/>
      <c r="U262" s="205"/>
      <c r="V262" s="205"/>
      <c r="W262" s="205"/>
      <c r="X262" s="205"/>
      <c r="Y262" s="205"/>
      <c r="Z262" s="437">
        <f t="shared" si="23"/>
        <v>0</v>
      </c>
      <c r="AA262" s="894"/>
      <c r="AB262" s="882"/>
      <c r="AC262" s="895"/>
    </row>
    <row r="263" spans="1:29" hidden="1" outlineLevel="1">
      <c r="A263" s="430" t="str">
        <f>Słownik!$B$500</f>
        <v>Niemcy</v>
      </c>
      <c r="B263" s="429">
        <v>17</v>
      </c>
      <c r="C263" s="205"/>
      <c r="D263" s="205"/>
      <c r="E263" s="205"/>
      <c r="F263" s="205"/>
      <c r="G263" s="443">
        <f t="shared" si="19"/>
        <v>0</v>
      </c>
      <c r="H263" s="205"/>
      <c r="I263" s="205"/>
      <c r="J263" s="205"/>
      <c r="K263" s="205"/>
      <c r="L263" s="205"/>
      <c r="M263" s="205"/>
      <c r="N263" s="440">
        <f t="shared" si="20"/>
        <v>0</v>
      </c>
      <c r="O263" s="205"/>
      <c r="P263" s="205"/>
      <c r="Q263" s="205"/>
      <c r="R263" s="205"/>
      <c r="S263" s="440">
        <f t="shared" si="21"/>
        <v>0</v>
      </c>
      <c r="T263" s="205"/>
      <c r="U263" s="205"/>
      <c r="V263" s="205"/>
      <c r="W263" s="205"/>
      <c r="X263" s="205"/>
      <c r="Y263" s="205"/>
      <c r="Z263" s="437">
        <f t="shared" si="23"/>
        <v>0</v>
      </c>
      <c r="AA263" s="894"/>
      <c r="AB263" s="882"/>
      <c r="AC263" s="895"/>
    </row>
    <row r="264" spans="1:29" hidden="1" outlineLevel="1">
      <c r="A264" s="430" t="str">
        <f>Słownik!$B$500</f>
        <v>Niemcy</v>
      </c>
      <c r="B264" s="429">
        <v>18</v>
      </c>
      <c r="C264" s="205"/>
      <c r="D264" s="205"/>
      <c r="E264" s="205"/>
      <c r="F264" s="205"/>
      <c r="G264" s="443">
        <f t="shared" si="19"/>
        <v>0</v>
      </c>
      <c r="H264" s="205"/>
      <c r="I264" s="205"/>
      <c r="J264" s="205"/>
      <c r="K264" s="205"/>
      <c r="L264" s="205"/>
      <c r="M264" s="205"/>
      <c r="N264" s="440">
        <f t="shared" si="20"/>
        <v>0</v>
      </c>
      <c r="O264" s="205"/>
      <c r="P264" s="205"/>
      <c r="Q264" s="205"/>
      <c r="R264" s="205"/>
      <c r="S264" s="440">
        <f t="shared" si="21"/>
        <v>0</v>
      </c>
      <c r="T264" s="205"/>
      <c r="U264" s="205"/>
      <c r="V264" s="205"/>
      <c r="W264" s="205"/>
      <c r="X264" s="205"/>
      <c r="Y264" s="205"/>
      <c r="Z264" s="437">
        <f t="shared" si="23"/>
        <v>0</v>
      </c>
      <c r="AA264" s="894"/>
      <c r="AB264" s="882"/>
      <c r="AC264" s="895"/>
    </row>
    <row r="265" spans="1:29" hidden="1" outlineLevel="1">
      <c r="A265" s="430" t="str">
        <f>Słownik!$B$500</f>
        <v>Niemcy</v>
      </c>
      <c r="B265" s="429">
        <v>19</v>
      </c>
      <c r="C265" s="205"/>
      <c r="D265" s="205"/>
      <c r="E265" s="205"/>
      <c r="F265" s="205"/>
      <c r="G265" s="443">
        <f t="shared" si="19"/>
        <v>0</v>
      </c>
      <c r="H265" s="205"/>
      <c r="I265" s="205"/>
      <c r="J265" s="205"/>
      <c r="K265" s="205"/>
      <c r="L265" s="205"/>
      <c r="M265" s="205"/>
      <c r="N265" s="440">
        <f t="shared" si="20"/>
        <v>0</v>
      </c>
      <c r="O265" s="205"/>
      <c r="P265" s="205"/>
      <c r="Q265" s="205"/>
      <c r="R265" s="205"/>
      <c r="S265" s="440">
        <f t="shared" si="21"/>
        <v>0</v>
      </c>
      <c r="T265" s="205"/>
      <c r="U265" s="205"/>
      <c r="V265" s="205"/>
      <c r="W265" s="205"/>
      <c r="X265" s="205"/>
      <c r="Y265" s="205"/>
      <c r="Z265" s="437">
        <f t="shared" si="23"/>
        <v>0</v>
      </c>
      <c r="AA265" s="894"/>
      <c r="AB265" s="882"/>
      <c r="AC265" s="895"/>
    </row>
    <row r="266" spans="1:29" hidden="1" outlineLevel="1">
      <c r="A266" s="430" t="str">
        <f>Słownik!$B$500</f>
        <v>Niemcy</v>
      </c>
      <c r="B266" s="429">
        <v>20</v>
      </c>
      <c r="C266" s="205"/>
      <c r="D266" s="205"/>
      <c r="E266" s="205"/>
      <c r="F266" s="205"/>
      <c r="G266" s="443">
        <f t="shared" si="19"/>
        <v>0</v>
      </c>
      <c r="H266" s="205"/>
      <c r="I266" s="205"/>
      <c r="J266" s="205"/>
      <c r="K266" s="205"/>
      <c r="L266" s="205"/>
      <c r="M266" s="205"/>
      <c r="N266" s="440">
        <f t="shared" si="20"/>
        <v>0</v>
      </c>
      <c r="O266" s="205"/>
      <c r="P266" s="205"/>
      <c r="Q266" s="205"/>
      <c r="R266" s="205"/>
      <c r="S266" s="440">
        <f t="shared" si="21"/>
        <v>0</v>
      </c>
      <c r="T266" s="205"/>
      <c r="U266" s="205"/>
      <c r="V266" s="205"/>
      <c r="W266" s="205"/>
      <c r="X266" s="205"/>
      <c r="Y266" s="205"/>
      <c r="Z266" s="437">
        <f t="shared" si="23"/>
        <v>0</v>
      </c>
      <c r="AA266" s="894"/>
      <c r="AB266" s="882"/>
      <c r="AC266" s="895"/>
    </row>
    <row r="267" spans="1:29" hidden="1" outlineLevel="1">
      <c r="A267" s="430" t="str">
        <f>Słownik!$B$500</f>
        <v>Niemcy</v>
      </c>
      <c r="B267" s="429">
        <v>21</v>
      </c>
      <c r="C267" s="205"/>
      <c r="D267" s="205"/>
      <c r="E267" s="205"/>
      <c r="F267" s="205"/>
      <c r="G267" s="443">
        <f t="shared" si="19"/>
        <v>0</v>
      </c>
      <c r="H267" s="205"/>
      <c r="I267" s="205"/>
      <c r="J267" s="205"/>
      <c r="K267" s="205"/>
      <c r="L267" s="205"/>
      <c r="M267" s="205"/>
      <c r="N267" s="440">
        <f t="shared" si="20"/>
        <v>0</v>
      </c>
      <c r="O267" s="205"/>
      <c r="P267" s="205"/>
      <c r="Q267" s="205"/>
      <c r="R267" s="205"/>
      <c r="S267" s="440">
        <f t="shared" si="21"/>
        <v>0</v>
      </c>
      <c r="T267" s="205"/>
      <c r="U267" s="205"/>
      <c r="V267" s="205"/>
      <c r="W267" s="205"/>
      <c r="X267" s="205"/>
      <c r="Y267" s="205"/>
      <c r="Z267" s="437">
        <f t="shared" si="23"/>
        <v>0</v>
      </c>
      <c r="AA267" s="894"/>
      <c r="AB267" s="882"/>
      <c r="AC267" s="895"/>
    </row>
    <row r="268" spans="1:29" hidden="1" outlineLevel="1">
      <c r="A268" s="430" t="str">
        <f>Słownik!$B$500</f>
        <v>Niemcy</v>
      </c>
      <c r="B268" s="429">
        <v>22</v>
      </c>
      <c r="C268" s="205"/>
      <c r="D268" s="205"/>
      <c r="E268" s="205"/>
      <c r="F268" s="205"/>
      <c r="G268" s="443">
        <f t="shared" si="19"/>
        <v>0</v>
      </c>
      <c r="H268" s="205"/>
      <c r="I268" s="205"/>
      <c r="J268" s="205"/>
      <c r="K268" s="205"/>
      <c r="L268" s="205"/>
      <c r="M268" s="205"/>
      <c r="N268" s="440">
        <f t="shared" si="20"/>
        <v>0</v>
      </c>
      <c r="O268" s="205"/>
      <c r="P268" s="205"/>
      <c r="Q268" s="205"/>
      <c r="R268" s="205"/>
      <c r="S268" s="440">
        <f t="shared" si="21"/>
        <v>0</v>
      </c>
      <c r="T268" s="205"/>
      <c r="U268" s="205"/>
      <c r="V268" s="205"/>
      <c r="W268" s="205"/>
      <c r="X268" s="205"/>
      <c r="Y268" s="205"/>
      <c r="Z268" s="437">
        <f t="shared" si="23"/>
        <v>0</v>
      </c>
      <c r="AA268" s="894"/>
      <c r="AB268" s="882"/>
      <c r="AC268" s="895"/>
    </row>
    <row r="269" spans="1:29" hidden="1" outlineLevel="1">
      <c r="A269" s="430" t="str">
        <f>Słownik!$B$500</f>
        <v>Niemcy</v>
      </c>
      <c r="B269" s="429">
        <v>23</v>
      </c>
      <c r="C269" s="205"/>
      <c r="D269" s="205"/>
      <c r="E269" s="205"/>
      <c r="F269" s="205"/>
      <c r="G269" s="443">
        <f t="shared" si="19"/>
        <v>0</v>
      </c>
      <c r="H269" s="205"/>
      <c r="I269" s="205"/>
      <c r="J269" s="205"/>
      <c r="K269" s="205"/>
      <c r="L269" s="205"/>
      <c r="M269" s="205"/>
      <c r="N269" s="440">
        <f t="shared" si="20"/>
        <v>0</v>
      </c>
      <c r="O269" s="205"/>
      <c r="P269" s="205"/>
      <c r="Q269" s="205"/>
      <c r="R269" s="205"/>
      <c r="S269" s="440">
        <f t="shared" si="21"/>
        <v>0</v>
      </c>
      <c r="T269" s="205"/>
      <c r="U269" s="205"/>
      <c r="V269" s="205"/>
      <c r="W269" s="205"/>
      <c r="X269" s="205"/>
      <c r="Y269" s="205"/>
      <c r="Z269" s="437">
        <f t="shared" si="23"/>
        <v>0</v>
      </c>
      <c r="AA269" s="894"/>
      <c r="AB269" s="882"/>
      <c r="AC269" s="895"/>
    </row>
    <row r="270" spans="1:29" hidden="1" outlineLevel="1">
      <c r="A270" s="430" t="str">
        <f>Słownik!$B$500</f>
        <v>Niemcy</v>
      </c>
      <c r="B270" s="429">
        <v>24</v>
      </c>
      <c r="C270" s="205"/>
      <c r="D270" s="205"/>
      <c r="E270" s="205"/>
      <c r="F270" s="205"/>
      <c r="G270" s="443">
        <f t="shared" si="19"/>
        <v>0</v>
      </c>
      <c r="H270" s="205"/>
      <c r="I270" s="205"/>
      <c r="J270" s="205"/>
      <c r="K270" s="205"/>
      <c r="L270" s="205"/>
      <c r="M270" s="205"/>
      <c r="N270" s="440">
        <f t="shared" si="20"/>
        <v>0</v>
      </c>
      <c r="O270" s="205"/>
      <c r="P270" s="205"/>
      <c r="Q270" s="205"/>
      <c r="R270" s="205"/>
      <c r="S270" s="440">
        <f t="shared" si="21"/>
        <v>0</v>
      </c>
      <c r="T270" s="205"/>
      <c r="U270" s="205"/>
      <c r="V270" s="205"/>
      <c r="W270" s="205"/>
      <c r="X270" s="205"/>
      <c r="Y270" s="205"/>
      <c r="Z270" s="437">
        <f t="shared" si="23"/>
        <v>0</v>
      </c>
      <c r="AA270" s="894"/>
      <c r="AB270" s="882"/>
      <c r="AC270" s="895"/>
    </row>
    <row r="271" spans="1:29" hidden="1" outlineLevel="1">
      <c r="A271" s="430" t="str">
        <f>Słownik!$B$500</f>
        <v>Niemcy</v>
      </c>
      <c r="B271" s="429">
        <v>25</v>
      </c>
      <c r="C271" s="205"/>
      <c r="D271" s="205"/>
      <c r="E271" s="205"/>
      <c r="F271" s="205"/>
      <c r="G271" s="443">
        <f t="shared" ref="G271:G334" si="24">SUM(C271:F271)</f>
        <v>0</v>
      </c>
      <c r="H271" s="205"/>
      <c r="I271" s="205"/>
      <c r="J271" s="205"/>
      <c r="K271" s="205"/>
      <c r="L271" s="205"/>
      <c r="M271" s="205"/>
      <c r="N271" s="440">
        <f t="shared" ref="N271:N334" si="25">SUM(H271:K271)+1.5*(L271+M271)</f>
        <v>0</v>
      </c>
      <c r="O271" s="205"/>
      <c r="P271" s="205"/>
      <c r="Q271" s="205"/>
      <c r="R271" s="205"/>
      <c r="S271" s="440">
        <f t="shared" ref="S271:S334" si="26">SUM(O271:R271)</f>
        <v>0</v>
      </c>
      <c r="T271" s="205"/>
      <c r="U271" s="205"/>
      <c r="V271" s="205"/>
      <c r="W271" s="205"/>
      <c r="X271" s="205"/>
      <c r="Y271" s="205"/>
      <c r="Z271" s="437">
        <f t="shared" ref="Z271:Z334" si="27">SUM(T271:W271)+5*(X271+Y271)</f>
        <v>0</v>
      </c>
      <c r="AA271" s="894"/>
      <c r="AB271" s="882"/>
      <c r="AC271" s="895"/>
    </row>
    <row r="272" spans="1:29" hidden="1" outlineLevel="1">
      <c r="A272" s="430" t="str">
        <f>Słownik!$B$500</f>
        <v>Niemcy</v>
      </c>
      <c r="B272" s="429">
        <v>26</v>
      </c>
      <c r="C272" s="205"/>
      <c r="D272" s="205"/>
      <c r="E272" s="205"/>
      <c r="F272" s="205"/>
      <c r="G272" s="443">
        <f t="shared" si="24"/>
        <v>0</v>
      </c>
      <c r="H272" s="205"/>
      <c r="I272" s="205"/>
      <c r="J272" s="205"/>
      <c r="K272" s="205"/>
      <c r="L272" s="205"/>
      <c r="M272" s="205"/>
      <c r="N272" s="440">
        <f t="shared" si="25"/>
        <v>0</v>
      </c>
      <c r="O272" s="205"/>
      <c r="P272" s="205"/>
      <c r="Q272" s="205"/>
      <c r="R272" s="205"/>
      <c r="S272" s="440">
        <f t="shared" si="26"/>
        <v>0</v>
      </c>
      <c r="T272" s="205"/>
      <c r="U272" s="205"/>
      <c r="V272" s="205"/>
      <c r="W272" s="205"/>
      <c r="X272" s="205"/>
      <c r="Y272" s="205"/>
      <c r="Z272" s="437">
        <f t="shared" si="27"/>
        <v>0</v>
      </c>
      <c r="AA272" s="894"/>
      <c r="AB272" s="882"/>
      <c r="AC272" s="895"/>
    </row>
    <row r="273" spans="1:29" hidden="1" outlineLevel="1">
      <c r="A273" s="430" t="str">
        <f>Słownik!$B$500</f>
        <v>Niemcy</v>
      </c>
      <c r="B273" s="429">
        <v>27</v>
      </c>
      <c r="C273" s="205"/>
      <c r="D273" s="205"/>
      <c r="E273" s="205"/>
      <c r="F273" s="205"/>
      <c r="G273" s="443">
        <f t="shared" si="24"/>
        <v>0</v>
      </c>
      <c r="H273" s="205"/>
      <c r="I273" s="205"/>
      <c r="J273" s="205"/>
      <c r="K273" s="205"/>
      <c r="L273" s="205"/>
      <c r="M273" s="205"/>
      <c r="N273" s="440">
        <f t="shared" si="25"/>
        <v>0</v>
      </c>
      <c r="O273" s="205"/>
      <c r="P273" s="205"/>
      <c r="Q273" s="205"/>
      <c r="R273" s="205"/>
      <c r="S273" s="440">
        <f t="shared" si="26"/>
        <v>0</v>
      </c>
      <c r="T273" s="205"/>
      <c r="U273" s="205"/>
      <c r="V273" s="205"/>
      <c r="W273" s="205"/>
      <c r="X273" s="205"/>
      <c r="Y273" s="205"/>
      <c r="Z273" s="437">
        <f t="shared" si="27"/>
        <v>0</v>
      </c>
      <c r="AA273" s="894"/>
      <c r="AB273" s="882"/>
      <c r="AC273" s="895"/>
    </row>
    <row r="274" spans="1:29" hidden="1" outlineLevel="1">
      <c r="A274" s="430" t="str">
        <f>Słownik!$B$500</f>
        <v>Niemcy</v>
      </c>
      <c r="B274" s="429">
        <v>28</v>
      </c>
      <c r="C274" s="205"/>
      <c r="D274" s="205"/>
      <c r="E274" s="205"/>
      <c r="F274" s="205"/>
      <c r="G274" s="443">
        <f t="shared" si="24"/>
        <v>0</v>
      </c>
      <c r="H274" s="205"/>
      <c r="I274" s="205"/>
      <c r="J274" s="205"/>
      <c r="K274" s="205"/>
      <c r="L274" s="205"/>
      <c r="M274" s="205"/>
      <c r="N274" s="440">
        <f t="shared" si="25"/>
        <v>0</v>
      </c>
      <c r="O274" s="205"/>
      <c r="P274" s="205"/>
      <c r="Q274" s="205"/>
      <c r="R274" s="205"/>
      <c r="S274" s="440">
        <f t="shared" si="26"/>
        <v>0</v>
      </c>
      <c r="T274" s="205"/>
      <c r="U274" s="205"/>
      <c r="V274" s="205"/>
      <c r="W274" s="205"/>
      <c r="X274" s="205"/>
      <c r="Y274" s="205"/>
      <c r="Z274" s="437">
        <f t="shared" si="27"/>
        <v>0</v>
      </c>
      <c r="AA274" s="894"/>
      <c r="AB274" s="882"/>
      <c r="AC274" s="895"/>
    </row>
    <row r="275" spans="1:29" hidden="1" outlineLevel="1">
      <c r="A275" s="430" t="str">
        <f>Słownik!$B$500</f>
        <v>Niemcy</v>
      </c>
      <c r="B275" s="429">
        <v>29</v>
      </c>
      <c r="C275" s="205"/>
      <c r="D275" s="205"/>
      <c r="E275" s="205"/>
      <c r="F275" s="205"/>
      <c r="G275" s="443">
        <f t="shared" si="24"/>
        <v>0</v>
      </c>
      <c r="H275" s="205"/>
      <c r="I275" s="205"/>
      <c r="J275" s="205"/>
      <c r="K275" s="205"/>
      <c r="L275" s="205"/>
      <c r="M275" s="205"/>
      <c r="N275" s="440">
        <f t="shared" si="25"/>
        <v>0</v>
      </c>
      <c r="O275" s="205"/>
      <c r="P275" s="205"/>
      <c r="Q275" s="205"/>
      <c r="R275" s="205"/>
      <c r="S275" s="440">
        <f t="shared" si="26"/>
        <v>0</v>
      </c>
      <c r="T275" s="205"/>
      <c r="U275" s="205"/>
      <c r="V275" s="205"/>
      <c r="W275" s="205"/>
      <c r="X275" s="205"/>
      <c r="Y275" s="205"/>
      <c r="Z275" s="437">
        <f t="shared" si="27"/>
        <v>0</v>
      </c>
      <c r="AA275" s="894"/>
      <c r="AB275" s="882"/>
      <c r="AC275" s="895"/>
    </row>
    <row r="276" spans="1:29" hidden="1" outlineLevel="1">
      <c r="A276" s="430" t="str">
        <f>Słownik!$B$500</f>
        <v>Niemcy</v>
      </c>
      <c r="B276" s="429">
        <v>30</v>
      </c>
      <c r="C276" s="205"/>
      <c r="D276" s="205"/>
      <c r="E276" s="205"/>
      <c r="F276" s="205"/>
      <c r="G276" s="443">
        <f t="shared" si="24"/>
        <v>0</v>
      </c>
      <c r="H276" s="205"/>
      <c r="I276" s="205"/>
      <c r="J276" s="205"/>
      <c r="K276" s="205"/>
      <c r="L276" s="205"/>
      <c r="M276" s="205"/>
      <c r="N276" s="440">
        <f t="shared" si="25"/>
        <v>0</v>
      </c>
      <c r="O276" s="205"/>
      <c r="P276" s="205"/>
      <c r="Q276" s="205"/>
      <c r="R276" s="205"/>
      <c r="S276" s="440">
        <f t="shared" si="26"/>
        <v>0</v>
      </c>
      <c r="T276" s="205"/>
      <c r="U276" s="205"/>
      <c r="V276" s="205"/>
      <c r="W276" s="205"/>
      <c r="X276" s="205"/>
      <c r="Y276" s="205"/>
      <c r="Z276" s="437">
        <f t="shared" si="27"/>
        <v>0</v>
      </c>
      <c r="AA276" s="894"/>
      <c r="AB276" s="882"/>
      <c r="AC276" s="895"/>
    </row>
    <row r="277" spans="1:29" hidden="1" outlineLevel="1">
      <c r="A277" s="430" t="str">
        <f>Słownik!$B$500</f>
        <v>Niemcy</v>
      </c>
      <c r="B277" s="429">
        <v>31</v>
      </c>
      <c r="C277" s="205"/>
      <c r="D277" s="205"/>
      <c r="E277" s="205"/>
      <c r="F277" s="205"/>
      <c r="G277" s="443">
        <f t="shared" si="24"/>
        <v>0</v>
      </c>
      <c r="H277" s="205"/>
      <c r="I277" s="205"/>
      <c r="J277" s="205"/>
      <c r="K277" s="205"/>
      <c r="L277" s="205"/>
      <c r="M277" s="205"/>
      <c r="N277" s="440">
        <f t="shared" si="25"/>
        <v>0</v>
      </c>
      <c r="O277" s="205"/>
      <c r="P277" s="205"/>
      <c r="Q277" s="205"/>
      <c r="R277" s="205"/>
      <c r="S277" s="440">
        <f t="shared" si="26"/>
        <v>0</v>
      </c>
      <c r="T277" s="205"/>
      <c r="U277" s="205"/>
      <c r="V277" s="205"/>
      <c r="W277" s="205"/>
      <c r="X277" s="205"/>
      <c r="Y277" s="205"/>
      <c r="Z277" s="437">
        <f t="shared" si="27"/>
        <v>0</v>
      </c>
      <c r="AA277" s="894"/>
      <c r="AB277" s="882"/>
      <c r="AC277" s="895"/>
    </row>
    <row r="278" spans="1:29" hidden="1" outlineLevel="1">
      <c r="A278" s="430" t="str">
        <f>Słownik!$B$500</f>
        <v>Niemcy</v>
      </c>
      <c r="B278" s="429">
        <v>32</v>
      </c>
      <c r="C278" s="205"/>
      <c r="D278" s="205"/>
      <c r="E278" s="205"/>
      <c r="F278" s="205"/>
      <c r="G278" s="443">
        <f t="shared" si="24"/>
        <v>0</v>
      </c>
      <c r="H278" s="205"/>
      <c r="I278" s="205"/>
      <c r="J278" s="205"/>
      <c r="K278" s="205"/>
      <c r="L278" s="205"/>
      <c r="M278" s="205"/>
      <c r="N278" s="440">
        <f t="shared" si="25"/>
        <v>0</v>
      </c>
      <c r="O278" s="205"/>
      <c r="P278" s="205"/>
      <c r="Q278" s="205"/>
      <c r="R278" s="205"/>
      <c r="S278" s="440">
        <f t="shared" si="26"/>
        <v>0</v>
      </c>
      <c r="T278" s="205"/>
      <c r="U278" s="205"/>
      <c r="V278" s="205"/>
      <c r="W278" s="205"/>
      <c r="X278" s="205"/>
      <c r="Y278" s="205"/>
      <c r="Z278" s="437">
        <f t="shared" si="27"/>
        <v>0</v>
      </c>
      <c r="AA278" s="894"/>
      <c r="AB278" s="882"/>
      <c r="AC278" s="895"/>
    </row>
    <row r="279" spans="1:29" hidden="1" outlineLevel="1">
      <c r="A279" s="430" t="str">
        <f>Słownik!$B$500</f>
        <v>Niemcy</v>
      </c>
      <c r="B279" s="429">
        <v>33</v>
      </c>
      <c r="C279" s="205"/>
      <c r="D279" s="205"/>
      <c r="E279" s="205"/>
      <c r="F279" s="205"/>
      <c r="G279" s="443">
        <f t="shared" si="24"/>
        <v>0</v>
      </c>
      <c r="H279" s="205"/>
      <c r="I279" s="205"/>
      <c r="J279" s="205"/>
      <c r="K279" s="205"/>
      <c r="L279" s="205"/>
      <c r="M279" s="205"/>
      <c r="N279" s="440">
        <f t="shared" si="25"/>
        <v>0</v>
      </c>
      <c r="O279" s="205"/>
      <c r="P279" s="205"/>
      <c r="Q279" s="205"/>
      <c r="R279" s="205"/>
      <c r="S279" s="440">
        <f t="shared" si="26"/>
        <v>0</v>
      </c>
      <c r="T279" s="205"/>
      <c r="U279" s="205"/>
      <c r="V279" s="205"/>
      <c r="W279" s="205"/>
      <c r="X279" s="205"/>
      <c r="Y279" s="205"/>
      <c r="Z279" s="437">
        <f t="shared" si="27"/>
        <v>0</v>
      </c>
      <c r="AA279" s="894"/>
      <c r="AB279" s="882"/>
      <c r="AC279" s="895"/>
    </row>
    <row r="280" spans="1:29" hidden="1" outlineLevel="1">
      <c r="A280" s="430" t="str">
        <f>Słownik!$B$500</f>
        <v>Niemcy</v>
      </c>
      <c r="B280" s="429">
        <v>34</v>
      </c>
      <c r="C280" s="205"/>
      <c r="D280" s="205"/>
      <c r="E280" s="205"/>
      <c r="F280" s="205"/>
      <c r="G280" s="443">
        <f t="shared" si="24"/>
        <v>0</v>
      </c>
      <c r="H280" s="205"/>
      <c r="I280" s="205"/>
      <c r="J280" s="205"/>
      <c r="K280" s="205"/>
      <c r="L280" s="205"/>
      <c r="M280" s="205"/>
      <c r="N280" s="440">
        <f t="shared" si="25"/>
        <v>0</v>
      </c>
      <c r="O280" s="205"/>
      <c r="P280" s="205"/>
      <c r="Q280" s="205"/>
      <c r="R280" s="205"/>
      <c r="S280" s="440">
        <f t="shared" si="26"/>
        <v>0</v>
      </c>
      <c r="T280" s="205"/>
      <c r="U280" s="205"/>
      <c r="V280" s="205"/>
      <c r="W280" s="205"/>
      <c r="X280" s="205"/>
      <c r="Y280" s="205"/>
      <c r="Z280" s="437">
        <f t="shared" si="27"/>
        <v>0</v>
      </c>
      <c r="AA280" s="894"/>
      <c r="AB280" s="882"/>
      <c r="AC280" s="895"/>
    </row>
    <row r="281" spans="1:29" hidden="1" outlineLevel="1">
      <c r="A281" s="430" t="str">
        <f>Słownik!$B$500</f>
        <v>Niemcy</v>
      </c>
      <c r="B281" s="429">
        <v>35</v>
      </c>
      <c r="C281" s="205"/>
      <c r="D281" s="205"/>
      <c r="E281" s="205"/>
      <c r="F281" s="205"/>
      <c r="G281" s="443">
        <f t="shared" si="24"/>
        <v>0</v>
      </c>
      <c r="H281" s="205"/>
      <c r="I281" s="205"/>
      <c r="J281" s="205"/>
      <c r="K281" s="205"/>
      <c r="L281" s="205"/>
      <c r="M281" s="205"/>
      <c r="N281" s="440">
        <f t="shared" si="25"/>
        <v>0</v>
      </c>
      <c r="O281" s="205"/>
      <c r="P281" s="205"/>
      <c r="Q281" s="205"/>
      <c r="R281" s="205"/>
      <c r="S281" s="440">
        <f t="shared" si="26"/>
        <v>0</v>
      </c>
      <c r="T281" s="205"/>
      <c r="U281" s="205"/>
      <c r="V281" s="205"/>
      <c r="W281" s="205"/>
      <c r="X281" s="205"/>
      <c r="Y281" s="205"/>
      <c r="Z281" s="437">
        <f t="shared" si="27"/>
        <v>0</v>
      </c>
      <c r="AA281" s="894"/>
      <c r="AB281" s="882"/>
      <c r="AC281" s="895"/>
    </row>
    <row r="282" spans="1:29" hidden="1" outlineLevel="1">
      <c r="A282" s="430" t="str">
        <f>Słownik!$B$500</f>
        <v>Niemcy</v>
      </c>
      <c r="B282" s="429">
        <v>36</v>
      </c>
      <c r="C282" s="205"/>
      <c r="D282" s="205"/>
      <c r="E282" s="205"/>
      <c r="F282" s="205"/>
      <c r="G282" s="443">
        <f t="shared" si="24"/>
        <v>0</v>
      </c>
      <c r="H282" s="205"/>
      <c r="I282" s="205"/>
      <c r="J282" s="205"/>
      <c r="K282" s="205"/>
      <c r="L282" s="205"/>
      <c r="M282" s="205"/>
      <c r="N282" s="440">
        <f t="shared" si="25"/>
        <v>0</v>
      </c>
      <c r="O282" s="205"/>
      <c r="P282" s="205"/>
      <c r="Q282" s="205"/>
      <c r="R282" s="205"/>
      <c r="S282" s="440">
        <f t="shared" si="26"/>
        <v>0</v>
      </c>
      <c r="T282" s="205"/>
      <c r="U282" s="205"/>
      <c r="V282" s="205"/>
      <c r="W282" s="205"/>
      <c r="X282" s="205"/>
      <c r="Y282" s="205"/>
      <c r="Z282" s="437">
        <f t="shared" si="27"/>
        <v>0</v>
      </c>
      <c r="AA282" s="894"/>
      <c r="AB282" s="882"/>
      <c r="AC282" s="895"/>
    </row>
    <row r="283" spans="1:29" hidden="1" outlineLevel="1">
      <c r="A283" s="430" t="str">
        <f>Słownik!$B$500</f>
        <v>Niemcy</v>
      </c>
      <c r="B283" s="429">
        <v>37</v>
      </c>
      <c r="C283" s="205"/>
      <c r="D283" s="205"/>
      <c r="E283" s="205"/>
      <c r="F283" s="205"/>
      <c r="G283" s="443">
        <f t="shared" si="24"/>
        <v>0</v>
      </c>
      <c r="H283" s="205"/>
      <c r="I283" s="205"/>
      <c r="J283" s="205"/>
      <c r="K283" s="205"/>
      <c r="L283" s="205"/>
      <c r="M283" s="205"/>
      <c r="N283" s="440">
        <f t="shared" si="25"/>
        <v>0</v>
      </c>
      <c r="O283" s="205"/>
      <c r="P283" s="205"/>
      <c r="Q283" s="205"/>
      <c r="R283" s="205"/>
      <c r="S283" s="440">
        <f t="shared" si="26"/>
        <v>0</v>
      </c>
      <c r="T283" s="205"/>
      <c r="U283" s="205"/>
      <c r="V283" s="205"/>
      <c r="W283" s="205"/>
      <c r="X283" s="205"/>
      <c r="Y283" s="205"/>
      <c r="Z283" s="437">
        <f t="shared" si="27"/>
        <v>0</v>
      </c>
      <c r="AA283" s="894"/>
      <c r="AB283" s="882"/>
      <c r="AC283" s="895"/>
    </row>
    <row r="284" spans="1:29" hidden="1" outlineLevel="1">
      <c r="A284" s="430" t="str">
        <f>Słownik!$B$500</f>
        <v>Niemcy</v>
      </c>
      <c r="B284" s="429">
        <v>38</v>
      </c>
      <c r="C284" s="205"/>
      <c r="D284" s="205"/>
      <c r="E284" s="205"/>
      <c r="F284" s="205"/>
      <c r="G284" s="443">
        <f t="shared" si="24"/>
        <v>0</v>
      </c>
      <c r="H284" s="205"/>
      <c r="I284" s="205"/>
      <c r="J284" s="205"/>
      <c r="K284" s="205"/>
      <c r="L284" s="205"/>
      <c r="M284" s="205"/>
      <c r="N284" s="440">
        <f t="shared" si="25"/>
        <v>0</v>
      </c>
      <c r="O284" s="205"/>
      <c r="P284" s="205"/>
      <c r="Q284" s="205"/>
      <c r="R284" s="205"/>
      <c r="S284" s="440">
        <f t="shared" si="26"/>
        <v>0</v>
      </c>
      <c r="T284" s="205"/>
      <c r="U284" s="205"/>
      <c r="V284" s="205"/>
      <c r="W284" s="205"/>
      <c r="X284" s="205"/>
      <c r="Y284" s="205"/>
      <c r="Z284" s="437">
        <f t="shared" si="27"/>
        <v>0</v>
      </c>
      <c r="AA284" s="894"/>
      <c r="AB284" s="882"/>
      <c r="AC284" s="895"/>
    </row>
    <row r="285" spans="1:29" hidden="1" outlineLevel="1">
      <c r="A285" s="430" t="str">
        <f>Słownik!$B$500</f>
        <v>Niemcy</v>
      </c>
      <c r="B285" s="429">
        <v>39</v>
      </c>
      <c r="C285" s="205"/>
      <c r="D285" s="205"/>
      <c r="E285" s="205"/>
      <c r="F285" s="205"/>
      <c r="G285" s="443">
        <f t="shared" si="24"/>
        <v>0</v>
      </c>
      <c r="H285" s="205"/>
      <c r="I285" s="205"/>
      <c r="J285" s="205"/>
      <c r="K285" s="205"/>
      <c r="L285" s="205"/>
      <c r="M285" s="205"/>
      <c r="N285" s="440">
        <f t="shared" si="25"/>
        <v>0</v>
      </c>
      <c r="O285" s="205"/>
      <c r="P285" s="205"/>
      <c r="Q285" s="205"/>
      <c r="R285" s="205"/>
      <c r="S285" s="440">
        <f t="shared" si="26"/>
        <v>0</v>
      </c>
      <c r="T285" s="205"/>
      <c r="U285" s="205"/>
      <c r="V285" s="205"/>
      <c r="W285" s="205"/>
      <c r="X285" s="205"/>
      <c r="Y285" s="205"/>
      <c r="Z285" s="437">
        <f t="shared" si="27"/>
        <v>0</v>
      </c>
      <c r="AA285" s="894"/>
      <c r="AB285" s="882"/>
      <c r="AC285" s="895"/>
    </row>
    <row r="286" spans="1:29" hidden="1" outlineLevel="1">
      <c r="A286" s="430" t="str">
        <f>Słownik!$B$500</f>
        <v>Niemcy</v>
      </c>
      <c r="B286" s="429">
        <v>40</v>
      </c>
      <c r="C286" s="205"/>
      <c r="D286" s="205"/>
      <c r="E286" s="205"/>
      <c r="F286" s="205"/>
      <c r="G286" s="443">
        <f t="shared" si="24"/>
        <v>0</v>
      </c>
      <c r="H286" s="205"/>
      <c r="I286" s="205"/>
      <c r="J286" s="205"/>
      <c r="K286" s="205"/>
      <c r="L286" s="205"/>
      <c r="M286" s="205"/>
      <c r="N286" s="440">
        <f t="shared" si="25"/>
        <v>0</v>
      </c>
      <c r="O286" s="205"/>
      <c r="P286" s="205"/>
      <c r="Q286" s="205"/>
      <c r="R286" s="205"/>
      <c r="S286" s="440">
        <f t="shared" si="26"/>
        <v>0</v>
      </c>
      <c r="T286" s="205"/>
      <c r="U286" s="205"/>
      <c r="V286" s="205"/>
      <c r="W286" s="205"/>
      <c r="X286" s="205"/>
      <c r="Y286" s="205"/>
      <c r="Z286" s="437">
        <f t="shared" si="27"/>
        <v>0</v>
      </c>
      <c r="AA286" s="894"/>
      <c r="AB286" s="882"/>
      <c r="AC286" s="895"/>
    </row>
    <row r="287" spans="1:29" hidden="1" outlineLevel="1">
      <c r="A287" s="430" t="str">
        <f>Słownik!$B$500</f>
        <v>Niemcy</v>
      </c>
      <c r="B287" s="429">
        <v>41</v>
      </c>
      <c r="C287" s="205"/>
      <c r="D287" s="205"/>
      <c r="E287" s="205"/>
      <c r="F287" s="205"/>
      <c r="G287" s="443">
        <f t="shared" si="24"/>
        <v>0</v>
      </c>
      <c r="H287" s="205"/>
      <c r="I287" s="205"/>
      <c r="J287" s="205"/>
      <c r="K287" s="205"/>
      <c r="L287" s="205"/>
      <c r="M287" s="205"/>
      <c r="N287" s="440">
        <f t="shared" si="25"/>
        <v>0</v>
      </c>
      <c r="O287" s="205"/>
      <c r="P287" s="205"/>
      <c r="Q287" s="205"/>
      <c r="R287" s="205"/>
      <c r="S287" s="440">
        <f t="shared" si="26"/>
        <v>0</v>
      </c>
      <c r="T287" s="205"/>
      <c r="U287" s="205"/>
      <c r="V287" s="205"/>
      <c r="W287" s="205"/>
      <c r="X287" s="205"/>
      <c r="Y287" s="205"/>
      <c r="Z287" s="437">
        <f t="shared" si="27"/>
        <v>0</v>
      </c>
      <c r="AA287" s="894"/>
      <c r="AB287" s="882"/>
      <c r="AC287" s="895"/>
    </row>
    <row r="288" spans="1:29" hidden="1" outlineLevel="1">
      <c r="A288" s="430" t="str">
        <f>Słownik!$B$500</f>
        <v>Niemcy</v>
      </c>
      <c r="B288" s="429">
        <v>42</v>
      </c>
      <c r="C288" s="205"/>
      <c r="D288" s="205"/>
      <c r="E288" s="205"/>
      <c r="F288" s="205"/>
      <c r="G288" s="443">
        <f t="shared" si="24"/>
        <v>0</v>
      </c>
      <c r="H288" s="205"/>
      <c r="I288" s="205"/>
      <c r="J288" s="205"/>
      <c r="K288" s="205"/>
      <c r="L288" s="205"/>
      <c r="M288" s="205"/>
      <c r="N288" s="440">
        <f t="shared" si="25"/>
        <v>0</v>
      </c>
      <c r="O288" s="205"/>
      <c r="P288" s="205"/>
      <c r="Q288" s="205"/>
      <c r="R288" s="205"/>
      <c r="S288" s="440">
        <f t="shared" si="26"/>
        <v>0</v>
      </c>
      <c r="T288" s="205"/>
      <c r="U288" s="205"/>
      <c r="V288" s="205"/>
      <c r="W288" s="205"/>
      <c r="X288" s="205"/>
      <c r="Y288" s="205"/>
      <c r="Z288" s="437">
        <f t="shared" si="27"/>
        <v>0</v>
      </c>
      <c r="AA288" s="894"/>
      <c r="AB288" s="882"/>
      <c r="AC288" s="895"/>
    </row>
    <row r="289" spans="1:29" hidden="1" outlineLevel="1">
      <c r="A289" s="430" t="str">
        <f>Słownik!$B$500</f>
        <v>Niemcy</v>
      </c>
      <c r="B289" s="429">
        <v>44</v>
      </c>
      <c r="C289" s="205"/>
      <c r="D289" s="205"/>
      <c r="E289" s="205"/>
      <c r="F289" s="205"/>
      <c r="G289" s="443">
        <f t="shared" si="24"/>
        <v>0</v>
      </c>
      <c r="H289" s="205"/>
      <c r="I289" s="205"/>
      <c r="J289" s="205"/>
      <c r="K289" s="205"/>
      <c r="L289" s="205"/>
      <c r="M289" s="205"/>
      <c r="N289" s="440">
        <f t="shared" si="25"/>
        <v>0</v>
      </c>
      <c r="O289" s="205"/>
      <c r="P289" s="205"/>
      <c r="Q289" s="205"/>
      <c r="R289" s="205"/>
      <c r="S289" s="440">
        <f t="shared" si="26"/>
        <v>0</v>
      </c>
      <c r="T289" s="205"/>
      <c r="U289" s="205"/>
      <c r="V289" s="205"/>
      <c r="W289" s="205"/>
      <c r="X289" s="205"/>
      <c r="Y289" s="205"/>
      <c r="Z289" s="437">
        <f t="shared" si="27"/>
        <v>0</v>
      </c>
      <c r="AA289" s="894"/>
      <c r="AB289" s="882"/>
      <c r="AC289" s="895"/>
    </row>
    <row r="290" spans="1:29" hidden="1" outlineLevel="1">
      <c r="A290" s="430" t="str">
        <f>Słownik!$B$500</f>
        <v>Niemcy</v>
      </c>
      <c r="B290" s="429">
        <v>45</v>
      </c>
      <c r="C290" s="205"/>
      <c r="D290" s="205"/>
      <c r="E290" s="205"/>
      <c r="F290" s="205"/>
      <c r="G290" s="443">
        <f t="shared" si="24"/>
        <v>0</v>
      </c>
      <c r="H290" s="205"/>
      <c r="I290" s="205"/>
      <c r="J290" s="205"/>
      <c r="K290" s="205"/>
      <c r="L290" s="205"/>
      <c r="M290" s="205"/>
      <c r="N290" s="440">
        <f t="shared" si="25"/>
        <v>0</v>
      </c>
      <c r="O290" s="205"/>
      <c r="P290" s="205"/>
      <c r="Q290" s="205"/>
      <c r="R290" s="205"/>
      <c r="S290" s="440">
        <f t="shared" si="26"/>
        <v>0</v>
      </c>
      <c r="T290" s="205"/>
      <c r="U290" s="205"/>
      <c r="V290" s="205"/>
      <c r="W290" s="205"/>
      <c r="X290" s="205"/>
      <c r="Y290" s="205"/>
      <c r="Z290" s="437">
        <f t="shared" si="27"/>
        <v>0</v>
      </c>
      <c r="AA290" s="894"/>
      <c r="AB290" s="882"/>
      <c r="AC290" s="895"/>
    </row>
    <row r="291" spans="1:29" hidden="1" outlineLevel="1">
      <c r="A291" s="430" t="str">
        <f>Słownik!$B$500</f>
        <v>Niemcy</v>
      </c>
      <c r="B291" s="429">
        <v>46</v>
      </c>
      <c r="C291" s="205"/>
      <c r="D291" s="205"/>
      <c r="E291" s="205"/>
      <c r="F291" s="205"/>
      <c r="G291" s="443">
        <f t="shared" si="24"/>
        <v>0</v>
      </c>
      <c r="H291" s="205"/>
      <c r="I291" s="205"/>
      <c r="J291" s="205"/>
      <c r="K291" s="205"/>
      <c r="L291" s="205"/>
      <c r="M291" s="205"/>
      <c r="N291" s="440">
        <f t="shared" si="25"/>
        <v>0</v>
      </c>
      <c r="O291" s="205"/>
      <c r="P291" s="205"/>
      <c r="Q291" s="205"/>
      <c r="R291" s="205"/>
      <c r="S291" s="440">
        <f t="shared" si="26"/>
        <v>0</v>
      </c>
      <c r="T291" s="205"/>
      <c r="U291" s="205"/>
      <c r="V291" s="205"/>
      <c r="W291" s="205"/>
      <c r="X291" s="205"/>
      <c r="Y291" s="205"/>
      <c r="Z291" s="437">
        <f t="shared" si="27"/>
        <v>0</v>
      </c>
      <c r="AA291" s="894"/>
      <c r="AB291" s="882"/>
      <c r="AC291" s="895"/>
    </row>
    <row r="292" spans="1:29" hidden="1" outlineLevel="1">
      <c r="A292" s="430" t="str">
        <f>Słownik!$B$500</f>
        <v>Niemcy</v>
      </c>
      <c r="B292" s="429">
        <v>47</v>
      </c>
      <c r="C292" s="205"/>
      <c r="D292" s="205"/>
      <c r="E292" s="205"/>
      <c r="F292" s="205"/>
      <c r="G292" s="443">
        <f t="shared" si="24"/>
        <v>0</v>
      </c>
      <c r="H292" s="205"/>
      <c r="I292" s="205"/>
      <c r="J292" s="205"/>
      <c r="K292" s="205"/>
      <c r="L292" s="205"/>
      <c r="M292" s="205"/>
      <c r="N292" s="440">
        <f t="shared" si="25"/>
        <v>0</v>
      </c>
      <c r="O292" s="205"/>
      <c r="P292" s="205"/>
      <c r="Q292" s="205"/>
      <c r="R292" s="205"/>
      <c r="S292" s="440">
        <f t="shared" si="26"/>
        <v>0</v>
      </c>
      <c r="T292" s="205"/>
      <c r="U292" s="205"/>
      <c r="V292" s="205"/>
      <c r="W292" s="205"/>
      <c r="X292" s="205"/>
      <c r="Y292" s="205"/>
      <c r="Z292" s="437">
        <f t="shared" si="27"/>
        <v>0</v>
      </c>
      <c r="AA292" s="894"/>
      <c r="AB292" s="882"/>
      <c r="AC292" s="895"/>
    </row>
    <row r="293" spans="1:29" hidden="1" outlineLevel="1">
      <c r="A293" s="430" t="str">
        <f>Słownik!$B$500</f>
        <v>Niemcy</v>
      </c>
      <c r="B293" s="429">
        <v>48</v>
      </c>
      <c r="C293" s="205"/>
      <c r="D293" s="205"/>
      <c r="E293" s="205"/>
      <c r="F293" s="205"/>
      <c r="G293" s="443">
        <f t="shared" si="24"/>
        <v>0</v>
      </c>
      <c r="H293" s="205"/>
      <c r="I293" s="205"/>
      <c r="J293" s="205"/>
      <c r="K293" s="205"/>
      <c r="L293" s="205"/>
      <c r="M293" s="205"/>
      <c r="N293" s="440">
        <f t="shared" si="25"/>
        <v>0</v>
      </c>
      <c r="O293" s="205"/>
      <c r="P293" s="205"/>
      <c r="Q293" s="205"/>
      <c r="R293" s="205"/>
      <c r="S293" s="440">
        <f t="shared" si="26"/>
        <v>0</v>
      </c>
      <c r="T293" s="205"/>
      <c r="U293" s="205"/>
      <c r="V293" s="205"/>
      <c r="W293" s="205"/>
      <c r="X293" s="205"/>
      <c r="Y293" s="205"/>
      <c r="Z293" s="437">
        <f t="shared" si="27"/>
        <v>0</v>
      </c>
      <c r="AA293" s="894"/>
      <c r="AB293" s="882"/>
      <c r="AC293" s="895"/>
    </row>
    <row r="294" spans="1:29" hidden="1" outlineLevel="1">
      <c r="A294" s="430" t="str">
        <f>Słownik!$B$500</f>
        <v>Niemcy</v>
      </c>
      <c r="B294" s="429">
        <v>49</v>
      </c>
      <c r="C294" s="205"/>
      <c r="D294" s="205"/>
      <c r="E294" s="205"/>
      <c r="F294" s="205"/>
      <c r="G294" s="443">
        <f t="shared" si="24"/>
        <v>0</v>
      </c>
      <c r="H294" s="205"/>
      <c r="I294" s="205"/>
      <c r="J294" s="205"/>
      <c r="K294" s="205"/>
      <c r="L294" s="205"/>
      <c r="M294" s="205"/>
      <c r="N294" s="440">
        <f t="shared" si="25"/>
        <v>0</v>
      </c>
      <c r="O294" s="205"/>
      <c r="P294" s="205"/>
      <c r="Q294" s="205"/>
      <c r="R294" s="205"/>
      <c r="S294" s="440">
        <f t="shared" si="26"/>
        <v>0</v>
      </c>
      <c r="T294" s="205"/>
      <c r="U294" s="205"/>
      <c r="V294" s="205"/>
      <c r="W294" s="205"/>
      <c r="X294" s="205"/>
      <c r="Y294" s="205"/>
      <c r="Z294" s="437">
        <f t="shared" si="27"/>
        <v>0</v>
      </c>
      <c r="AA294" s="894"/>
      <c r="AB294" s="882"/>
      <c r="AC294" s="895"/>
    </row>
    <row r="295" spans="1:29" hidden="1" outlineLevel="1">
      <c r="A295" s="430" t="str">
        <f>Słownik!$B$500</f>
        <v>Niemcy</v>
      </c>
      <c r="B295" s="429">
        <v>50</v>
      </c>
      <c r="C295" s="205"/>
      <c r="D295" s="205"/>
      <c r="E295" s="205"/>
      <c r="F295" s="205"/>
      <c r="G295" s="443">
        <f t="shared" si="24"/>
        <v>0</v>
      </c>
      <c r="H295" s="205"/>
      <c r="I295" s="205"/>
      <c r="J295" s="205"/>
      <c r="K295" s="205"/>
      <c r="L295" s="205"/>
      <c r="M295" s="205"/>
      <c r="N295" s="440">
        <f t="shared" si="25"/>
        <v>0</v>
      </c>
      <c r="O295" s="205"/>
      <c r="P295" s="205"/>
      <c r="Q295" s="205"/>
      <c r="R295" s="205"/>
      <c r="S295" s="440">
        <f t="shared" si="26"/>
        <v>0</v>
      </c>
      <c r="T295" s="205"/>
      <c r="U295" s="205"/>
      <c r="V295" s="205"/>
      <c r="W295" s="205"/>
      <c r="X295" s="205"/>
      <c r="Y295" s="205"/>
      <c r="Z295" s="437">
        <f t="shared" si="27"/>
        <v>0</v>
      </c>
      <c r="AA295" s="894"/>
      <c r="AB295" s="882"/>
      <c r="AC295" s="895"/>
    </row>
    <row r="296" spans="1:29" hidden="1" outlineLevel="1">
      <c r="A296" s="430" t="str">
        <f>Słownik!$B$500</f>
        <v>Niemcy</v>
      </c>
      <c r="B296" s="429">
        <v>51</v>
      </c>
      <c r="C296" s="205"/>
      <c r="D296" s="205"/>
      <c r="E296" s="205"/>
      <c r="F296" s="205"/>
      <c r="G296" s="443">
        <f t="shared" si="24"/>
        <v>0</v>
      </c>
      <c r="H296" s="205"/>
      <c r="I296" s="205"/>
      <c r="J296" s="205"/>
      <c r="K296" s="205"/>
      <c r="L296" s="205"/>
      <c r="M296" s="205"/>
      <c r="N296" s="440">
        <f t="shared" si="25"/>
        <v>0</v>
      </c>
      <c r="O296" s="205"/>
      <c r="P296" s="205"/>
      <c r="Q296" s="205"/>
      <c r="R296" s="205"/>
      <c r="S296" s="440">
        <f t="shared" si="26"/>
        <v>0</v>
      </c>
      <c r="T296" s="205"/>
      <c r="U296" s="205"/>
      <c r="V296" s="205"/>
      <c r="W296" s="205"/>
      <c r="X296" s="205"/>
      <c r="Y296" s="205"/>
      <c r="Z296" s="437">
        <f t="shared" si="27"/>
        <v>0</v>
      </c>
      <c r="AA296" s="894"/>
      <c r="AB296" s="882"/>
      <c r="AC296" s="895"/>
    </row>
    <row r="297" spans="1:29" hidden="1" outlineLevel="1">
      <c r="A297" s="430" t="str">
        <f>Słownik!$B$500</f>
        <v>Niemcy</v>
      </c>
      <c r="B297" s="429">
        <v>52</v>
      </c>
      <c r="C297" s="205"/>
      <c r="D297" s="205"/>
      <c r="E297" s="205"/>
      <c r="F297" s="205"/>
      <c r="G297" s="443">
        <f t="shared" si="24"/>
        <v>0</v>
      </c>
      <c r="H297" s="205"/>
      <c r="I297" s="205"/>
      <c r="J297" s="205"/>
      <c r="K297" s="205"/>
      <c r="L297" s="205"/>
      <c r="M297" s="205"/>
      <c r="N297" s="440">
        <f t="shared" si="25"/>
        <v>0</v>
      </c>
      <c r="O297" s="205"/>
      <c r="P297" s="205"/>
      <c r="Q297" s="205"/>
      <c r="R297" s="205"/>
      <c r="S297" s="440">
        <f t="shared" si="26"/>
        <v>0</v>
      </c>
      <c r="T297" s="205"/>
      <c r="U297" s="205"/>
      <c r="V297" s="205"/>
      <c r="W297" s="205"/>
      <c r="X297" s="205"/>
      <c r="Y297" s="205"/>
      <c r="Z297" s="437">
        <f t="shared" si="27"/>
        <v>0</v>
      </c>
      <c r="AA297" s="894"/>
      <c r="AB297" s="882"/>
      <c r="AC297" s="895"/>
    </row>
    <row r="298" spans="1:29" hidden="1" outlineLevel="1">
      <c r="A298" s="430" t="str">
        <f>Słownik!$B$500</f>
        <v>Niemcy</v>
      </c>
      <c r="B298" s="429">
        <v>53</v>
      </c>
      <c r="C298" s="205"/>
      <c r="D298" s="205"/>
      <c r="E298" s="205"/>
      <c r="F298" s="205"/>
      <c r="G298" s="443">
        <f t="shared" si="24"/>
        <v>0</v>
      </c>
      <c r="H298" s="205"/>
      <c r="I298" s="205"/>
      <c r="J298" s="205"/>
      <c r="K298" s="205"/>
      <c r="L298" s="205"/>
      <c r="M298" s="205"/>
      <c r="N298" s="440">
        <f t="shared" si="25"/>
        <v>0</v>
      </c>
      <c r="O298" s="205"/>
      <c r="P298" s="205"/>
      <c r="Q298" s="205"/>
      <c r="R298" s="205"/>
      <c r="S298" s="440">
        <f t="shared" si="26"/>
        <v>0</v>
      </c>
      <c r="T298" s="205"/>
      <c r="U298" s="205"/>
      <c r="V298" s="205"/>
      <c r="W298" s="205"/>
      <c r="X298" s="205"/>
      <c r="Y298" s="205"/>
      <c r="Z298" s="437">
        <f t="shared" si="27"/>
        <v>0</v>
      </c>
      <c r="AA298" s="894"/>
      <c r="AB298" s="882"/>
      <c r="AC298" s="895"/>
    </row>
    <row r="299" spans="1:29" hidden="1" outlineLevel="1">
      <c r="A299" s="430" t="str">
        <f>Słownik!$B$500</f>
        <v>Niemcy</v>
      </c>
      <c r="B299" s="429">
        <v>54</v>
      </c>
      <c r="C299" s="205"/>
      <c r="D299" s="205"/>
      <c r="E299" s="205"/>
      <c r="F299" s="205"/>
      <c r="G299" s="443">
        <f t="shared" si="24"/>
        <v>0</v>
      </c>
      <c r="H299" s="205"/>
      <c r="I299" s="205"/>
      <c r="J299" s="205"/>
      <c r="K299" s="205"/>
      <c r="L299" s="205"/>
      <c r="M299" s="205"/>
      <c r="N299" s="440">
        <f t="shared" si="25"/>
        <v>0</v>
      </c>
      <c r="O299" s="205"/>
      <c r="P299" s="205"/>
      <c r="Q299" s="205"/>
      <c r="R299" s="205"/>
      <c r="S299" s="440">
        <f t="shared" si="26"/>
        <v>0</v>
      </c>
      <c r="T299" s="205"/>
      <c r="U299" s="205"/>
      <c r="V299" s="205"/>
      <c r="W299" s="205"/>
      <c r="X299" s="205"/>
      <c r="Y299" s="205"/>
      <c r="Z299" s="437">
        <f t="shared" si="27"/>
        <v>0</v>
      </c>
      <c r="AA299" s="894"/>
      <c r="AB299" s="882"/>
      <c r="AC299" s="895"/>
    </row>
    <row r="300" spans="1:29" hidden="1" outlineLevel="1">
      <c r="A300" s="430" t="str">
        <f>Słownik!$B$500</f>
        <v>Niemcy</v>
      </c>
      <c r="B300" s="429">
        <v>55</v>
      </c>
      <c r="C300" s="205"/>
      <c r="D300" s="205"/>
      <c r="E300" s="205"/>
      <c r="F300" s="205"/>
      <c r="G300" s="443">
        <f t="shared" si="24"/>
        <v>0</v>
      </c>
      <c r="H300" s="205"/>
      <c r="I300" s="205"/>
      <c r="J300" s="205"/>
      <c r="K300" s="205"/>
      <c r="L300" s="205"/>
      <c r="M300" s="205"/>
      <c r="N300" s="440">
        <f t="shared" si="25"/>
        <v>0</v>
      </c>
      <c r="O300" s="205"/>
      <c r="P300" s="205"/>
      <c r="Q300" s="205"/>
      <c r="R300" s="205"/>
      <c r="S300" s="440">
        <f t="shared" si="26"/>
        <v>0</v>
      </c>
      <c r="T300" s="205"/>
      <c r="U300" s="205"/>
      <c r="V300" s="205"/>
      <c r="W300" s="205"/>
      <c r="X300" s="205"/>
      <c r="Y300" s="205"/>
      <c r="Z300" s="437">
        <f t="shared" si="27"/>
        <v>0</v>
      </c>
      <c r="AA300" s="894"/>
      <c r="AB300" s="882"/>
      <c r="AC300" s="895"/>
    </row>
    <row r="301" spans="1:29" hidden="1" outlineLevel="1">
      <c r="A301" s="430" t="str">
        <f>Słownik!$B$500</f>
        <v>Niemcy</v>
      </c>
      <c r="B301" s="429">
        <v>56</v>
      </c>
      <c r="C301" s="205"/>
      <c r="D301" s="205"/>
      <c r="E301" s="205"/>
      <c r="F301" s="205"/>
      <c r="G301" s="443">
        <f t="shared" si="24"/>
        <v>0</v>
      </c>
      <c r="H301" s="205"/>
      <c r="I301" s="205"/>
      <c r="J301" s="205"/>
      <c r="K301" s="205"/>
      <c r="L301" s="205"/>
      <c r="M301" s="205"/>
      <c r="N301" s="440">
        <f t="shared" si="25"/>
        <v>0</v>
      </c>
      <c r="O301" s="205"/>
      <c r="P301" s="205"/>
      <c r="Q301" s="205"/>
      <c r="R301" s="205"/>
      <c r="S301" s="440">
        <f t="shared" si="26"/>
        <v>0</v>
      </c>
      <c r="T301" s="205"/>
      <c r="U301" s="205"/>
      <c r="V301" s="205"/>
      <c r="W301" s="205"/>
      <c r="X301" s="205"/>
      <c r="Y301" s="205"/>
      <c r="Z301" s="437">
        <f t="shared" si="27"/>
        <v>0</v>
      </c>
      <c r="AA301" s="894"/>
      <c r="AB301" s="882"/>
      <c r="AC301" s="895"/>
    </row>
    <row r="302" spans="1:29" hidden="1" outlineLevel="1">
      <c r="A302" s="430" t="str">
        <f>Słownik!$B$500</f>
        <v>Niemcy</v>
      </c>
      <c r="B302" s="429">
        <v>57</v>
      </c>
      <c r="C302" s="205"/>
      <c r="D302" s="205"/>
      <c r="E302" s="205"/>
      <c r="F302" s="205"/>
      <c r="G302" s="443">
        <f t="shared" si="24"/>
        <v>0</v>
      </c>
      <c r="H302" s="205"/>
      <c r="I302" s="205"/>
      <c r="J302" s="205"/>
      <c r="K302" s="205"/>
      <c r="L302" s="205"/>
      <c r="M302" s="205"/>
      <c r="N302" s="440">
        <f t="shared" si="25"/>
        <v>0</v>
      </c>
      <c r="O302" s="205"/>
      <c r="P302" s="205"/>
      <c r="Q302" s="205"/>
      <c r="R302" s="205"/>
      <c r="S302" s="440">
        <f t="shared" si="26"/>
        <v>0</v>
      </c>
      <c r="T302" s="205"/>
      <c r="U302" s="205"/>
      <c r="V302" s="205"/>
      <c r="W302" s="205"/>
      <c r="X302" s="205"/>
      <c r="Y302" s="205"/>
      <c r="Z302" s="437">
        <f t="shared" si="27"/>
        <v>0</v>
      </c>
      <c r="AA302" s="894"/>
      <c r="AB302" s="882"/>
      <c r="AC302" s="895"/>
    </row>
    <row r="303" spans="1:29" hidden="1" outlineLevel="1">
      <c r="A303" s="430" t="str">
        <f>Słownik!$B$500</f>
        <v>Niemcy</v>
      </c>
      <c r="B303" s="429">
        <v>58</v>
      </c>
      <c r="C303" s="205"/>
      <c r="D303" s="205"/>
      <c r="E303" s="205"/>
      <c r="F303" s="205"/>
      <c r="G303" s="443">
        <f t="shared" si="24"/>
        <v>0</v>
      </c>
      <c r="H303" s="205"/>
      <c r="I303" s="205"/>
      <c r="J303" s="205"/>
      <c r="K303" s="205"/>
      <c r="L303" s="205"/>
      <c r="M303" s="205"/>
      <c r="N303" s="440">
        <f t="shared" si="25"/>
        <v>0</v>
      </c>
      <c r="O303" s="205"/>
      <c r="P303" s="205"/>
      <c r="Q303" s="205"/>
      <c r="R303" s="205"/>
      <c r="S303" s="440">
        <f t="shared" si="26"/>
        <v>0</v>
      </c>
      <c r="T303" s="205"/>
      <c r="U303" s="205"/>
      <c r="V303" s="205"/>
      <c r="W303" s="205"/>
      <c r="X303" s="205"/>
      <c r="Y303" s="205"/>
      <c r="Z303" s="437">
        <f t="shared" si="27"/>
        <v>0</v>
      </c>
      <c r="AA303" s="894"/>
      <c r="AB303" s="882"/>
      <c r="AC303" s="895"/>
    </row>
    <row r="304" spans="1:29" hidden="1" outlineLevel="1">
      <c r="A304" s="430" t="str">
        <f>Słownik!$B$500</f>
        <v>Niemcy</v>
      </c>
      <c r="B304" s="429">
        <v>59</v>
      </c>
      <c r="C304" s="205"/>
      <c r="D304" s="205"/>
      <c r="E304" s="205"/>
      <c r="F304" s="205"/>
      <c r="G304" s="443">
        <f t="shared" si="24"/>
        <v>0</v>
      </c>
      <c r="H304" s="205"/>
      <c r="I304" s="205"/>
      <c r="J304" s="205"/>
      <c r="K304" s="205"/>
      <c r="L304" s="205"/>
      <c r="M304" s="205"/>
      <c r="N304" s="440">
        <f t="shared" si="25"/>
        <v>0</v>
      </c>
      <c r="O304" s="205"/>
      <c r="P304" s="205"/>
      <c r="Q304" s="205"/>
      <c r="R304" s="205"/>
      <c r="S304" s="440">
        <f t="shared" si="26"/>
        <v>0</v>
      </c>
      <c r="T304" s="205"/>
      <c r="U304" s="205"/>
      <c r="V304" s="205"/>
      <c r="W304" s="205"/>
      <c r="X304" s="205"/>
      <c r="Y304" s="205"/>
      <c r="Z304" s="437">
        <f t="shared" si="27"/>
        <v>0</v>
      </c>
      <c r="AA304" s="894"/>
      <c r="AB304" s="882"/>
      <c r="AC304" s="895"/>
    </row>
    <row r="305" spans="1:29" hidden="1" outlineLevel="1">
      <c r="A305" s="430" t="str">
        <f>Słownik!$B$500</f>
        <v>Niemcy</v>
      </c>
      <c r="B305" s="429">
        <v>60</v>
      </c>
      <c r="C305" s="205"/>
      <c r="D305" s="205"/>
      <c r="E305" s="205"/>
      <c r="F305" s="205"/>
      <c r="G305" s="443">
        <f t="shared" si="24"/>
        <v>0</v>
      </c>
      <c r="H305" s="205"/>
      <c r="I305" s="205"/>
      <c r="J305" s="205"/>
      <c r="K305" s="205"/>
      <c r="L305" s="205"/>
      <c r="M305" s="205"/>
      <c r="N305" s="440">
        <f t="shared" si="25"/>
        <v>0</v>
      </c>
      <c r="O305" s="205"/>
      <c r="P305" s="205"/>
      <c r="Q305" s="205"/>
      <c r="R305" s="205"/>
      <c r="S305" s="440">
        <f t="shared" si="26"/>
        <v>0</v>
      </c>
      <c r="T305" s="205"/>
      <c r="U305" s="205"/>
      <c r="V305" s="205"/>
      <c r="W305" s="205"/>
      <c r="X305" s="205"/>
      <c r="Y305" s="205"/>
      <c r="Z305" s="437">
        <f t="shared" si="27"/>
        <v>0</v>
      </c>
      <c r="AA305" s="894"/>
      <c r="AB305" s="882"/>
      <c r="AC305" s="895"/>
    </row>
    <row r="306" spans="1:29" hidden="1" outlineLevel="1">
      <c r="A306" s="430" t="str">
        <f>Słownik!$B$500</f>
        <v>Niemcy</v>
      </c>
      <c r="B306" s="429">
        <v>61</v>
      </c>
      <c r="C306" s="205"/>
      <c r="D306" s="205"/>
      <c r="E306" s="205"/>
      <c r="F306" s="205"/>
      <c r="G306" s="443">
        <f t="shared" si="24"/>
        <v>0</v>
      </c>
      <c r="H306" s="205"/>
      <c r="I306" s="205"/>
      <c r="J306" s="205"/>
      <c r="K306" s="205"/>
      <c r="L306" s="205"/>
      <c r="M306" s="205"/>
      <c r="N306" s="440">
        <f t="shared" si="25"/>
        <v>0</v>
      </c>
      <c r="O306" s="205"/>
      <c r="P306" s="205"/>
      <c r="Q306" s="205"/>
      <c r="R306" s="205"/>
      <c r="S306" s="440">
        <f t="shared" si="26"/>
        <v>0</v>
      </c>
      <c r="T306" s="205"/>
      <c r="U306" s="205"/>
      <c r="V306" s="205"/>
      <c r="W306" s="205"/>
      <c r="X306" s="205"/>
      <c r="Y306" s="205"/>
      <c r="Z306" s="437">
        <f t="shared" si="27"/>
        <v>0</v>
      </c>
      <c r="AA306" s="894"/>
      <c r="AB306" s="882"/>
      <c r="AC306" s="895"/>
    </row>
    <row r="307" spans="1:29" hidden="1" outlineLevel="1">
      <c r="A307" s="430" t="str">
        <f>Słownik!$B$500</f>
        <v>Niemcy</v>
      </c>
      <c r="B307" s="429">
        <v>63</v>
      </c>
      <c r="C307" s="205"/>
      <c r="D307" s="205"/>
      <c r="E307" s="205"/>
      <c r="F307" s="205"/>
      <c r="G307" s="443">
        <f t="shared" si="24"/>
        <v>0</v>
      </c>
      <c r="H307" s="205"/>
      <c r="I307" s="205"/>
      <c r="J307" s="205"/>
      <c r="K307" s="205"/>
      <c r="L307" s="205"/>
      <c r="M307" s="205"/>
      <c r="N307" s="440">
        <f t="shared" si="25"/>
        <v>0</v>
      </c>
      <c r="O307" s="205"/>
      <c r="P307" s="205"/>
      <c r="Q307" s="205"/>
      <c r="R307" s="205"/>
      <c r="S307" s="440">
        <f t="shared" si="26"/>
        <v>0</v>
      </c>
      <c r="T307" s="205"/>
      <c r="U307" s="205"/>
      <c r="V307" s="205"/>
      <c r="W307" s="205"/>
      <c r="X307" s="205"/>
      <c r="Y307" s="205"/>
      <c r="Z307" s="437">
        <f t="shared" si="27"/>
        <v>0</v>
      </c>
      <c r="AA307" s="894"/>
      <c r="AB307" s="882"/>
      <c r="AC307" s="895"/>
    </row>
    <row r="308" spans="1:29" hidden="1" outlineLevel="1">
      <c r="A308" s="430" t="str">
        <f>Słownik!$B$500</f>
        <v>Niemcy</v>
      </c>
      <c r="B308" s="429">
        <v>64</v>
      </c>
      <c r="C308" s="205"/>
      <c r="D308" s="205"/>
      <c r="E308" s="205"/>
      <c r="F308" s="205"/>
      <c r="G308" s="443">
        <f t="shared" si="24"/>
        <v>0</v>
      </c>
      <c r="H308" s="205"/>
      <c r="I308" s="205"/>
      <c r="J308" s="205"/>
      <c r="K308" s="205"/>
      <c r="L308" s="205"/>
      <c r="M308" s="205"/>
      <c r="N308" s="440">
        <f t="shared" si="25"/>
        <v>0</v>
      </c>
      <c r="O308" s="205"/>
      <c r="P308" s="205"/>
      <c r="Q308" s="205"/>
      <c r="R308" s="205"/>
      <c r="S308" s="440">
        <f t="shared" si="26"/>
        <v>0</v>
      </c>
      <c r="T308" s="205"/>
      <c r="U308" s="205"/>
      <c r="V308" s="205"/>
      <c r="W308" s="205"/>
      <c r="X308" s="205"/>
      <c r="Y308" s="205"/>
      <c r="Z308" s="437">
        <f t="shared" si="27"/>
        <v>0</v>
      </c>
      <c r="AA308" s="894"/>
      <c r="AB308" s="882"/>
      <c r="AC308" s="895"/>
    </row>
    <row r="309" spans="1:29" hidden="1" outlineLevel="1">
      <c r="A309" s="430" t="str">
        <f>Słownik!$B$500</f>
        <v>Niemcy</v>
      </c>
      <c r="B309" s="429">
        <v>65</v>
      </c>
      <c r="C309" s="205"/>
      <c r="D309" s="205"/>
      <c r="E309" s="205"/>
      <c r="F309" s="205"/>
      <c r="G309" s="443">
        <f t="shared" si="24"/>
        <v>0</v>
      </c>
      <c r="H309" s="205"/>
      <c r="I309" s="205"/>
      <c r="J309" s="205"/>
      <c r="K309" s="205"/>
      <c r="L309" s="205"/>
      <c r="M309" s="205"/>
      <c r="N309" s="440">
        <f t="shared" si="25"/>
        <v>0</v>
      </c>
      <c r="O309" s="205"/>
      <c r="P309" s="205"/>
      <c r="Q309" s="205"/>
      <c r="R309" s="205"/>
      <c r="S309" s="440">
        <f t="shared" si="26"/>
        <v>0</v>
      </c>
      <c r="T309" s="205"/>
      <c r="U309" s="205"/>
      <c r="V309" s="205"/>
      <c r="W309" s="205"/>
      <c r="X309" s="205"/>
      <c r="Y309" s="205"/>
      <c r="Z309" s="437">
        <f t="shared" si="27"/>
        <v>0</v>
      </c>
      <c r="AA309" s="894"/>
      <c r="AB309" s="882"/>
      <c r="AC309" s="895"/>
    </row>
    <row r="310" spans="1:29" hidden="1" outlineLevel="1">
      <c r="A310" s="430" t="str">
        <f>Słownik!$B$500</f>
        <v>Niemcy</v>
      </c>
      <c r="B310" s="429">
        <v>66</v>
      </c>
      <c r="C310" s="205"/>
      <c r="D310" s="205"/>
      <c r="E310" s="205"/>
      <c r="F310" s="205"/>
      <c r="G310" s="443">
        <f t="shared" si="24"/>
        <v>0</v>
      </c>
      <c r="H310" s="205"/>
      <c r="I310" s="205"/>
      <c r="J310" s="205"/>
      <c r="K310" s="205"/>
      <c r="L310" s="205"/>
      <c r="M310" s="205"/>
      <c r="N310" s="440">
        <f t="shared" si="25"/>
        <v>0</v>
      </c>
      <c r="O310" s="205"/>
      <c r="P310" s="205"/>
      <c r="Q310" s="205"/>
      <c r="R310" s="205"/>
      <c r="S310" s="440">
        <f t="shared" si="26"/>
        <v>0</v>
      </c>
      <c r="T310" s="205"/>
      <c r="U310" s="205"/>
      <c r="V310" s="205"/>
      <c r="W310" s="205"/>
      <c r="X310" s="205"/>
      <c r="Y310" s="205"/>
      <c r="Z310" s="437">
        <f t="shared" si="27"/>
        <v>0</v>
      </c>
      <c r="AA310" s="894"/>
      <c r="AB310" s="882"/>
      <c r="AC310" s="895"/>
    </row>
    <row r="311" spans="1:29" hidden="1" outlineLevel="1">
      <c r="A311" s="430" t="str">
        <f>Słownik!$B$500</f>
        <v>Niemcy</v>
      </c>
      <c r="B311" s="429">
        <v>67</v>
      </c>
      <c r="C311" s="205"/>
      <c r="D311" s="205"/>
      <c r="E311" s="205"/>
      <c r="F311" s="205"/>
      <c r="G311" s="443">
        <f t="shared" si="24"/>
        <v>0</v>
      </c>
      <c r="H311" s="205"/>
      <c r="I311" s="205"/>
      <c r="J311" s="205"/>
      <c r="K311" s="205"/>
      <c r="L311" s="205"/>
      <c r="M311" s="205"/>
      <c r="N311" s="440">
        <f t="shared" si="25"/>
        <v>0</v>
      </c>
      <c r="O311" s="205"/>
      <c r="P311" s="205"/>
      <c r="Q311" s="205"/>
      <c r="R311" s="205"/>
      <c r="S311" s="440">
        <f t="shared" si="26"/>
        <v>0</v>
      </c>
      <c r="T311" s="205"/>
      <c r="U311" s="205"/>
      <c r="V311" s="205"/>
      <c r="W311" s="205"/>
      <c r="X311" s="205"/>
      <c r="Y311" s="205"/>
      <c r="Z311" s="437">
        <f t="shared" si="27"/>
        <v>0</v>
      </c>
      <c r="AA311" s="894"/>
      <c r="AB311" s="882"/>
      <c r="AC311" s="895"/>
    </row>
    <row r="312" spans="1:29" hidden="1" outlineLevel="1">
      <c r="A312" s="430" t="str">
        <f>Słownik!$B$500</f>
        <v>Niemcy</v>
      </c>
      <c r="B312" s="429">
        <v>68</v>
      </c>
      <c r="C312" s="205"/>
      <c r="D312" s="205"/>
      <c r="E312" s="205"/>
      <c r="F312" s="205"/>
      <c r="G312" s="443">
        <f t="shared" si="24"/>
        <v>0</v>
      </c>
      <c r="H312" s="205"/>
      <c r="I312" s="205"/>
      <c r="J312" s="205"/>
      <c r="K312" s="205"/>
      <c r="L312" s="205"/>
      <c r="M312" s="205"/>
      <c r="N312" s="440">
        <f t="shared" si="25"/>
        <v>0</v>
      </c>
      <c r="O312" s="205"/>
      <c r="P312" s="205"/>
      <c r="Q312" s="205"/>
      <c r="R312" s="205"/>
      <c r="S312" s="440">
        <f t="shared" si="26"/>
        <v>0</v>
      </c>
      <c r="T312" s="205"/>
      <c r="U312" s="205"/>
      <c r="V312" s="205"/>
      <c r="W312" s="205"/>
      <c r="X312" s="205"/>
      <c r="Y312" s="205"/>
      <c r="Z312" s="437">
        <f t="shared" si="27"/>
        <v>0</v>
      </c>
      <c r="AA312" s="894"/>
      <c r="AB312" s="882"/>
      <c r="AC312" s="895"/>
    </row>
    <row r="313" spans="1:29" hidden="1" outlineLevel="1">
      <c r="A313" s="430" t="str">
        <f>Słownik!$B$500</f>
        <v>Niemcy</v>
      </c>
      <c r="B313" s="429">
        <v>69</v>
      </c>
      <c r="C313" s="205"/>
      <c r="D313" s="205"/>
      <c r="E313" s="205"/>
      <c r="F313" s="205"/>
      <c r="G313" s="443">
        <f t="shared" si="24"/>
        <v>0</v>
      </c>
      <c r="H313" s="205"/>
      <c r="I313" s="205"/>
      <c r="J313" s="205"/>
      <c r="K313" s="205"/>
      <c r="L313" s="205"/>
      <c r="M313" s="205"/>
      <c r="N313" s="440">
        <f t="shared" si="25"/>
        <v>0</v>
      </c>
      <c r="O313" s="205"/>
      <c r="P313" s="205"/>
      <c r="Q313" s="205"/>
      <c r="R313" s="205"/>
      <c r="S313" s="440">
        <f t="shared" si="26"/>
        <v>0</v>
      </c>
      <c r="T313" s="205"/>
      <c r="U313" s="205"/>
      <c r="V313" s="205"/>
      <c r="W313" s="205"/>
      <c r="X313" s="205"/>
      <c r="Y313" s="205"/>
      <c r="Z313" s="437">
        <f t="shared" si="27"/>
        <v>0</v>
      </c>
      <c r="AA313" s="894"/>
      <c r="AB313" s="882"/>
      <c r="AC313" s="895"/>
    </row>
    <row r="314" spans="1:29" hidden="1" outlineLevel="1">
      <c r="A314" s="430" t="str">
        <f>Słownik!$B$500</f>
        <v>Niemcy</v>
      </c>
      <c r="B314" s="429">
        <v>70</v>
      </c>
      <c r="C314" s="205"/>
      <c r="D314" s="205"/>
      <c r="E314" s="205"/>
      <c r="F314" s="205"/>
      <c r="G314" s="443">
        <f t="shared" si="24"/>
        <v>0</v>
      </c>
      <c r="H314" s="205"/>
      <c r="I314" s="205"/>
      <c r="J314" s="205"/>
      <c r="K314" s="205"/>
      <c r="L314" s="205"/>
      <c r="M314" s="205"/>
      <c r="N314" s="440">
        <f t="shared" si="25"/>
        <v>0</v>
      </c>
      <c r="O314" s="205"/>
      <c r="P314" s="205"/>
      <c r="Q314" s="205"/>
      <c r="R314" s="205"/>
      <c r="S314" s="440">
        <f t="shared" si="26"/>
        <v>0</v>
      </c>
      <c r="T314" s="205"/>
      <c r="U314" s="205"/>
      <c r="V314" s="205"/>
      <c r="W314" s="205"/>
      <c r="X314" s="205"/>
      <c r="Y314" s="205"/>
      <c r="Z314" s="437">
        <f t="shared" si="27"/>
        <v>0</v>
      </c>
      <c r="AA314" s="894"/>
      <c r="AB314" s="882"/>
      <c r="AC314" s="895"/>
    </row>
    <row r="315" spans="1:29" hidden="1" outlineLevel="1">
      <c r="A315" s="430" t="str">
        <f>Słownik!$B$500</f>
        <v>Niemcy</v>
      </c>
      <c r="B315" s="429">
        <v>71</v>
      </c>
      <c r="C315" s="205"/>
      <c r="D315" s="205"/>
      <c r="E315" s="205"/>
      <c r="F315" s="205"/>
      <c r="G315" s="443">
        <f t="shared" si="24"/>
        <v>0</v>
      </c>
      <c r="H315" s="205"/>
      <c r="I315" s="205"/>
      <c r="J315" s="205"/>
      <c r="K315" s="205"/>
      <c r="L315" s="205"/>
      <c r="M315" s="205"/>
      <c r="N315" s="440">
        <f t="shared" si="25"/>
        <v>0</v>
      </c>
      <c r="O315" s="205"/>
      <c r="P315" s="205"/>
      <c r="Q315" s="205"/>
      <c r="R315" s="205"/>
      <c r="S315" s="440">
        <f t="shared" si="26"/>
        <v>0</v>
      </c>
      <c r="T315" s="205"/>
      <c r="U315" s="205"/>
      <c r="V315" s="205"/>
      <c r="W315" s="205"/>
      <c r="X315" s="205"/>
      <c r="Y315" s="205"/>
      <c r="Z315" s="437">
        <f t="shared" si="27"/>
        <v>0</v>
      </c>
      <c r="AA315" s="894"/>
      <c r="AB315" s="882"/>
      <c r="AC315" s="895"/>
    </row>
    <row r="316" spans="1:29" hidden="1" outlineLevel="1">
      <c r="A316" s="430" t="str">
        <f>Słownik!$B$500</f>
        <v>Niemcy</v>
      </c>
      <c r="B316" s="429">
        <v>72</v>
      </c>
      <c r="C316" s="205"/>
      <c r="D316" s="205"/>
      <c r="E316" s="205"/>
      <c r="F316" s="205"/>
      <c r="G316" s="443">
        <f t="shared" si="24"/>
        <v>0</v>
      </c>
      <c r="H316" s="205"/>
      <c r="I316" s="205"/>
      <c r="J316" s="205"/>
      <c r="K316" s="205"/>
      <c r="L316" s="205"/>
      <c r="M316" s="205"/>
      <c r="N316" s="440">
        <f t="shared" si="25"/>
        <v>0</v>
      </c>
      <c r="O316" s="205"/>
      <c r="P316" s="205"/>
      <c r="Q316" s="205"/>
      <c r="R316" s="205"/>
      <c r="S316" s="440">
        <f t="shared" si="26"/>
        <v>0</v>
      </c>
      <c r="T316" s="205"/>
      <c r="U316" s="205"/>
      <c r="V316" s="205"/>
      <c r="W316" s="205"/>
      <c r="X316" s="205"/>
      <c r="Y316" s="205"/>
      <c r="Z316" s="437">
        <f t="shared" si="27"/>
        <v>0</v>
      </c>
      <c r="AA316" s="894"/>
      <c r="AB316" s="882"/>
      <c r="AC316" s="895"/>
    </row>
    <row r="317" spans="1:29" hidden="1" outlineLevel="1">
      <c r="A317" s="430" t="str">
        <f>Słownik!$B$500</f>
        <v>Niemcy</v>
      </c>
      <c r="B317" s="429">
        <v>73</v>
      </c>
      <c r="C317" s="205"/>
      <c r="D317" s="205"/>
      <c r="E317" s="205"/>
      <c r="F317" s="205"/>
      <c r="G317" s="443">
        <f t="shared" si="24"/>
        <v>0</v>
      </c>
      <c r="H317" s="205"/>
      <c r="I317" s="205"/>
      <c r="J317" s="205"/>
      <c r="K317" s="205"/>
      <c r="L317" s="205"/>
      <c r="M317" s="205"/>
      <c r="N317" s="440">
        <f t="shared" si="25"/>
        <v>0</v>
      </c>
      <c r="O317" s="205"/>
      <c r="P317" s="205"/>
      <c r="Q317" s="205"/>
      <c r="R317" s="205"/>
      <c r="S317" s="440">
        <f t="shared" si="26"/>
        <v>0</v>
      </c>
      <c r="T317" s="205"/>
      <c r="U317" s="205"/>
      <c r="V317" s="205"/>
      <c r="W317" s="205"/>
      <c r="X317" s="205"/>
      <c r="Y317" s="205"/>
      <c r="Z317" s="437">
        <f t="shared" si="27"/>
        <v>0</v>
      </c>
      <c r="AA317" s="894"/>
      <c r="AB317" s="882"/>
      <c r="AC317" s="895"/>
    </row>
    <row r="318" spans="1:29" hidden="1" outlineLevel="1">
      <c r="A318" s="430" t="str">
        <f>Słownik!$B$500</f>
        <v>Niemcy</v>
      </c>
      <c r="B318" s="429">
        <v>74</v>
      </c>
      <c r="C318" s="205"/>
      <c r="D318" s="205"/>
      <c r="E318" s="205"/>
      <c r="F318" s="205"/>
      <c r="G318" s="443">
        <f t="shared" si="24"/>
        <v>0</v>
      </c>
      <c r="H318" s="205"/>
      <c r="I318" s="205"/>
      <c r="J318" s="205"/>
      <c r="K318" s="205"/>
      <c r="L318" s="205"/>
      <c r="M318" s="205"/>
      <c r="N318" s="440">
        <f t="shared" si="25"/>
        <v>0</v>
      </c>
      <c r="O318" s="205"/>
      <c r="P318" s="205"/>
      <c r="Q318" s="205"/>
      <c r="R318" s="205"/>
      <c r="S318" s="440">
        <f t="shared" si="26"/>
        <v>0</v>
      </c>
      <c r="T318" s="205"/>
      <c r="U318" s="205"/>
      <c r="V318" s="205"/>
      <c r="W318" s="205"/>
      <c r="X318" s="205"/>
      <c r="Y318" s="205"/>
      <c r="Z318" s="437">
        <f t="shared" si="27"/>
        <v>0</v>
      </c>
      <c r="AA318" s="894"/>
      <c r="AB318" s="882"/>
      <c r="AC318" s="895"/>
    </row>
    <row r="319" spans="1:29" hidden="1" outlineLevel="1">
      <c r="A319" s="430" t="str">
        <f>Słownik!$B$500</f>
        <v>Niemcy</v>
      </c>
      <c r="B319" s="429">
        <v>75</v>
      </c>
      <c r="C319" s="205"/>
      <c r="D319" s="205"/>
      <c r="E319" s="205"/>
      <c r="F319" s="205"/>
      <c r="G319" s="443">
        <f t="shared" si="24"/>
        <v>0</v>
      </c>
      <c r="H319" s="205"/>
      <c r="I319" s="205"/>
      <c r="J319" s="205"/>
      <c r="K319" s="205"/>
      <c r="L319" s="205"/>
      <c r="M319" s="205"/>
      <c r="N319" s="440">
        <f t="shared" si="25"/>
        <v>0</v>
      </c>
      <c r="O319" s="205"/>
      <c r="P319" s="205"/>
      <c r="Q319" s="205"/>
      <c r="R319" s="205"/>
      <c r="S319" s="440">
        <f t="shared" si="26"/>
        <v>0</v>
      </c>
      <c r="T319" s="205"/>
      <c r="U319" s="205"/>
      <c r="V319" s="205"/>
      <c r="W319" s="205"/>
      <c r="X319" s="205"/>
      <c r="Y319" s="205"/>
      <c r="Z319" s="437">
        <f t="shared" si="27"/>
        <v>0</v>
      </c>
      <c r="AA319" s="894"/>
      <c r="AB319" s="882"/>
      <c r="AC319" s="895"/>
    </row>
    <row r="320" spans="1:29" hidden="1" outlineLevel="1">
      <c r="A320" s="430" t="str">
        <f>Słownik!$B$500</f>
        <v>Niemcy</v>
      </c>
      <c r="B320" s="429">
        <v>76</v>
      </c>
      <c r="C320" s="205"/>
      <c r="D320" s="205"/>
      <c r="E320" s="205"/>
      <c r="F320" s="205"/>
      <c r="G320" s="443">
        <f t="shared" si="24"/>
        <v>0</v>
      </c>
      <c r="H320" s="205"/>
      <c r="I320" s="205"/>
      <c r="J320" s="205"/>
      <c r="K320" s="205"/>
      <c r="L320" s="205"/>
      <c r="M320" s="205"/>
      <c r="N320" s="440">
        <f t="shared" si="25"/>
        <v>0</v>
      </c>
      <c r="O320" s="205"/>
      <c r="P320" s="205"/>
      <c r="Q320" s="205"/>
      <c r="R320" s="205"/>
      <c r="S320" s="440">
        <f t="shared" si="26"/>
        <v>0</v>
      </c>
      <c r="T320" s="205"/>
      <c r="U320" s="205"/>
      <c r="V320" s="205"/>
      <c r="W320" s="205"/>
      <c r="X320" s="205"/>
      <c r="Y320" s="205"/>
      <c r="Z320" s="437">
        <f t="shared" si="27"/>
        <v>0</v>
      </c>
      <c r="AA320" s="894"/>
      <c r="AB320" s="882"/>
      <c r="AC320" s="895"/>
    </row>
    <row r="321" spans="1:29" hidden="1" outlineLevel="1">
      <c r="A321" s="430" t="str">
        <f>Słownik!$B$500</f>
        <v>Niemcy</v>
      </c>
      <c r="B321" s="429">
        <v>77</v>
      </c>
      <c r="C321" s="205"/>
      <c r="D321" s="205"/>
      <c r="E321" s="205"/>
      <c r="F321" s="205"/>
      <c r="G321" s="443">
        <f t="shared" si="24"/>
        <v>0</v>
      </c>
      <c r="H321" s="205"/>
      <c r="I321" s="205"/>
      <c r="J321" s="205"/>
      <c r="K321" s="205"/>
      <c r="L321" s="205"/>
      <c r="M321" s="205"/>
      <c r="N321" s="440">
        <f t="shared" si="25"/>
        <v>0</v>
      </c>
      <c r="O321" s="205"/>
      <c r="P321" s="205"/>
      <c r="Q321" s="205"/>
      <c r="R321" s="205"/>
      <c r="S321" s="440">
        <f t="shared" si="26"/>
        <v>0</v>
      </c>
      <c r="T321" s="205"/>
      <c r="U321" s="205"/>
      <c r="V321" s="205"/>
      <c r="W321" s="205"/>
      <c r="X321" s="205"/>
      <c r="Y321" s="205"/>
      <c r="Z321" s="437">
        <f t="shared" si="27"/>
        <v>0</v>
      </c>
      <c r="AA321" s="894"/>
      <c r="AB321" s="882"/>
      <c r="AC321" s="895"/>
    </row>
    <row r="322" spans="1:29" hidden="1" outlineLevel="1">
      <c r="A322" s="430" t="str">
        <f>Słownik!$B$500</f>
        <v>Niemcy</v>
      </c>
      <c r="B322" s="429">
        <v>78</v>
      </c>
      <c r="C322" s="205"/>
      <c r="D322" s="205"/>
      <c r="E322" s="205"/>
      <c r="F322" s="205"/>
      <c r="G322" s="443">
        <f t="shared" si="24"/>
        <v>0</v>
      </c>
      <c r="H322" s="205"/>
      <c r="I322" s="205"/>
      <c r="J322" s="205"/>
      <c r="K322" s="205"/>
      <c r="L322" s="205"/>
      <c r="M322" s="205"/>
      <c r="N322" s="440">
        <f t="shared" si="25"/>
        <v>0</v>
      </c>
      <c r="O322" s="205"/>
      <c r="P322" s="205"/>
      <c r="Q322" s="205"/>
      <c r="R322" s="205"/>
      <c r="S322" s="440">
        <f t="shared" si="26"/>
        <v>0</v>
      </c>
      <c r="T322" s="205"/>
      <c r="U322" s="205"/>
      <c r="V322" s="205"/>
      <c r="W322" s="205"/>
      <c r="X322" s="205"/>
      <c r="Y322" s="205"/>
      <c r="Z322" s="437">
        <f t="shared" si="27"/>
        <v>0</v>
      </c>
      <c r="AA322" s="894"/>
      <c r="AB322" s="882"/>
      <c r="AC322" s="895"/>
    </row>
    <row r="323" spans="1:29" hidden="1" outlineLevel="1">
      <c r="A323" s="430" t="str">
        <f>Słownik!$B$500</f>
        <v>Niemcy</v>
      </c>
      <c r="B323" s="429">
        <v>79</v>
      </c>
      <c r="C323" s="205"/>
      <c r="D323" s="205"/>
      <c r="E323" s="205"/>
      <c r="F323" s="205"/>
      <c r="G323" s="443">
        <f t="shared" si="24"/>
        <v>0</v>
      </c>
      <c r="H323" s="205"/>
      <c r="I323" s="205"/>
      <c r="J323" s="205"/>
      <c r="K323" s="205"/>
      <c r="L323" s="205"/>
      <c r="M323" s="205"/>
      <c r="N323" s="440">
        <f t="shared" si="25"/>
        <v>0</v>
      </c>
      <c r="O323" s="205"/>
      <c r="P323" s="205"/>
      <c r="Q323" s="205"/>
      <c r="R323" s="205"/>
      <c r="S323" s="440">
        <f t="shared" si="26"/>
        <v>0</v>
      </c>
      <c r="T323" s="205"/>
      <c r="U323" s="205"/>
      <c r="V323" s="205"/>
      <c r="W323" s="205"/>
      <c r="X323" s="205"/>
      <c r="Y323" s="205"/>
      <c r="Z323" s="437">
        <f t="shared" si="27"/>
        <v>0</v>
      </c>
      <c r="AA323" s="894"/>
      <c r="AB323" s="882"/>
      <c r="AC323" s="895"/>
    </row>
    <row r="324" spans="1:29" hidden="1" outlineLevel="1">
      <c r="A324" s="430" t="str">
        <f>Słownik!$B$500</f>
        <v>Niemcy</v>
      </c>
      <c r="B324" s="429">
        <v>80</v>
      </c>
      <c r="C324" s="205"/>
      <c r="D324" s="205"/>
      <c r="E324" s="205"/>
      <c r="F324" s="205"/>
      <c r="G324" s="443">
        <f t="shared" si="24"/>
        <v>0</v>
      </c>
      <c r="H324" s="205"/>
      <c r="I324" s="205"/>
      <c r="J324" s="205"/>
      <c r="K324" s="205"/>
      <c r="L324" s="205"/>
      <c r="M324" s="205"/>
      <c r="N324" s="440">
        <f t="shared" si="25"/>
        <v>0</v>
      </c>
      <c r="O324" s="205"/>
      <c r="P324" s="205"/>
      <c r="Q324" s="205"/>
      <c r="R324" s="205"/>
      <c r="S324" s="440">
        <f t="shared" si="26"/>
        <v>0</v>
      </c>
      <c r="T324" s="205"/>
      <c r="U324" s="205"/>
      <c r="V324" s="205"/>
      <c r="W324" s="205"/>
      <c r="X324" s="205"/>
      <c r="Y324" s="205"/>
      <c r="Z324" s="437">
        <f t="shared" si="27"/>
        <v>0</v>
      </c>
      <c r="AA324" s="894"/>
      <c r="AB324" s="882"/>
      <c r="AC324" s="895"/>
    </row>
    <row r="325" spans="1:29" hidden="1" outlineLevel="1">
      <c r="A325" s="430" t="str">
        <f>Słownik!$B$500</f>
        <v>Niemcy</v>
      </c>
      <c r="B325" s="429">
        <v>81</v>
      </c>
      <c r="C325" s="205"/>
      <c r="D325" s="205"/>
      <c r="E325" s="205"/>
      <c r="F325" s="205"/>
      <c r="G325" s="443">
        <f t="shared" si="24"/>
        <v>0</v>
      </c>
      <c r="H325" s="205"/>
      <c r="I325" s="205"/>
      <c r="J325" s="205"/>
      <c r="K325" s="205"/>
      <c r="L325" s="205"/>
      <c r="M325" s="205"/>
      <c r="N325" s="440">
        <f t="shared" si="25"/>
        <v>0</v>
      </c>
      <c r="O325" s="205"/>
      <c r="P325" s="205"/>
      <c r="Q325" s="205"/>
      <c r="R325" s="205"/>
      <c r="S325" s="440">
        <f t="shared" si="26"/>
        <v>0</v>
      </c>
      <c r="T325" s="205"/>
      <c r="U325" s="205"/>
      <c r="V325" s="205"/>
      <c r="W325" s="205"/>
      <c r="X325" s="205"/>
      <c r="Y325" s="205"/>
      <c r="Z325" s="437">
        <f t="shared" si="27"/>
        <v>0</v>
      </c>
      <c r="AA325" s="894"/>
      <c r="AB325" s="882"/>
      <c r="AC325" s="895"/>
    </row>
    <row r="326" spans="1:29" hidden="1" outlineLevel="1">
      <c r="A326" s="430" t="str">
        <f>Słownik!$B$500</f>
        <v>Niemcy</v>
      </c>
      <c r="B326" s="429">
        <v>82</v>
      </c>
      <c r="C326" s="205"/>
      <c r="D326" s="205"/>
      <c r="E326" s="205"/>
      <c r="F326" s="205"/>
      <c r="G326" s="443">
        <f t="shared" si="24"/>
        <v>0</v>
      </c>
      <c r="H326" s="205"/>
      <c r="I326" s="205"/>
      <c r="J326" s="205"/>
      <c r="K326" s="205"/>
      <c r="L326" s="205"/>
      <c r="M326" s="205"/>
      <c r="N326" s="440">
        <f t="shared" si="25"/>
        <v>0</v>
      </c>
      <c r="O326" s="205"/>
      <c r="P326" s="205"/>
      <c r="Q326" s="205"/>
      <c r="R326" s="205"/>
      <c r="S326" s="440">
        <f t="shared" si="26"/>
        <v>0</v>
      </c>
      <c r="T326" s="205"/>
      <c r="U326" s="205"/>
      <c r="V326" s="205"/>
      <c r="W326" s="205"/>
      <c r="X326" s="205"/>
      <c r="Y326" s="205"/>
      <c r="Z326" s="437">
        <f t="shared" si="27"/>
        <v>0</v>
      </c>
      <c r="AA326" s="894"/>
      <c r="AB326" s="882"/>
      <c r="AC326" s="895"/>
    </row>
    <row r="327" spans="1:29" hidden="1" outlineLevel="1">
      <c r="A327" s="430" t="str">
        <f>Słownik!$B$500</f>
        <v>Niemcy</v>
      </c>
      <c r="B327" s="429">
        <v>83</v>
      </c>
      <c r="C327" s="205"/>
      <c r="D327" s="205"/>
      <c r="E327" s="205"/>
      <c r="F327" s="205"/>
      <c r="G327" s="443">
        <f t="shared" si="24"/>
        <v>0</v>
      </c>
      <c r="H327" s="205"/>
      <c r="I327" s="205"/>
      <c r="J327" s="205"/>
      <c r="K327" s="205"/>
      <c r="L327" s="205"/>
      <c r="M327" s="205"/>
      <c r="N327" s="440">
        <f t="shared" si="25"/>
        <v>0</v>
      </c>
      <c r="O327" s="205"/>
      <c r="P327" s="205"/>
      <c r="Q327" s="205"/>
      <c r="R327" s="205"/>
      <c r="S327" s="440">
        <f t="shared" si="26"/>
        <v>0</v>
      </c>
      <c r="T327" s="205"/>
      <c r="U327" s="205"/>
      <c r="V327" s="205"/>
      <c r="W327" s="205"/>
      <c r="X327" s="205"/>
      <c r="Y327" s="205"/>
      <c r="Z327" s="437">
        <f t="shared" si="27"/>
        <v>0</v>
      </c>
      <c r="AA327" s="894"/>
      <c r="AB327" s="882"/>
      <c r="AC327" s="895"/>
    </row>
    <row r="328" spans="1:29" hidden="1" outlineLevel="1">
      <c r="A328" s="430" t="str">
        <f>Słownik!$B$500</f>
        <v>Niemcy</v>
      </c>
      <c r="B328" s="429">
        <v>84</v>
      </c>
      <c r="C328" s="205"/>
      <c r="D328" s="205"/>
      <c r="E328" s="205"/>
      <c r="F328" s="205"/>
      <c r="G328" s="443">
        <f t="shared" si="24"/>
        <v>0</v>
      </c>
      <c r="H328" s="205"/>
      <c r="I328" s="205"/>
      <c r="J328" s="205"/>
      <c r="K328" s="205"/>
      <c r="L328" s="205"/>
      <c r="M328" s="205"/>
      <c r="N328" s="440">
        <f t="shared" si="25"/>
        <v>0</v>
      </c>
      <c r="O328" s="205"/>
      <c r="P328" s="205"/>
      <c r="Q328" s="205"/>
      <c r="R328" s="205"/>
      <c r="S328" s="440">
        <f t="shared" si="26"/>
        <v>0</v>
      </c>
      <c r="T328" s="205"/>
      <c r="U328" s="205"/>
      <c r="V328" s="205"/>
      <c r="W328" s="205"/>
      <c r="X328" s="205"/>
      <c r="Y328" s="205"/>
      <c r="Z328" s="437">
        <f t="shared" si="27"/>
        <v>0</v>
      </c>
      <c r="AA328" s="894"/>
      <c r="AB328" s="882"/>
      <c r="AC328" s="895"/>
    </row>
    <row r="329" spans="1:29" hidden="1" outlineLevel="1">
      <c r="A329" s="430" t="str">
        <f>Słownik!$B$500</f>
        <v>Niemcy</v>
      </c>
      <c r="B329" s="429">
        <v>85</v>
      </c>
      <c r="C329" s="205"/>
      <c r="D329" s="205"/>
      <c r="E329" s="205"/>
      <c r="F329" s="205"/>
      <c r="G329" s="443">
        <f t="shared" si="24"/>
        <v>0</v>
      </c>
      <c r="H329" s="205"/>
      <c r="I329" s="205"/>
      <c r="J329" s="205"/>
      <c r="K329" s="205"/>
      <c r="L329" s="205"/>
      <c r="M329" s="205"/>
      <c r="N329" s="440">
        <f t="shared" si="25"/>
        <v>0</v>
      </c>
      <c r="O329" s="205"/>
      <c r="P329" s="205"/>
      <c r="Q329" s="205"/>
      <c r="R329" s="205"/>
      <c r="S329" s="440">
        <f t="shared" si="26"/>
        <v>0</v>
      </c>
      <c r="T329" s="205"/>
      <c r="U329" s="205"/>
      <c r="V329" s="205"/>
      <c r="W329" s="205"/>
      <c r="X329" s="205"/>
      <c r="Y329" s="205"/>
      <c r="Z329" s="437">
        <f t="shared" si="27"/>
        <v>0</v>
      </c>
      <c r="AA329" s="894"/>
      <c r="AB329" s="882"/>
      <c r="AC329" s="895"/>
    </row>
    <row r="330" spans="1:29" hidden="1" outlineLevel="1">
      <c r="A330" s="430" t="str">
        <f>Słownik!$B$500</f>
        <v>Niemcy</v>
      </c>
      <c r="B330" s="429">
        <v>86</v>
      </c>
      <c r="C330" s="205"/>
      <c r="D330" s="205"/>
      <c r="E330" s="205"/>
      <c r="F330" s="205"/>
      <c r="G330" s="443">
        <f t="shared" si="24"/>
        <v>0</v>
      </c>
      <c r="H330" s="205"/>
      <c r="I330" s="205"/>
      <c r="J330" s="205"/>
      <c r="K330" s="205"/>
      <c r="L330" s="205"/>
      <c r="M330" s="205"/>
      <c r="N330" s="440">
        <f t="shared" si="25"/>
        <v>0</v>
      </c>
      <c r="O330" s="205"/>
      <c r="P330" s="205"/>
      <c r="Q330" s="205"/>
      <c r="R330" s="205"/>
      <c r="S330" s="440">
        <f t="shared" si="26"/>
        <v>0</v>
      </c>
      <c r="T330" s="205"/>
      <c r="U330" s="205"/>
      <c r="V330" s="205"/>
      <c r="W330" s="205"/>
      <c r="X330" s="205"/>
      <c r="Y330" s="205"/>
      <c r="Z330" s="437">
        <f t="shared" si="27"/>
        <v>0</v>
      </c>
      <c r="AA330" s="894"/>
      <c r="AB330" s="882"/>
      <c r="AC330" s="895"/>
    </row>
    <row r="331" spans="1:29" hidden="1" outlineLevel="1">
      <c r="A331" s="430" t="str">
        <f>Słownik!$B$500</f>
        <v>Niemcy</v>
      </c>
      <c r="B331" s="429">
        <v>87</v>
      </c>
      <c r="C331" s="205"/>
      <c r="D331" s="205"/>
      <c r="E331" s="205"/>
      <c r="F331" s="205"/>
      <c r="G331" s="443">
        <f t="shared" si="24"/>
        <v>0</v>
      </c>
      <c r="H331" s="205"/>
      <c r="I331" s="205"/>
      <c r="J331" s="205"/>
      <c r="K331" s="205"/>
      <c r="L331" s="205"/>
      <c r="M331" s="205"/>
      <c r="N331" s="440">
        <f t="shared" si="25"/>
        <v>0</v>
      </c>
      <c r="O331" s="205"/>
      <c r="P331" s="205"/>
      <c r="Q331" s="205"/>
      <c r="R331" s="205"/>
      <c r="S331" s="440">
        <f t="shared" si="26"/>
        <v>0</v>
      </c>
      <c r="T331" s="205"/>
      <c r="U331" s="205"/>
      <c r="V331" s="205"/>
      <c r="W331" s="205"/>
      <c r="X331" s="205"/>
      <c r="Y331" s="205"/>
      <c r="Z331" s="437">
        <f t="shared" si="27"/>
        <v>0</v>
      </c>
      <c r="AA331" s="894"/>
      <c r="AB331" s="882"/>
      <c r="AC331" s="895"/>
    </row>
    <row r="332" spans="1:29" hidden="1" outlineLevel="1">
      <c r="A332" s="430" t="str">
        <f>Słownik!$B$500</f>
        <v>Niemcy</v>
      </c>
      <c r="B332" s="429">
        <v>88</v>
      </c>
      <c r="C332" s="205"/>
      <c r="D332" s="205"/>
      <c r="E332" s="205"/>
      <c r="F332" s="205"/>
      <c r="G332" s="443">
        <f t="shared" si="24"/>
        <v>0</v>
      </c>
      <c r="H332" s="205"/>
      <c r="I332" s="205"/>
      <c r="J332" s="205"/>
      <c r="K332" s="205"/>
      <c r="L332" s="205"/>
      <c r="M332" s="205"/>
      <c r="N332" s="440">
        <f t="shared" si="25"/>
        <v>0</v>
      </c>
      <c r="O332" s="205"/>
      <c r="P332" s="205"/>
      <c r="Q332" s="205"/>
      <c r="R332" s="205"/>
      <c r="S332" s="440">
        <f t="shared" si="26"/>
        <v>0</v>
      </c>
      <c r="T332" s="205"/>
      <c r="U332" s="205"/>
      <c r="V332" s="205"/>
      <c r="W332" s="205"/>
      <c r="X332" s="205"/>
      <c r="Y332" s="205"/>
      <c r="Z332" s="437">
        <f t="shared" si="27"/>
        <v>0</v>
      </c>
      <c r="AA332" s="894"/>
      <c r="AB332" s="882"/>
      <c r="AC332" s="895"/>
    </row>
    <row r="333" spans="1:29" hidden="1" outlineLevel="1">
      <c r="A333" s="430" t="str">
        <f>Słownik!$B$500</f>
        <v>Niemcy</v>
      </c>
      <c r="B333" s="429">
        <v>89</v>
      </c>
      <c r="C333" s="205"/>
      <c r="D333" s="205"/>
      <c r="E333" s="205"/>
      <c r="F333" s="205"/>
      <c r="G333" s="443">
        <f t="shared" si="24"/>
        <v>0</v>
      </c>
      <c r="H333" s="205"/>
      <c r="I333" s="205"/>
      <c r="J333" s="205"/>
      <c r="K333" s="205"/>
      <c r="L333" s="205"/>
      <c r="M333" s="205"/>
      <c r="N333" s="440">
        <f t="shared" si="25"/>
        <v>0</v>
      </c>
      <c r="O333" s="205"/>
      <c r="P333" s="205"/>
      <c r="Q333" s="205"/>
      <c r="R333" s="205"/>
      <c r="S333" s="440">
        <f t="shared" si="26"/>
        <v>0</v>
      </c>
      <c r="T333" s="205"/>
      <c r="U333" s="205"/>
      <c r="V333" s="205"/>
      <c r="W333" s="205"/>
      <c r="X333" s="205"/>
      <c r="Y333" s="205"/>
      <c r="Z333" s="437">
        <f t="shared" si="27"/>
        <v>0</v>
      </c>
      <c r="AA333" s="894"/>
      <c r="AB333" s="882"/>
      <c r="AC333" s="895"/>
    </row>
    <row r="334" spans="1:29" hidden="1" outlineLevel="1">
      <c r="A334" s="430" t="str">
        <f>Słownik!$B$500</f>
        <v>Niemcy</v>
      </c>
      <c r="B334" s="429">
        <v>90</v>
      </c>
      <c r="C334" s="205"/>
      <c r="D334" s="205"/>
      <c r="E334" s="205"/>
      <c r="F334" s="205"/>
      <c r="G334" s="443">
        <f t="shared" si="24"/>
        <v>0</v>
      </c>
      <c r="H334" s="205"/>
      <c r="I334" s="205"/>
      <c r="J334" s="205"/>
      <c r="K334" s="205"/>
      <c r="L334" s="205"/>
      <c r="M334" s="205"/>
      <c r="N334" s="440">
        <f t="shared" si="25"/>
        <v>0</v>
      </c>
      <c r="O334" s="205"/>
      <c r="P334" s="205"/>
      <c r="Q334" s="205"/>
      <c r="R334" s="205"/>
      <c r="S334" s="440">
        <f t="shared" si="26"/>
        <v>0</v>
      </c>
      <c r="T334" s="205"/>
      <c r="U334" s="205"/>
      <c r="V334" s="205"/>
      <c r="W334" s="205"/>
      <c r="X334" s="205"/>
      <c r="Y334" s="205"/>
      <c r="Z334" s="437">
        <f t="shared" si="27"/>
        <v>0</v>
      </c>
      <c r="AA334" s="894"/>
      <c r="AB334" s="882"/>
      <c r="AC334" s="895"/>
    </row>
    <row r="335" spans="1:29" hidden="1" outlineLevel="1">
      <c r="A335" s="430" t="str">
        <f>Słownik!$B$500</f>
        <v>Niemcy</v>
      </c>
      <c r="B335" s="429">
        <v>91</v>
      </c>
      <c r="C335" s="205"/>
      <c r="D335" s="205"/>
      <c r="E335" s="205"/>
      <c r="F335" s="205"/>
      <c r="G335" s="443">
        <f t="shared" ref="G335:G400" si="28">SUM(C335:F335)</f>
        <v>0</v>
      </c>
      <c r="H335" s="205"/>
      <c r="I335" s="205"/>
      <c r="J335" s="205"/>
      <c r="K335" s="205"/>
      <c r="L335" s="205"/>
      <c r="M335" s="205"/>
      <c r="N335" s="440">
        <f t="shared" ref="N335:N400" si="29">SUM(H335:K335)+1.5*(L335+M335)</f>
        <v>0</v>
      </c>
      <c r="O335" s="205"/>
      <c r="P335" s="205"/>
      <c r="Q335" s="205"/>
      <c r="R335" s="205"/>
      <c r="S335" s="440">
        <f t="shared" ref="S335:S400" si="30">SUM(O335:R335)</f>
        <v>0</v>
      </c>
      <c r="T335" s="205"/>
      <c r="U335" s="205"/>
      <c r="V335" s="205"/>
      <c r="W335" s="205"/>
      <c r="X335" s="205"/>
      <c r="Y335" s="205"/>
      <c r="Z335" s="437">
        <f t="shared" ref="Z335:Z400" si="31">SUM(T335:W335)+5*(X335+Y335)</f>
        <v>0</v>
      </c>
      <c r="AA335" s="894"/>
      <c r="AB335" s="882"/>
      <c r="AC335" s="895"/>
    </row>
    <row r="336" spans="1:29" hidden="1" outlineLevel="1">
      <c r="A336" s="430" t="str">
        <f>Słownik!$B$500</f>
        <v>Niemcy</v>
      </c>
      <c r="B336" s="429">
        <v>92</v>
      </c>
      <c r="C336" s="205"/>
      <c r="D336" s="205"/>
      <c r="E336" s="205"/>
      <c r="F336" s="205"/>
      <c r="G336" s="443">
        <f t="shared" si="28"/>
        <v>0</v>
      </c>
      <c r="H336" s="205"/>
      <c r="I336" s="205"/>
      <c r="J336" s="205"/>
      <c r="K336" s="205"/>
      <c r="L336" s="205"/>
      <c r="M336" s="205"/>
      <c r="N336" s="440">
        <f t="shared" si="29"/>
        <v>0</v>
      </c>
      <c r="O336" s="205"/>
      <c r="P336" s="205"/>
      <c r="Q336" s="205"/>
      <c r="R336" s="205"/>
      <c r="S336" s="440">
        <f t="shared" si="30"/>
        <v>0</v>
      </c>
      <c r="T336" s="205"/>
      <c r="U336" s="205"/>
      <c r="V336" s="205"/>
      <c r="W336" s="205"/>
      <c r="X336" s="205"/>
      <c r="Y336" s="205"/>
      <c r="Z336" s="437">
        <f t="shared" si="31"/>
        <v>0</v>
      </c>
      <c r="AA336" s="894"/>
      <c r="AB336" s="882"/>
      <c r="AC336" s="895"/>
    </row>
    <row r="337" spans="1:29" hidden="1" outlineLevel="1">
      <c r="A337" s="430" t="str">
        <f>Słownik!$B$500</f>
        <v>Niemcy</v>
      </c>
      <c r="B337" s="429">
        <v>93</v>
      </c>
      <c r="C337" s="205"/>
      <c r="D337" s="205"/>
      <c r="E337" s="205"/>
      <c r="F337" s="205"/>
      <c r="G337" s="443">
        <f t="shared" si="28"/>
        <v>0</v>
      </c>
      <c r="H337" s="205"/>
      <c r="I337" s="205"/>
      <c r="J337" s="205"/>
      <c r="K337" s="205"/>
      <c r="L337" s="205"/>
      <c r="M337" s="205"/>
      <c r="N337" s="440">
        <f t="shared" si="29"/>
        <v>0</v>
      </c>
      <c r="O337" s="205"/>
      <c r="P337" s="205"/>
      <c r="Q337" s="205"/>
      <c r="R337" s="205"/>
      <c r="S337" s="440">
        <f t="shared" si="30"/>
        <v>0</v>
      </c>
      <c r="T337" s="205"/>
      <c r="U337" s="205"/>
      <c r="V337" s="205"/>
      <c r="W337" s="205"/>
      <c r="X337" s="205"/>
      <c r="Y337" s="205"/>
      <c r="Z337" s="437">
        <f t="shared" si="31"/>
        <v>0</v>
      </c>
      <c r="AA337" s="894"/>
      <c r="AB337" s="882"/>
      <c r="AC337" s="895"/>
    </row>
    <row r="338" spans="1:29" hidden="1" outlineLevel="1">
      <c r="A338" s="430" t="str">
        <f>Słownik!$B$500</f>
        <v>Niemcy</v>
      </c>
      <c r="B338" s="429">
        <v>94</v>
      </c>
      <c r="C338" s="205"/>
      <c r="D338" s="205"/>
      <c r="E338" s="205"/>
      <c r="F338" s="205"/>
      <c r="G338" s="443">
        <f t="shared" si="28"/>
        <v>0</v>
      </c>
      <c r="H338" s="205"/>
      <c r="I338" s="205"/>
      <c r="J338" s="205"/>
      <c r="K338" s="205"/>
      <c r="L338" s="205"/>
      <c r="M338" s="205"/>
      <c r="N338" s="440">
        <f t="shared" si="29"/>
        <v>0</v>
      </c>
      <c r="O338" s="205"/>
      <c r="P338" s="205"/>
      <c r="Q338" s="205"/>
      <c r="R338" s="205"/>
      <c r="S338" s="440">
        <f t="shared" si="30"/>
        <v>0</v>
      </c>
      <c r="T338" s="205"/>
      <c r="U338" s="205"/>
      <c r="V338" s="205"/>
      <c r="W338" s="205"/>
      <c r="X338" s="205"/>
      <c r="Y338" s="205"/>
      <c r="Z338" s="437">
        <f t="shared" si="31"/>
        <v>0</v>
      </c>
      <c r="AA338" s="894"/>
      <c r="AB338" s="882"/>
      <c r="AC338" s="895"/>
    </row>
    <row r="339" spans="1:29" hidden="1" outlineLevel="1">
      <c r="A339" s="430" t="str">
        <f>Słownik!$B$500</f>
        <v>Niemcy</v>
      </c>
      <c r="B339" s="429">
        <v>95</v>
      </c>
      <c r="C339" s="205"/>
      <c r="D339" s="205"/>
      <c r="E339" s="205"/>
      <c r="F339" s="205"/>
      <c r="G339" s="443">
        <f t="shared" si="28"/>
        <v>0</v>
      </c>
      <c r="H339" s="205"/>
      <c r="I339" s="205"/>
      <c r="J339" s="205"/>
      <c r="K339" s="205"/>
      <c r="L339" s="205"/>
      <c r="M339" s="205"/>
      <c r="N339" s="440">
        <f t="shared" si="29"/>
        <v>0</v>
      </c>
      <c r="O339" s="205"/>
      <c r="P339" s="205"/>
      <c r="Q339" s="205"/>
      <c r="R339" s="205"/>
      <c r="S339" s="440">
        <f t="shared" si="30"/>
        <v>0</v>
      </c>
      <c r="T339" s="205"/>
      <c r="U339" s="205"/>
      <c r="V339" s="205"/>
      <c r="W339" s="205"/>
      <c r="X339" s="205"/>
      <c r="Y339" s="205"/>
      <c r="Z339" s="437">
        <f t="shared" si="31"/>
        <v>0</v>
      </c>
      <c r="AA339" s="894"/>
      <c r="AB339" s="882"/>
      <c r="AC339" s="895"/>
    </row>
    <row r="340" spans="1:29" hidden="1" outlineLevel="1">
      <c r="A340" s="430" t="str">
        <f>Słownik!$B$500</f>
        <v>Niemcy</v>
      </c>
      <c r="B340" s="429">
        <v>96</v>
      </c>
      <c r="C340" s="205"/>
      <c r="D340" s="205"/>
      <c r="E340" s="205"/>
      <c r="F340" s="205"/>
      <c r="G340" s="443">
        <f t="shared" si="28"/>
        <v>0</v>
      </c>
      <c r="H340" s="205"/>
      <c r="I340" s="205"/>
      <c r="J340" s="205"/>
      <c r="K340" s="205"/>
      <c r="L340" s="205"/>
      <c r="M340" s="205"/>
      <c r="N340" s="440">
        <f t="shared" si="29"/>
        <v>0</v>
      </c>
      <c r="O340" s="205"/>
      <c r="P340" s="205"/>
      <c r="Q340" s="205"/>
      <c r="R340" s="205"/>
      <c r="S340" s="440">
        <f t="shared" si="30"/>
        <v>0</v>
      </c>
      <c r="T340" s="205"/>
      <c r="U340" s="205"/>
      <c r="V340" s="205"/>
      <c r="W340" s="205"/>
      <c r="X340" s="205"/>
      <c r="Y340" s="205"/>
      <c r="Z340" s="437">
        <f t="shared" si="31"/>
        <v>0</v>
      </c>
      <c r="AA340" s="894"/>
      <c r="AB340" s="882"/>
      <c r="AC340" s="895"/>
    </row>
    <row r="341" spans="1:29" hidden="1" outlineLevel="1">
      <c r="A341" s="430" t="str">
        <f>Słownik!$B$500</f>
        <v>Niemcy</v>
      </c>
      <c r="B341" s="429">
        <v>97</v>
      </c>
      <c r="C341" s="205"/>
      <c r="D341" s="205"/>
      <c r="E341" s="205"/>
      <c r="F341" s="205"/>
      <c r="G341" s="443">
        <f t="shared" si="28"/>
        <v>0</v>
      </c>
      <c r="H341" s="205"/>
      <c r="I341" s="205"/>
      <c r="J341" s="205"/>
      <c r="K341" s="205"/>
      <c r="L341" s="205"/>
      <c r="M341" s="205"/>
      <c r="N341" s="440">
        <f t="shared" si="29"/>
        <v>0</v>
      </c>
      <c r="O341" s="205"/>
      <c r="P341" s="205"/>
      <c r="Q341" s="205"/>
      <c r="R341" s="205"/>
      <c r="S341" s="440">
        <f t="shared" si="30"/>
        <v>0</v>
      </c>
      <c r="T341" s="205"/>
      <c r="U341" s="205"/>
      <c r="V341" s="205"/>
      <c r="W341" s="205"/>
      <c r="X341" s="205"/>
      <c r="Y341" s="205"/>
      <c r="Z341" s="437">
        <f t="shared" si="31"/>
        <v>0</v>
      </c>
      <c r="AA341" s="894"/>
      <c r="AB341" s="882"/>
      <c r="AC341" s="895"/>
    </row>
    <row r="342" spans="1:29" hidden="1" outlineLevel="1">
      <c r="A342" s="430" t="str">
        <f>Słownik!$B$500</f>
        <v>Niemcy</v>
      </c>
      <c r="B342" s="429">
        <v>98</v>
      </c>
      <c r="C342" s="205"/>
      <c r="D342" s="205"/>
      <c r="E342" s="205"/>
      <c r="F342" s="205"/>
      <c r="G342" s="443">
        <f t="shared" si="28"/>
        <v>0</v>
      </c>
      <c r="H342" s="205"/>
      <c r="I342" s="205"/>
      <c r="J342" s="205"/>
      <c r="K342" s="205"/>
      <c r="L342" s="205"/>
      <c r="M342" s="205"/>
      <c r="N342" s="440">
        <f t="shared" si="29"/>
        <v>0</v>
      </c>
      <c r="O342" s="205"/>
      <c r="P342" s="205"/>
      <c r="Q342" s="205"/>
      <c r="R342" s="205"/>
      <c r="S342" s="440">
        <f t="shared" si="30"/>
        <v>0</v>
      </c>
      <c r="T342" s="205"/>
      <c r="U342" s="205"/>
      <c r="V342" s="205"/>
      <c r="W342" s="205"/>
      <c r="X342" s="205"/>
      <c r="Y342" s="205"/>
      <c r="Z342" s="437">
        <f t="shared" si="31"/>
        <v>0</v>
      </c>
      <c r="AA342" s="894"/>
      <c r="AB342" s="882"/>
      <c r="AC342" s="895"/>
    </row>
    <row r="343" spans="1:29" hidden="1" outlineLevel="1">
      <c r="A343" s="430" t="str">
        <f>Słownik!$B$500</f>
        <v>Niemcy</v>
      </c>
      <c r="B343" s="429">
        <v>99</v>
      </c>
      <c r="C343" s="205"/>
      <c r="D343" s="205"/>
      <c r="E343" s="205"/>
      <c r="F343" s="205"/>
      <c r="G343" s="443">
        <f t="shared" si="28"/>
        <v>0</v>
      </c>
      <c r="H343" s="205"/>
      <c r="I343" s="205"/>
      <c r="J343" s="205"/>
      <c r="K343" s="205"/>
      <c r="L343" s="205"/>
      <c r="M343" s="205"/>
      <c r="N343" s="440">
        <f t="shared" si="29"/>
        <v>0</v>
      </c>
      <c r="O343" s="205"/>
      <c r="P343" s="205"/>
      <c r="Q343" s="205"/>
      <c r="R343" s="205"/>
      <c r="S343" s="440">
        <f t="shared" si="30"/>
        <v>0</v>
      </c>
      <c r="T343" s="205"/>
      <c r="U343" s="205"/>
      <c r="V343" s="205"/>
      <c r="W343" s="205"/>
      <c r="X343" s="205"/>
      <c r="Y343" s="205"/>
      <c r="Z343" s="437">
        <f t="shared" si="31"/>
        <v>0</v>
      </c>
      <c r="AA343" s="894"/>
      <c r="AB343" s="882"/>
      <c r="AC343" s="895"/>
    </row>
    <row r="344" spans="1:29" collapsed="1">
      <c r="A344" s="351" t="str">
        <f>Słownik!B500</f>
        <v>Niemcy</v>
      </c>
      <c r="B344" s="351" t="str">
        <f>Słownik!$B$487</f>
        <v>Wszystko</v>
      </c>
      <c r="C344" s="452"/>
      <c r="D344" s="453"/>
      <c r="E344" s="453"/>
      <c r="F344" s="454"/>
      <c r="G344" s="362"/>
      <c r="H344" s="439"/>
      <c r="I344" s="434"/>
      <c r="J344" s="434"/>
      <c r="K344" s="434"/>
      <c r="L344" s="436"/>
      <c r="M344" s="434"/>
      <c r="N344" s="362"/>
      <c r="O344" s="444"/>
      <c r="P344" s="434"/>
      <c r="Q344" s="434"/>
      <c r="R344" s="435"/>
      <c r="S344" s="438"/>
      <c r="T344" s="433"/>
      <c r="U344" s="434"/>
      <c r="V344" s="434"/>
      <c r="W344" s="434"/>
      <c r="X344" s="436"/>
      <c r="Y344" s="434"/>
      <c r="Z344" s="438"/>
      <c r="AA344" s="888"/>
      <c r="AB344" s="889"/>
      <c r="AC344" s="890"/>
    </row>
    <row r="345" spans="1:29">
      <c r="A345" s="351" t="str">
        <f>Słownik!B501</f>
        <v>DE</v>
      </c>
      <c r="B345" s="441" t="str">
        <f>Słownik!$B$480</f>
        <v>Razem</v>
      </c>
      <c r="C345" s="455">
        <f>IF(SUM(C249:C343)=0,C344,SUM(C249:C343))</f>
        <v>0</v>
      </c>
      <c r="D345" s="455">
        <f t="shared" ref="D345:Y345" si="32">IF(SUM(D249:D343)=0,D344,SUM(D249:D343))</f>
        <v>0</v>
      </c>
      <c r="E345" s="455">
        <f t="shared" si="32"/>
        <v>0</v>
      </c>
      <c r="F345" s="456">
        <f t="shared" si="32"/>
        <v>0</v>
      </c>
      <c r="G345" s="451">
        <f t="shared" si="28"/>
        <v>0</v>
      </c>
      <c r="H345" s="200">
        <f t="shared" si="32"/>
        <v>0</v>
      </c>
      <c r="I345" s="200">
        <f t="shared" si="32"/>
        <v>0</v>
      </c>
      <c r="J345" s="200">
        <f t="shared" si="32"/>
        <v>0</v>
      </c>
      <c r="K345" s="200">
        <f t="shared" si="32"/>
        <v>0</v>
      </c>
      <c r="L345" s="200">
        <f t="shared" si="32"/>
        <v>0</v>
      </c>
      <c r="M345" s="200">
        <f t="shared" si="32"/>
        <v>0</v>
      </c>
      <c r="N345" s="200">
        <f t="shared" si="29"/>
        <v>0</v>
      </c>
      <c r="O345" s="445">
        <f t="shared" si="32"/>
        <v>0</v>
      </c>
      <c r="P345" s="197">
        <f t="shared" si="32"/>
        <v>0</v>
      </c>
      <c r="Q345" s="197">
        <f t="shared" si="32"/>
        <v>0</v>
      </c>
      <c r="R345" s="197">
        <f t="shared" si="32"/>
        <v>0</v>
      </c>
      <c r="S345" s="437">
        <f t="shared" si="30"/>
        <v>0</v>
      </c>
      <c r="T345" s="197">
        <f t="shared" si="32"/>
        <v>0</v>
      </c>
      <c r="U345" s="197">
        <f t="shared" si="32"/>
        <v>0</v>
      </c>
      <c r="V345" s="197">
        <f t="shared" si="32"/>
        <v>0</v>
      </c>
      <c r="W345" s="197">
        <f t="shared" si="32"/>
        <v>0</v>
      </c>
      <c r="X345" s="197">
        <f t="shared" si="32"/>
        <v>0</v>
      </c>
      <c r="Y345" s="197">
        <f t="shared" si="32"/>
        <v>0</v>
      </c>
      <c r="Z345" s="437">
        <f t="shared" si="31"/>
        <v>0</v>
      </c>
      <c r="AA345" s="888"/>
      <c r="AB345" s="889"/>
      <c r="AC345" s="890"/>
    </row>
    <row r="346" spans="1:29" hidden="1" outlineLevel="1">
      <c r="A346" s="430" t="str">
        <f>Słownik!$B$502</f>
        <v>Dania</v>
      </c>
      <c r="B346" s="429">
        <v>1</v>
      </c>
      <c r="C346" s="214"/>
      <c r="D346" s="214"/>
      <c r="E346" s="214"/>
      <c r="F346" s="214"/>
      <c r="G346" s="457">
        <f t="shared" si="28"/>
        <v>0</v>
      </c>
      <c r="H346" s="891"/>
      <c r="I346" s="892"/>
      <c r="J346" s="892"/>
      <c r="K346" s="892"/>
      <c r="L346" s="892"/>
      <c r="M346" s="892"/>
      <c r="N346" s="893"/>
      <c r="O346" s="891"/>
      <c r="P346" s="892"/>
      <c r="Q346" s="892"/>
      <c r="R346" s="892"/>
      <c r="S346" s="892"/>
      <c r="T346" s="899"/>
      <c r="U346" s="879"/>
      <c r="V346" s="879"/>
      <c r="W346" s="879"/>
      <c r="X346" s="879"/>
      <c r="Y346" s="879"/>
      <c r="Z346" s="879"/>
      <c r="AA346" s="891"/>
      <c r="AB346" s="892"/>
      <c r="AC346" s="893"/>
    </row>
    <row r="347" spans="1:29" hidden="1" outlineLevel="1">
      <c r="A347" s="430" t="str">
        <f>Słownik!$B$502</f>
        <v>Dania</v>
      </c>
      <c r="B347" s="429">
        <v>2</v>
      </c>
      <c r="C347" s="205"/>
      <c r="D347" s="205"/>
      <c r="E347" s="205"/>
      <c r="F347" s="205"/>
      <c r="G347" s="457">
        <f t="shared" si="28"/>
        <v>0</v>
      </c>
      <c r="H347" s="894"/>
      <c r="I347" s="882"/>
      <c r="J347" s="882"/>
      <c r="K347" s="882"/>
      <c r="L347" s="882"/>
      <c r="M347" s="882"/>
      <c r="N347" s="895"/>
      <c r="O347" s="894"/>
      <c r="P347" s="882"/>
      <c r="Q347" s="882"/>
      <c r="R347" s="882"/>
      <c r="S347" s="882"/>
      <c r="T347" s="894"/>
      <c r="U347" s="882"/>
      <c r="V347" s="882"/>
      <c r="W347" s="882"/>
      <c r="X347" s="882"/>
      <c r="Y347" s="882"/>
      <c r="Z347" s="882"/>
      <c r="AA347" s="894"/>
      <c r="AB347" s="882"/>
      <c r="AC347" s="895"/>
    </row>
    <row r="348" spans="1:29" hidden="1" outlineLevel="1">
      <c r="A348" s="430" t="str">
        <f>Słownik!$B$502</f>
        <v>Dania</v>
      </c>
      <c r="B348" s="429">
        <v>3</v>
      </c>
      <c r="C348" s="205"/>
      <c r="D348" s="205"/>
      <c r="E348" s="205"/>
      <c r="F348" s="205"/>
      <c r="G348" s="457">
        <f t="shared" si="28"/>
        <v>0</v>
      </c>
      <c r="H348" s="894"/>
      <c r="I348" s="882"/>
      <c r="J348" s="882"/>
      <c r="K348" s="882"/>
      <c r="L348" s="882"/>
      <c r="M348" s="882"/>
      <c r="N348" s="895"/>
      <c r="O348" s="894"/>
      <c r="P348" s="882"/>
      <c r="Q348" s="882"/>
      <c r="R348" s="882"/>
      <c r="S348" s="882"/>
      <c r="T348" s="894"/>
      <c r="U348" s="882"/>
      <c r="V348" s="882"/>
      <c r="W348" s="882"/>
      <c r="X348" s="882"/>
      <c r="Y348" s="882"/>
      <c r="Z348" s="882"/>
      <c r="AA348" s="894"/>
      <c r="AB348" s="882"/>
      <c r="AC348" s="895"/>
    </row>
    <row r="349" spans="1:29" hidden="1" outlineLevel="1">
      <c r="A349" s="430" t="str">
        <f>Słownik!$B$502</f>
        <v>Dania</v>
      </c>
      <c r="B349" s="429">
        <v>4</v>
      </c>
      <c r="C349" s="205"/>
      <c r="D349" s="205"/>
      <c r="E349" s="205"/>
      <c r="F349" s="205"/>
      <c r="G349" s="457">
        <f t="shared" si="28"/>
        <v>0</v>
      </c>
      <c r="H349" s="894"/>
      <c r="I349" s="882"/>
      <c r="J349" s="882"/>
      <c r="K349" s="882"/>
      <c r="L349" s="882"/>
      <c r="M349" s="882"/>
      <c r="N349" s="895"/>
      <c r="O349" s="894"/>
      <c r="P349" s="882"/>
      <c r="Q349" s="882"/>
      <c r="R349" s="882"/>
      <c r="S349" s="882"/>
      <c r="T349" s="894"/>
      <c r="U349" s="882"/>
      <c r="V349" s="882"/>
      <c r="W349" s="882"/>
      <c r="X349" s="882"/>
      <c r="Y349" s="882"/>
      <c r="Z349" s="882"/>
      <c r="AA349" s="894"/>
      <c r="AB349" s="882"/>
      <c r="AC349" s="895"/>
    </row>
    <row r="350" spans="1:29" hidden="1" outlineLevel="1">
      <c r="A350" s="430" t="str">
        <f>Słownik!$B$502</f>
        <v>Dania</v>
      </c>
      <c r="B350" s="429">
        <v>5</v>
      </c>
      <c r="C350" s="205"/>
      <c r="D350" s="205"/>
      <c r="E350" s="205"/>
      <c r="F350" s="205"/>
      <c r="G350" s="457">
        <f t="shared" si="28"/>
        <v>0</v>
      </c>
      <c r="H350" s="894"/>
      <c r="I350" s="882"/>
      <c r="J350" s="882"/>
      <c r="K350" s="882"/>
      <c r="L350" s="882"/>
      <c r="M350" s="882"/>
      <c r="N350" s="895"/>
      <c r="O350" s="894"/>
      <c r="P350" s="882"/>
      <c r="Q350" s="882"/>
      <c r="R350" s="882"/>
      <c r="S350" s="882"/>
      <c r="T350" s="894"/>
      <c r="U350" s="882"/>
      <c r="V350" s="882"/>
      <c r="W350" s="882"/>
      <c r="X350" s="882"/>
      <c r="Y350" s="882"/>
      <c r="Z350" s="882"/>
      <c r="AA350" s="894"/>
      <c r="AB350" s="882"/>
      <c r="AC350" s="895"/>
    </row>
    <row r="351" spans="1:29" hidden="1" outlineLevel="1">
      <c r="A351" s="430" t="str">
        <f>Słownik!$B$502</f>
        <v>Dania</v>
      </c>
      <c r="B351" s="429">
        <v>6</v>
      </c>
      <c r="C351" s="205"/>
      <c r="D351" s="205"/>
      <c r="E351" s="205"/>
      <c r="F351" s="205"/>
      <c r="G351" s="457">
        <f t="shared" si="28"/>
        <v>0</v>
      </c>
      <c r="H351" s="894"/>
      <c r="I351" s="882"/>
      <c r="J351" s="882"/>
      <c r="K351" s="882"/>
      <c r="L351" s="882"/>
      <c r="M351" s="882"/>
      <c r="N351" s="895"/>
      <c r="O351" s="894"/>
      <c r="P351" s="882"/>
      <c r="Q351" s="882"/>
      <c r="R351" s="882"/>
      <c r="S351" s="882"/>
      <c r="T351" s="894"/>
      <c r="U351" s="882"/>
      <c r="V351" s="882"/>
      <c r="W351" s="882"/>
      <c r="X351" s="882"/>
      <c r="Y351" s="882"/>
      <c r="Z351" s="882"/>
      <c r="AA351" s="894"/>
      <c r="AB351" s="882"/>
      <c r="AC351" s="895"/>
    </row>
    <row r="352" spans="1:29" hidden="1" outlineLevel="1">
      <c r="A352" s="430" t="str">
        <f>Słownik!$B$502</f>
        <v>Dania</v>
      </c>
      <c r="B352" s="429">
        <v>7</v>
      </c>
      <c r="C352" s="205"/>
      <c r="D352" s="205"/>
      <c r="E352" s="205"/>
      <c r="F352" s="205"/>
      <c r="G352" s="457">
        <f t="shared" si="28"/>
        <v>0</v>
      </c>
      <c r="H352" s="894"/>
      <c r="I352" s="882"/>
      <c r="J352" s="882"/>
      <c r="K352" s="882"/>
      <c r="L352" s="882"/>
      <c r="M352" s="882"/>
      <c r="N352" s="895"/>
      <c r="O352" s="894"/>
      <c r="P352" s="882"/>
      <c r="Q352" s="882"/>
      <c r="R352" s="882"/>
      <c r="S352" s="882"/>
      <c r="T352" s="894"/>
      <c r="U352" s="882"/>
      <c r="V352" s="882"/>
      <c r="W352" s="882"/>
      <c r="X352" s="882"/>
      <c r="Y352" s="882"/>
      <c r="Z352" s="882"/>
      <c r="AA352" s="894"/>
      <c r="AB352" s="882"/>
      <c r="AC352" s="895"/>
    </row>
    <row r="353" spans="1:29" hidden="1" outlineLevel="1">
      <c r="A353" s="430" t="str">
        <f>Słownik!$B$502</f>
        <v>Dania</v>
      </c>
      <c r="B353" s="429">
        <v>8</v>
      </c>
      <c r="C353" s="205"/>
      <c r="D353" s="205"/>
      <c r="E353" s="205"/>
      <c r="F353" s="205"/>
      <c r="G353" s="457">
        <f t="shared" si="28"/>
        <v>0</v>
      </c>
      <c r="H353" s="894"/>
      <c r="I353" s="882"/>
      <c r="J353" s="882"/>
      <c r="K353" s="882"/>
      <c r="L353" s="882"/>
      <c r="M353" s="882"/>
      <c r="N353" s="895"/>
      <c r="O353" s="894"/>
      <c r="P353" s="882"/>
      <c r="Q353" s="882"/>
      <c r="R353" s="882"/>
      <c r="S353" s="882"/>
      <c r="T353" s="894"/>
      <c r="U353" s="882"/>
      <c r="V353" s="882"/>
      <c r="W353" s="882"/>
      <c r="X353" s="882"/>
      <c r="Y353" s="882"/>
      <c r="Z353" s="882"/>
      <c r="AA353" s="894"/>
      <c r="AB353" s="882"/>
      <c r="AC353" s="895"/>
    </row>
    <row r="354" spans="1:29" hidden="1" outlineLevel="1">
      <c r="A354" s="430" t="str">
        <f>Słownik!$B$502</f>
        <v>Dania</v>
      </c>
      <c r="B354" s="429">
        <v>9</v>
      </c>
      <c r="C354" s="205"/>
      <c r="D354" s="205"/>
      <c r="E354" s="205"/>
      <c r="F354" s="205"/>
      <c r="G354" s="457">
        <f t="shared" si="28"/>
        <v>0</v>
      </c>
      <c r="H354" s="894"/>
      <c r="I354" s="882"/>
      <c r="J354" s="882"/>
      <c r="K354" s="882"/>
      <c r="L354" s="882"/>
      <c r="M354" s="882"/>
      <c r="N354" s="895"/>
      <c r="O354" s="894"/>
      <c r="P354" s="882"/>
      <c r="Q354" s="882"/>
      <c r="R354" s="882"/>
      <c r="S354" s="882"/>
      <c r="T354" s="894"/>
      <c r="U354" s="882"/>
      <c r="V354" s="882"/>
      <c r="W354" s="882"/>
      <c r="X354" s="882"/>
      <c r="Y354" s="882"/>
      <c r="Z354" s="882"/>
      <c r="AA354" s="894"/>
      <c r="AB354" s="882"/>
      <c r="AC354" s="895"/>
    </row>
    <row r="355" spans="1:29" hidden="1" outlineLevel="1">
      <c r="A355" s="430" t="str">
        <f>Słownik!$B$502</f>
        <v>Dania</v>
      </c>
      <c r="B355" s="429">
        <v>10</v>
      </c>
      <c r="C355" s="205"/>
      <c r="D355" s="205"/>
      <c r="E355" s="205"/>
      <c r="F355" s="205"/>
      <c r="G355" s="457">
        <f t="shared" si="28"/>
        <v>0</v>
      </c>
      <c r="H355" s="894"/>
      <c r="I355" s="882"/>
      <c r="J355" s="882"/>
      <c r="K355" s="882"/>
      <c r="L355" s="882"/>
      <c r="M355" s="882"/>
      <c r="N355" s="895"/>
      <c r="O355" s="894"/>
      <c r="P355" s="882"/>
      <c r="Q355" s="882"/>
      <c r="R355" s="882"/>
      <c r="S355" s="882"/>
      <c r="T355" s="894"/>
      <c r="U355" s="882"/>
      <c r="V355" s="882"/>
      <c r="W355" s="882"/>
      <c r="X355" s="882"/>
      <c r="Y355" s="882"/>
      <c r="Z355" s="882"/>
      <c r="AA355" s="894"/>
      <c r="AB355" s="882"/>
      <c r="AC355" s="895"/>
    </row>
    <row r="356" spans="1:29" hidden="1" outlineLevel="1">
      <c r="A356" s="430" t="str">
        <f>Słownik!$B$502</f>
        <v>Dania</v>
      </c>
      <c r="B356" s="429">
        <v>11</v>
      </c>
      <c r="C356" s="205"/>
      <c r="D356" s="205"/>
      <c r="E356" s="205"/>
      <c r="F356" s="205"/>
      <c r="G356" s="457">
        <f t="shared" si="28"/>
        <v>0</v>
      </c>
      <c r="H356" s="896"/>
      <c r="I356" s="897"/>
      <c r="J356" s="897"/>
      <c r="K356" s="897"/>
      <c r="L356" s="897"/>
      <c r="M356" s="897"/>
      <c r="N356" s="898"/>
      <c r="O356" s="896"/>
      <c r="P356" s="897"/>
      <c r="Q356" s="897"/>
      <c r="R356" s="897"/>
      <c r="S356" s="897"/>
      <c r="T356" s="894"/>
      <c r="U356" s="882"/>
      <c r="V356" s="882"/>
      <c r="W356" s="882"/>
      <c r="X356" s="882"/>
      <c r="Y356" s="882"/>
      <c r="Z356" s="882"/>
      <c r="AA356" s="894"/>
      <c r="AB356" s="882"/>
      <c r="AC356" s="895"/>
    </row>
    <row r="357" spans="1:29" collapsed="1">
      <c r="A357" s="351" t="str">
        <f>Słownik!B502</f>
        <v>Dania</v>
      </c>
      <c r="B357" s="351" t="str">
        <f>Słownik!$B$487</f>
        <v>Wszystko</v>
      </c>
      <c r="C357" s="452"/>
      <c r="D357" s="453"/>
      <c r="E357" s="453"/>
      <c r="F357" s="454"/>
      <c r="G357" s="362"/>
      <c r="H357" s="888"/>
      <c r="I357" s="889"/>
      <c r="J357" s="889"/>
      <c r="K357" s="889"/>
      <c r="L357" s="889"/>
      <c r="M357" s="889"/>
      <c r="N357" s="890"/>
      <c r="O357" s="888"/>
      <c r="P357" s="889"/>
      <c r="Q357" s="889"/>
      <c r="R357" s="889"/>
      <c r="S357" s="889"/>
      <c r="T357" s="888"/>
      <c r="U357" s="889"/>
      <c r="V357" s="889"/>
      <c r="W357" s="889"/>
      <c r="X357" s="889"/>
      <c r="Y357" s="889"/>
      <c r="Z357" s="890"/>
      <c r="AA357" s="888"/>
      <c r="AB357" s="889"/>
      <c r="AC357" s="890"/>
    </row>
    <row r="358" spans="1:29">
      <c r="A358" s="351" t="str">
        <f>Słownik!B503</f>
        <v>DK</v>
      </c>
      <c r="B358" s="441" t="str">
        <f>Słownik!$B$480</f>
        <v>Razem</v>
      </c>
      <c r="C358" s="455">
        <f>IF(SUM(C346:C356)=0,C357,SUM(C346:C356))</f>
        <v>0</v>
      </c>
      <c r="D358" s="455">
        <f t="shared" ref="D358:F358" si="33">IF(SUM(D346:D356)=0,D357,SUM(D346:D356))</f>
        <v>0</v>
      </c>
      <c r="E358" s="455">
        <f t="shared" si="33"/>
        <v>0</v>
      </c>
      <c r="F358" s="456">
        <f t="shared" si="33"/>
        <v>0</v>
      </c>
      <c r="G358" s="451">
        <f t="shared" si="28"/>
        <v>0</v>
      </c>
      <c r="H358" s="888"/>
      <c r="I358" s="889"/>
      <c r="J358" s="889"/>
      <c r="K358" s="889"/>
      <c r="L358" s="889"/>
      <c r="M358" s="889"/>
      <c r="N358" s="890"/>
      <c r="O358" s="888"/>
      <c r="P358" s="889"/>
      <c r="Q358" s="889"/>
      <c r="R358" s="889"/>
      <c r="S358" s="889"/>
      <c r="T358" s="888"/>
      <c r="U358" s="889"/>
      <c r="V358" s="889"/>
      <c r="W358" s="889"/>
      <c r="X358" s="889"/>
      <c r="Y358" s="889"/>
      <c r="Z358" s="893"/>
      <c r="AA358" s="888"/>
      <c r="AB358" s="889"/>
      <c r="AC358" s="890"/>
    </row>
    <row r="359" spans="1:29" hidden="1" outlineLevel="1">
      <c r="A359" s="430" t="str">
        <f>Słownik!$B$504</f>
        <v>Francja</v>
      </c>
      <c r="B359" s="429">
        <v>1</v>
      </c>
      <c r="C359" s="205"/>
      <c r="D359" s="205"/>
      <c r="E359" s="205"/>
      <c r="F359" s="205"/>
      <c r="G359" s="458">
        <f t="shared" si="28"/>
        <v>0</v>
      </c>
      <c r="H359" s="205"/>
      <c r="I359" s="205"/>
      <c r="J359" s="205"/>
      <c r="K359" s="205"/>
      <c r="L359" s="205"/>
      <c r="M359" s="205"/>
      <c r="N359" s="200">
        <f t="shared" si="29"/>
        <v>0</v>
      </c>
      <c r="O359" s="205"/>
      <c r="P359" s="205"/>
      <c r="Q359" s="205"/>
      <c r="R359" s="205"/>
      <c r="S359" s="200">
        <f t="shared" si="30"/>
        <v>0</v>
      </c>
      <c r="T359" s="205"/>
      <c r="U359" s="205"/>
      <c r="V359" s="205"/>
      <c r="W359" s="205"/>
      <c r="X359" s="205"/>
      <c r="Y359" s="205"/>
      <c r="Z359" s="462">
        <f t="shared" si="31"/>
        <v>0</v>
      </c>
      <c r="AA359" s="233"/>
      <c r="AB359" s="205"/>
      <c r="AC359" s="462">
        <f>AA359+AB359</f>
        <v>0</v>
      </c>
    </row>
    <row r="360" spans="1:29" hidden="1" outlineLevel="1">
      <c r="A360" s="430" t="str">
        <f>Słownik!$B$504</f>
        <v>Francja</v>
      </c>
      <c r="B360" s="429">
        <v>2</v>
      </c>
      <c r="C360" s="205"/>
      <c r="D360" s="205"/>
      <c r="E360" s="205"/>
      <c r="F360" s="205"/>
      <c r="G360" s="459">
        <f t="shared" si="28"/>
        <v>0</v>
      </c>
      <c r="H360" s="205"/>
      <c r="I360" s="205"/>
      <c r="J360" s="205"/>
      <c r="K360" s="205"/>
      <c r="L360" s="205"/>
      <c r="M360" s="205"/>
      <c r="N360" s="200">
        <f t="shared" si="29"/>
        <v>0</v>
      </c>
      <c r="O360" s="205"/>
      <c r="P360" s="205"/>
      <c r="Q360" s="205"/>
      <c r="R360" s="205"/>
      <c r="S360" s="200">
        <f t="shared" si="30"/>
        <v>0</v>
      </c>
      <c r="T360" s="205"/>
      <c r="U360" s="205"/>
      <c r="V360" s="205"/>
      <c r="W360" s="205"/>
      <c r="X360" s="205"/>
      <c r="Y360" s="205"/>
      <c r="Z360" s="463">
        <f t="shared" si="31"/>
        <v>0</v>
      </c>
      <c r="AA360" s="233"/>
      <c r="AB360" s="205"/>
      <c r="AC360" s="462">
        <f t="shared" ref="AC360:AC423" si="34">AA360+AB360</f>
        <v>0</v>
      </c>
    </row>
    <row r="361" spans="1:29" hidden="1" outlineLevel="1">
      <c r="A361" s="430" t="str">
        <f>Słownik!$B$504</f>
        <v>Francja</v>
      </c>
      <c r="B361" s="429">
        <v>3</v>
      </c>
      <c r="C361" s="205"/>
      <c r="D361" s="205"/>
      <c r="E361" s="205"/>
      <c r="F361" s="205"/>
      <c r="G361" s="459">
        <f t="shared" si="28"/>
        <v>0</v>
      </c>
      <c r="H361" s="205"/>
      <c r="I361" s="205"/>
      <c r="J361" s="205"/>
      <c r="K361" s="205"/>
      <c r="L361" s="205"/>
      <c r="M361" s="205"/>
      <c r="N361" s="200">
        <f t="shared" si="29"/>
        <v>0</v>
      </c>
      <c r="O361" s="205"/>
      <c r="P361" s="205"/>
      <c r="Q361" s="205"/>
      <c r="R361" s="205"/>
      <c r="S361" s="200">
        <f t="shared" si="30"/>
        <v>0</v>
      </c>
      <c r="T361" s="205"/>
      <c r="U361" s="205"/>
      <c r="V361" s="205"/>
      <c r="W361" s="205"/>
      <c r="X361" s="205"/>
      <c r="Y361" s="205"/>
      <c r="Z361" s="463">
        <f t="shared" si="31"/>
        <v>0</v>
      </c>
      <c r="AA361" s="233"/>
      <c r="AB361" s="205"/>
      <c r="AC361" s="462">
        <f t="shared" si="34"/>
        <v>0</v>
      </c>
    </row>
    <row r="362" spans="1:29" hidden="1" outlineLevel="1">
      <c r="A362" s="430" t="str">
        <f>Słownik!$B$504</f>
        <v>Francja</v>
      </c>
      <c r="B362" s="429">
        <v>4</v>
      </c>
      <c r="C362" s="205"/>
      <c r="D362" s="205"/>
      <c r="E362" s="205"/>
      <c r="F362" s="205"/>
      <c r="G362" s="459">
        <f t="shared" si="28"/>
        <v>0</v>
      </c>
      <c r="H362" s="205"/>
      <c r="I362" s="205"/>
      <c r="J362" s="205"/>
      <c r="K362" s="205"/>
      <c r="L362" s="205"/>
      <c r="M362" s="205"/>
      <c r="N362" s="200">
        <f t="shared" si="29"/>
        <v>0</v>
      </c>
      <c r="O362" s="205"/>
      <c r="P362" s="205"/>
      <c r="Q362" s="205"/>
      <c r="R362" s="205"/>
      <c r="S362" s="200">
        <f t="shared" si="30"/>
        <v>0</v>
      </c>
      <c r="T362" s="205"/>
      <c r="U362" s="205"/>
      <c r="V362" s="205"/>
      <c r="W362" s="205"/>
      <c r="X362" s="205"/>
      <c r="Y362" s="205"/>
      <c r="Z362" s="463">
        <f t="shared" si="31"/>
        <v>0</v>
      </c>
      <c r="AA362" s="233"/>
      <c r="AB362" s="205"/>
      <c r="AC362" s="462">
        <f t="shared" si="34"/>
        <v>0</v>
      </c>
    </row>
    <row r="363" spans="1:29" hidden="1" outlineLevel="1">
      <c r="A363" s="430" t="str">
        <f>Słownik!$B$504</f>
        <v>Francja</v>
      </c>
      <c r="B363" s="429">
        <v>5</v>
      </c>
      <c r="C363" s="205"/>
      <c r="D363" s="205"/>
      <c r="E363" s="205"/>
      <c r="F363" s="205"/>
      <c r="G363" s="459">
        <f t="shared" si="28"/>
        <v>0</v>
      </c>
      <c r="H363" s="205"/>
      <c r="I363" s="205"/>
      <c r="J363" s="205"/>
      <c r="K363" s="205"/>
      <c r="L363" s="205"/>
      <c r="M363" s="205"/>
      <c r="N363" s="200">
        <f t="shared" si="29"/>
        <v>0</v>
      </c>
      <c r="O363" s="205"/>
      <c r="P363" s="205"/>
      <c r="Q363" s="205"/>
      <c r="R363" s="205"/>
      <c r="S363" s="200">
        <f t="shared" si="30"/>
        <v>0</v>
      </c>
      <c r="T363" s="205"/>
      <c r="U363" s="205"/>
      <c r="V363" s="205"/>
      <c r="W363" s="205"/>
      <c r="X363" s="205"/>
      <c r="Y363" s="205"/>
      <c r="Z363" s="463">
        <f t="shared" si="31"/>
        <v>0</v>
      </c>
      <c r="AA363" s="233"/>
      <c r="AB363" s="205"/>
      <c r="AC363" s="462">
        <f t="shared" si="34"/>
        <v>0</v>
      </c>
    </row>
    <row r="364" spans="1:29" hidden="1" outlineLevel="1">
      <c r="A364" s="430" t="str">
        <f>Słownik!$B$504</f>
        <v>Francja</v>
      </c>
      <c r="B364" s="429">
        <v>6</v>
      </c>
      <c r="C364" s="205"/>
      <c r="D364" s="205"/>
      <c r="E364" s="205"/>
      <c r="F364" s="205"/>
      <c r="G364" s="459">
        <f t="shared" si="28"/>
        <v>0</v>
      </c>
      <c r="H364" s="205"/>
      <c r="I364" s="205"/>
      <c r="J364" s="205"/>
      <c r="K364" s="205"/>
      <c r="L364" s="205"/>
      <c r="M364" s="205"/>
      <c r="N364" s="200">
        <f t="shared" si="29"/>
        <v>0</v>
      </c>
      <c r="O364" s="205"/>
      <c r="P364" s="205"/>
      <c r="Q364" s="205"/>
      <c r="R364" s="205"/>
      <c r="S364" s="200">
        <f t="shared" si="30"/>
        <v>0</v>
      </c>
      <c r="T364" s="205"/>
      <c r="U364" s="205"/>
      <c r="V364" s="205"/>
      <c r="W364" s="205"/>
      <c r="X364" s="205"/>
      <c r="Y364" s="205"/>
      <c r="Z364" s="463">
        <f t="shared" si="31"/>
        <v>0</v>
      </c>
      <c r="AA364" s="233"/>
      <c r="AB364" s="205"/>
      <c r="AC364" s="462">
        <f t="shared" si="34"/>
        <v>0</v>
      </c>
    </row>
    <row r="365" spans="1:29" hidden="1" outlineLevel="1">
      <c r="A365" s="430" t="str">
        <f>Słownik!$B$504</f>
        <v>Francja</v>
      </c>
      <c r="B365" s="429">
        <v>7</v>
      </c>
      <c r="C365" s="205"/>
      <c r="D365" s="205"/>
      <c r="E365" s="205"/>
      <c r="F365" s="205"/>
      <c r="G365" s="459">
        <f t="shared" si="28"/>
        <v>0</v>
      </c>
      <c r="H365" s="205"/>
      <c r="I365" s="205"/>
      <c r="J365" s="205"/>
      <c r="K365" s="205"/>
      <c r="L365" s="205"/>
      <c r="M365" s="205"/>
      <c r="N365" s="200">
        <f t="shared" si="29"/>
        <v>0</v>
      </c>
      <c r="O365" s="205"/>
      <c r="P365" s="205"/>
      <c r="Q365" s="205"/>
      <c r="R365" s="205"/>
      <c r="S365" s="200">
        <f t="shared" si="30"/>
        <v>0</v>
      </c>
      <c r="T365" s="205"/>
      <c r="U365" s="205"/>
      <c r="V365" s="205"/>
      <c r="W365" s="205"/>
      <c r="X365" s="205"/>
      <c r="Y365" s="205"/>
      <c r="Z365" s="463">
        <f t="shared" si="31"/>
        <v>0</v>
      </c>
      <c r="AA365" s="233"/>
      <c r="AB365" s="205"/>
      <c r="AC365" s="462">
        <f t="shared" si="34"/>
        <v>0</v>
      </c>
    </row>
    <row r="366" spans="1:29" hidden="1" outlineLevel="1">
      <c r="A366" s="430" t="str">
        <f>Słownik!$B$504</f>
        <v>Francja</v>
      </c>
      <c r="B366" s="429">
        <v>8</v>
      </c>
      <c r="C366" s="205"/>
      <c r="D366" s="205"/>
      <c r="E366" s="205"/>
      <c r="F366" s="205"/>
      <c r="G366" s="459">
        <f t="shared" si="28"/>
        <v>0</v>
      </c>
      <c r="H366" s="205"/>
      <c r="I366" s="205"/>
      <c r="J366" s="205"/>
      <c r="K366" s="205"/>
      <c r="L366" s="205"/>
      <c r="M366" s="205"/>
      <c r="N366" s="200">
        <f t="shared" si="29"/>
        <v>0</v>
      </c>
      <c r="O366" s="205"/>
      <c r="P366" s="205"/>
      <c r="Q366" s="205"/>
      <c r="R366" s="205"/>
      <c r="S366" s="200">
        <f t="shared" si="30"/>
        <v>0</v>
      </c>
      <c r="T366" s="205"/>
      <c r="U366" s="205"/>
      <c r="V366" s="205"/>
      <c r="W366" s="205"/>
      <c r="X366" s="205"/>
      <c r="Y366" s="205"/>
      <c r="Z366" s="463">
        <f t="shared" si="31"/>
        <v>0</v>
      </c>
      <c r="AA366" s="233"/>
      <c r="AB366" s="205"/>
      <c r="AC366" s="462">
        <f t="shared" si="34"/>
        <v>0</v>
      </c>
    </row>
    <row r="367" spans="1:29" hidden="1" outlineLevel="1">
      <c r="A367" s="430" t="str">
        <f>Słownik!$B$504</f>
        <v>Francja</v>
      </c>
      <c r="B367" s="429">
        <v>9</v>
      </c>
      <c r="C367" s="205"/>
      <c r="D367" s="205"/>
      <c r="E367" s="205"/>
      <c r="F367" s="205"/>
      <c r="G367" s="459">
        <f t="shared" si="28"/>
        <v>0</v>
      </c>
      <c r="H367" s="205"/>
      <c r="I367" s="205"/>
      <c r="J367" s="205"/>
      <c r="K367" s="205"/>
      <c r="L367" s="205"/>
      <c r="M367" s="205"/>
      <c r="N367" s="200">
        <f t="shared" si="29"/>
        <v>0</v>
      </c>
      <c r="O367" s="205"/>
      <c r="P367" s="205"/>
      <c r="Q367" s="205"/>
      <c r="R367" s="205"/>
      <c r="S367" s="200">
        <f t="shared" si="30"/>
        <v>0</v>
      </c>
      <c r="T367" s="205"/>
      <c r="U367" s="205"/>
      <c r="V367" s="205"/>
      <c r="W367" s="205"/>
      <c r="X367" s="205"/>
      <c r="Y367" s="205"/>
      <c r="Z367" s="463">
        <f t="shared" si="31"/>
        <v>0</v>
      </c>
      <c r="AA367" s="233"/>
      <c r="AB367" s="205"/>
      <c r="AC367" s="462">
        <f t="shared" si="34"/>
        <v>0</v>
      </c>
    </row>
    <row r="368" spans="1:29" hidden="1" outlineLevel="1">
      <c r="A368" s="430" t="str">
        <f>Słownik!$B$504</f>
        <v>Francja</v>
      </c>
      <c r="B368" s="429">
        <v>10</v>
      </c>
      <c r="C368" s="205"/>
      <c r="D368" s="205"/>
      <c r="E368" s="205"/>
      <c r="F368" s="205"/>
      <c r="G368" s="459">
        <f t="shared" si="28"/>
        <v>0</v>
      </c>
      <c r="H368" s="205"/>
      <c r="I368" s="205"/>
      <c r="J368" s="205"/>
      <c r="K368" s="205"/>
      <c r="L368" s="205"/>
      <c r="M368" s="205"/>
      <c r="N368" s="200">
        <f t="shared" si="29"/>
        <v>0</v>
      </c>
      <c r="O368" s="205"/>
      <c r="P368" s="205"/>
      <c r="Q368" s="205"/>
      <c r="R368" s="205"/>
      <c r="S368" s="200">
        <f t="shared" si="30"/>
        <v>0</v>
      </c>
      <c r="T368" s="205"/>
      <c r="U368" s="205"/>
      <c r="V368" s="205"/>
      <c r="W368" s="205"/>
      <c r="X368" s="205"/>
      <c r="Y368" s="205"/>
      <c r="Z368" s="463">
        <f t="shared" si="31"/>
        <v>0</v>
      </c>
      <c r="AA368" s="233"/>
      <c r="AB368" s="205"/>
      <c r="AC368" s="462">
        <f t="shared" si="34"/>
        <v>0</v>
      </c>
    </row>
    <row r="369" spans="1:29" hidden="1" outlineLevel="1">
      <c r="A369" s="430" t="str">
        <f>Słownik!$B$504</f>
        <v>Francja</v>
      </c>
      <c r="B369" s="429">
        <v>11</v>
      </c>
      <c r="C369" s="205"/>
      <c r="D369" s="205"/>
      <c r="E369" s="205"/>
      <c r="F369" s="205"/>
      <c r="G369" s="459">
        <f t="shared" si="28"/>
        <v>0</v>
      </c>
      <c r="H369" s="205"/>
      <c r="I369" s="205"/>
      <c r="J369" s="205"/>
      <c r="K369" s="205"/>
      <c r="L369" s="205"/>
      <c r="M369" s="205"/>
      <c r="N369" s="200">
        <f t="shared" si="29"/>
        <v>0</v>
      </c>
      <c r="O369" s="205"/>
      <c r="P369" s="205"/>
      <c r="Q369" s="205"/>
      <c r="R369" s="205"/>
      <c r="S369" s="200">
        <f t="shared" si="30"/>
        <v>0</v>
      </c>
      <c r="T369" s="205"/>
      <c r="U369" s="205"/>
      <c r="V369" s="205"/>
      <c r="W369" s="205"/>
      <c r="X369" s="205"/>
      <c r="Y369" s="205"/>
      <c r="Z369" s="463">
        <f t="shared" si="31"/>
        <v>0</v>
      </c>
      <c r="AA369" s="233"/>
      <c r="AB369" s="205"/>
      <c r="AC369" s="462">
        <f t="shared" si="34"/>
        <v>0</v>
      </c>
    </row>
    <row r="370" spans="1:29" hidden="1" outlineLevel="1">
      <c r="A370" s="430" t="str">
        <f>Słownik!$B$504</f>
        <v>Francja</v>
      </c>
      <c r="B370" s="429">
        <v>12</v>
      </c>
      <c r="C370" s="205"/>
      <c r="D370" s="205"/>
      <c r="E370" s="205"/>
      <c r="F370" s="205"/>
      <c r="G370" s="459">
        <f t="shared" si="28"/>
        <v>0</v>
      </c>
      <c r="H370" s="205"/>
      <c r="I370" s="205"/>
      <c r="J370" s="205"/>
      <c r="K370" s="205"/>
      <c r="L370" s="205"/>
      <c r="M370" s="205"/>
      <c r="N370" s="200">
        <f t="shared" si="29"/>
        <v>0</v>
      </c>
      <c r="O370" s="205"/>
      <c r="P370" s="205"/>
      <c r="Q370" s="205"/>
      <c r="R370" s="205"/>
      <c r="S370" s="200">
        <f t="shared" si="30"/>
        <v>0</v>
      </c>
      <c r="T370" s="205"/>
      <c r="U370" s="205"/>
      <c r="V370" s="205"/>
      <c r="W370" s="205"/>
      <c r="X370" s="205"/>
      <c r="Y370" s="205"/>
      <c r="Z370" s="463">
        <f t="shared" si="31"/>
        <v>0</v>
      </c>
      <c r="AA370" s="233"/>
      <c r="AB370" s="205"/>
      <c r="AC370" s="462">
        <f t="shared" si="34"/>
        <v>0</v>
      </c>
    </row>
    <row r="371" spans="1:29" hidden="1" outlineLevel="1">
      <c r="A371" s="430" t="str">
        <f>Słownik!$B$504</f>
        <v>Francja</v>
      </c>
      <c r="B371" s="429">
        <v>13</v>
      </c>
      <c r="C371" s="205"/>
      <c r="D371" s="205"/>
      <c r="E371" s="205"/>
      <c r="F371" s="205"/>
      <c r="G371" s="459">
        <f t="shared" si="28"/>
        <v>0</v>
      </c>
      <c r="H371" s="205"/>
      <c r="I371" s="205"/>
      <c r="J371" s="205"/>
      <c r="K371" s="205"/>
      <c r="L371" s="205"/>
      <c r="M371" s="205"/>
      <c r="N371" s="200">
        <f t="shared" si="29"/>
        <v>0</v>
      </c>
      <c r="O371" s="205"/>
      <c r="P371" s="205"/>
      <c r="Q371" s="205"/>
      <c r="R371" s="205"/>
      <c r="S371" s="200">
        <f t="shared" si="30"/>
        <v>0</v>
      </c>
      <c r="T371" s="205"/>
      <c r="U371" s="205"/>
      <c r="V371" s="205"/>
      <c r="W371" s="205"/>
      <c r="X371" s="205"/>
      <c r="Y371" s="205"/>
      <c r="Z371" s="463">
        <f t="shared" si="31"/>
        <v>0</v>
      </c>
      <c r="AA371" s="233"/>
      <c r="AB371" s="205"/>
      <c r="AC371" s="462">
        <f t="shared" si="34"/>
        <v>0</v>
      </c>
    </row>
    <row r="372" spans="1:29" hidden="1" outlineLevel="1">
      <c r="A372" s="430" t="str">
        <f>Słownik!$B$504</f>
        <v>Francja</v>
      </c>
      <c r="B372" s="429">
        <v>14</v>
      </c>
      <c r="C372" s="205"/>
      <c r="D372" s="205"/>
      <c r="E372" s="205"/>
      <c r="F372" s="205"/>
      <c r="G372" s="459">
        <f t="shared" si="28"/>
        <v>0</v>
      </c>
      <c r="H372" s="205"/>
      <c r="I372" s="205"/>
      <c r="J372" s="205"/>
      <c r="K372" s="205"/>
      <c r="L372" s="205"/>
      <c r="M372" s="205"/>
      <c r="N372" s="200">
        <f t="shared" si="29"/>
        <v>0</v>
      </c>
      <c r="O372" s="205"/>
      <c r="P372" s="205"/>
      <c r="Q372" s="205"/>
      <c r="R372" s="205"/>
      <c r="S372" s="200">
        <f t="shared" si="30"/>
        <v>0</v>
      </c>
      <c r="T372" s="205"/>
      <c r="U372" s="205"/>
      <c r="V372" s="205"/>
      <c r="W372" s="205"/>
      <c r="X372" s="205"/>
      <c r="Y372" s="205"/>
      <c r="Z372" s="463">
        <f t="shared" si="31"/>
        <v>0</v>
      </c>
      <c r="AA372" s="233"/>
      <c r="AB372" s="205"/>
      <c r="AC372" s="462">
        <f t="shared" si="34"/>
        <v>0</v>
      </c>
    </row>
    <row r="373" spans="1:29" hidden="1" outlineLevel="1">
      <c r="A373" s="430" t="str">
        <f>Słownik!$B$504</f>
        <v>Francja</v>
      </c>
      <c r="B373" s="429">
        <v>15</v>
      </c>
      <c r="C373" s="205"/>
      <c r="D373" s="205"/>
      <c r="E373" s="205"/>
      <c r="F373" s="205"/>
      <c r="G373" s="459">
        <f t="shared" si="28"/>
        <v>0</v>
      </c>
      <c r="H373" s="205"/>
      <c r="I373" s="205"/>
      <c r="J373" s="205"/>
      <c r="K373" s="205"/>
      <c r="L373" s="205"/>
      <c r="M373" s="205"/>
      <c r="N373" s="200">
        <f t="shared" si="29"/>
        <v>0</v>
      </c>
      <c r="O373" s="205"/>
      <c r="P373" s="205"/>
      <c r="Q373" s="205"/>
      <c r="R373" s="205"/>
      <c r="S373" s="200">
        <f t="shared" si="30"/>
        <v>0</v>
      </c>
      <c r="T373" s="205"/>
      <c r="U373" s="205"/>
      <c r="V373" s="205"/>
      <c r="W373" s="205"/>
      <c r="X373" s="205"/>
      <c r="Y373" s="205"/>
      <c r="Z373" s="463">
        <f t="shared" si="31"/>
        <v>0</v>
      </c>
      <c r="AA373" s="233"/>
      <c r="AB373" s="205"/>
      <c r="AC373" s="462">
        <f t="shared" si="34"/>
        <v>0</v>
      </c>
    </row>
    <row r="374" spans="1:29" hidden="1" outlineLevel="1">
      <c r="A374" s="430" t="str">
        <f>Słownik!$B$504</f>
        <v>Francja</v>
      </c>
      <c r="B374" s="429">
        <v>16</v>
      </c>
      <c r="C374" s="205"/>
      <c r="D374" s="205"/>
      <c r="E374" s="205"/>
      <c r="F374" s="205"/>
      <c r="G374" s="459">
        <f t="shared" si="28"/>
        <v>0</v>
      </c>
      <c r="H374" s="205"/>
      <c r="I374" s="205"/>
      <c r="J374" s="205"/>
      <c r="K374" s="205"/>
      <c r="L374" s="205"/>
      <c r="M374" s="205"/>
      <c r="N374" s="200">
        <f t="shared" si="29"/>
        <v>0</v>
      </c>
      <c r="O374" s="205"/>
      <c r="P374" s="205"/>
      <c r="Q374" s="205"/>
      <c r="R374" s="205"/>
      <c r="S374" s="200">
        <f t="shared" si="30"/>
        <v>0</v>
      </c>
      <c r="T374" s="205"/>
      <c r="U374" s="205"/>
      <c r="V374" s="205"/>
      <c r="W374" s="205"/>
      <c r="X374" s="205"/>
      <c r="Y374" s="205"/>
      <c r="Z374" s="463">
        <f t="shared" si="31"/>
        <v>0</v>
      </c>
      <c r="AA374" s="233"/>
      <c r="AB374" s="205"/>
      <c r="AC374" s="462">
        <f t="shared" si="34"/>
        <v>0</v>
      </c>
    </row>
    <row r="375" spans="1:29" hidden="1" outlineLevel="1">
      <c r="A375" s="430" t="str">
        <f>Słownik!$B$504</f>
        <v>Francja</v>
      </c>
      <c r="B375" s="429">
        <v>17</v>
      </c>
      <c r="C375" s="205"/>
      <c r="D375" s="205"/>
      <c r="E375" s="205"/>
      <c r="F375" s="205"/>
      <c r="G375" s="459">
        <f t="shared" si="28"/>
        <v>0</v>
      </c>
      <c r="H375" s="205"/>
      <c r="I375" s="205"/>
      <c r="J375" s="205"/>
      <c r="K375" s="205"/>
      <c r="L375" s="205"/>
      <c r="M375" s="205"/>
      <c r="N375" s="200">
        <f t="shared" si="29"/>
        <v>0</v>
      </c>
      <c r="O375" s="205"/>
      <c r="P375" s="205"/>
      <c r="Q375" s="205"/>
      <c r="R375" s="205"/>
      <c r="S375" s="200">
        <f t="shared" si="30"/>
        <v>0</v>
      </c>
      <c r="T375" s="205"/>
      <c r="U375" s="205"/>
      <c r="V375" s="205"/>
      <c r="W375" s="205"/>
      <c r="X375" s="205"/>
      <c r="Y375" s="205"/>
      <c r="Z375" s="463">
        <f t="shared" si="31"/>
        <v>0</v>
      </c>
      <c r="AA375" s="233"/>
      <c r="AB375" s="205"/>
      <c r="AC375" s="462">
        <f t="shared" si="34"/>
        <v>0</v>
      </c>
    </row>
    <row r="376" spans="1:29" hidden="1" outlineLevel="1">
      <c r="A376" s="430" t="str">
        <f>Słownik!$B$504</f>
        <v>Francja</v>
      </c>
      <c r="B376" s="429">
        <v>18</v>
      </c>
      <c r="C376" s="205"/>
      <c r="D376" s="205"/>
      <c r="E376" s="205"/>
      <c r="F376" s="205"/>
      <c r="G376" s="459">
        <f t="shared" si="28"/>
        <v>0</v>
      </c>
      <c r="H376" s="205"/>
      <c r="I376" s="205"/>
      <c r="J376" s="205"/>
      <c r="K376" s="205"/>
      <c r="L376" s="205"/>
      <c r="M376" s="205"/>
      <c r="N376" s="200">
        <f t="shared" si="29"/>
        <v>0</v>
      </c>
      <c r="O376" s="205"/>
      <c r="P376" s="205"/>
      <c r="Q376" s="205"/>
      <c r="R376" s="205"/>
      <c r="S376" s="200">
        <f t="shared" si="30"/>
        <v>0</v>
      </c>
      <c r="T376" s="205"/>
      <c r="U376" s="205"/>
      <c r="V376" s="205"/>
      <c r="W376" s="205"/>
      <c r="X376" s="205"/>
      <c r="Y376" s="205"/>
      <c r="Z376" s="463">
        <f t="shared" si="31"/>
        <v>0</v>
      </c>
      <c r="AA376" s="233"/>
      <c r="AB376" s="205"/>
      <c r="AC376" s="462">
        <f t="shared" si="34"/>
        <v>0</v>
      </c>
    </row>
    <row r="377" spans="1:29" hidden="1" outlineLevel="1">
      <c r="A377" s="430" t="str">
        <f>Słownik!$B$504</f>
        <v>Francja</v>
      </c>
      <c r="B377" s="429">
        <v>19</v>
      </c>
      <c r="C377" s="205"/>
      <c r="D377" s="205"/>
      <c r="E377" s="205"/>
      <c r="F377" s="205"/>
      <c r="G377" s="459">
        <f t="shared" si="28"/>
        <v>0</v>
      </c>
      <c r="H377" s="205"/>
      <c r="I377" s="205"/>
      <c r="J377" s="205"/>
      <c r="K377" s="205"/>
      <c r="L377" s="205"/>
      <c r="M377" s="205"/>
      <c r="N377" s="200">
        <f t="shared" si="29"/>
        <v>0</v>
      </c>
      <c r="O377" s="205"/>
      <c r="P377" s="205"/>
      <c r="Q377" s="205"/>
      <c r="R377" s="205"/>
      <c r="S377" s="200">
        <f t="shared" si="30"/>
        <v>0</v>
      </c>
      <c r="T377" s="205"/>
      <c r="U377" s="205"/>
      <c r="V377" s="205"/>
      <c r="W377" s="205"/>
      <c r="X377" s="205"/>
      <c r="Y377" s="205"/>
      <c r="Z377" s="463">
        <f t="shared" si="31"/>
        <v>0</v>
      </c>
      <c r="AA377" s="233"/>
      <c r="AB377" s="205"/>
      <c r="AC377" s="462">
        <f t="shared" si="34"/>
        <v>0</v>
      </c>
    </row>
    <row r="378" spans="1:29" hidden="1" outlineLevel="1">
      <c r="A378" s="430" t="str">
        <f>Słownik!$B$504</f>
        <v>Francja</v>
      </c>
      <c r="B378" s="429">
        <v>20</v>
      </c>
      <c r="C378" s="205"/>
      <c r="D378" s="205"/>
      <c r="E378" s="205"/>
      <c r="F378" s="205"/>
      <c r="G378" s="459">
        <f t="shared" si="28"/>
        <v>0</v>
      </c>
      <c r="H378" s="205"/>
      <c r="I378" s="205"/>
      <c r="J378" s="205"/>
      <c r="K378" s="205"/>
      <c r="L378" s="205"/>
      <c r="M378" s="205"/>
      <c r="N378" s="200">
        <f t="shared" si="29"/>
        <v>0</v>
      </c>
      <c r="O378" s="205"/>
      <c r="P378" s="205"/>
      <c r="Q378" s="205"/>
      <c r="R378" s="205"/>
      <c r="S378" s="200">
        <f t="shared" si="30"/>
        <v>0</v>
      </c>
      <c r="T378" s="205"/>
      <c r="U378" s="205"/>
      <c r="V378" s="205"/>
      <c r="W378" s="205"/>
      <c r="X378" s="205"/>
      <c r="Y378" s="205"/>
      <c r="Z378" s="463">
        <f t="shared" si="31"/>
        <v>0</v>
      </c>
      <c r="AA378" s="233"/>
      <c r="AB378" s="205"/>
      <c r="AC378" s="462">
        <f t="shared" si="34"/>
        <v>0</v>
      </c>
    </row>
    <row r="379" spans="1:29" hidden="1" outlineLevel="1">
      <c r="A379" s="430" t="str">
        <f>Słownik!$B$504</f>
        <v>Francja</v>
      </c>
      <c r="B379" s="429">
        <v>21</v>
      </c>
      <c r="C379" s="205"/>
      <c r="D379" s="205"/>
      <c r="E379" s="205"/>
      <c r="F379" s="205"/>
      <c r="G379" s="459">
        <f t="shared" si="28"/>
        <v>0</v>
      </c>
      <c r="H379" s="205"/>
      <c r="I379" s="205"/>
      <c r="J379" s="205"/>
      <c r="K379" s="205"/>
      <c r="L379" s="205"/>
      <c r="M379" s="205"/>
      <c r="N379" s="200">
        <f t="shared" si="29"/>
        <v>0</v>
      </c>
      <c r="O379" s="205"/>
      <c r="P379" s="205"/>
      <c r="Q379" s="205"/>
      <c r="R379" s="205"/>
      <c r="S379" s="200">
        <f t="shared" si="30"/>
        <v>0</v>
      </c>
      <c r="T379" s="205"/>
      <c r="U379" s="205"/>
      <c r="V379" s="205"/>
      <c r="W379" s="205"/>
      <c r="X379" s="205"/>
      <c r="Y379" s="205"/>
      <c r="Z379" s="463">
        <f t="shared" si="31"/>
        <v>0</v>
      </c>
      <c r="AA379" s="233"/>
      <c r="AB379" s="205"/>
      <c r="AC379" s="462">
        <f t="shared" si="34"/>
        <v>0</v>
      </c>
    </row>
    <row r="380" spans="1:29" hidden="1" outlineLevel="1">
      <c r="A380" s="430" t="str">
        <f>Słownik!$B$504</f>
        <v>Francja</v>
      </c>
      <c r="B380" s="429">
        <v>22</v>
      </c>
      <c r="C380" s="205"/>
      <c r="D380" s="205"/>
      <c r="E380" s="205"/>
      <c r="F380" s="205"/>
      <c r="G380" s="459">
        <f t="shared" si="28"/>
        <v>0</v>
      </c>
      <c r="H380" s="205"/>
      <c r="I380" s="205"/>
      <c r="J380" s="205"/>
      <c r="K380" s="205"/>
      <c r="L380" s="205"/>
      <c r="M380" s="205"/>
      <c r="N380" s="200">
        <f t="shared" si="29"/>
        <v>0</v>
      </c>
      <c r="O380" s="205"/>
      <c r="P380" s="205"/>
      <c r="Q380" s="205"/>
      <c r="R380" s="205"/>
      <c r="S380" s="200">
        <f t="shared" si="30"/>
        <v>0</v>
      </c>
      <c r="T380" s="205"/>
      <c r="U380" s="205"/>
      <c r="V380" s="205"/>
      <c r="W380" s="205"/>
      <c r="X380" s="205"/>
      <c r="Y380" s="205"/>
      <c r="Z380" s="463">
        <f t="shared" si="31"/>
        <v>0</v>
      </c>
      <c r="AA380" s="233"/>
      <c r="AB380" s="205"/>
      <c r="AC380" s="462">
        <f t="shared" si="34"/>
        <v>0</v>
      </c>
    </row>
    <row r="381" spans="1:29" hidden="1" outlineLevel="1">
      <c r="A381" s="430" t="str">
        <f>Słownik!$B$504</f>
        <v>Francja</v>
      </c>
      <c r="B381" s="429">
        <v>23</v>
      </c>
      <c r="C381" s="205"/>
      <c r="D381" s="205"/>
      <c r="E381" s="205"/>
      <c r="F381" s="205"/>
      <c r="G381" s="459">
        <f t="shared" si="28"/>
        <v>0</v>
      </c>
      <c r="H381" s="205"/>
      <c r="I381" s="205"/>
      <c r="J381" s="205"/>
      <c r="K381" s="205"/>
      <c r="L381" s="205"/>
      <c r="M381" s="205"/>
      <c r="N381" s="200">
        <f t="shared" si="29"/>
        <v>0</v>
      </c>
      <c r="O381" s="205"/>
      <c r="P381" s="205"/>
      <c r="Q381" s="205"/>
      <c r="R381" s="205"/>
      <c r="S381" s="200">
        <f t="shared" si="30"/>
        <v>0</v>
      </c>
      <c r="T381" s="205"/>
      <c r="U381" s="205"/>
      <c r="V381" s="205"/>
      <c r="W381" s="205"/>
      <c r="X381" s="205"/>
      <c r="Y381" s="205"/>
      <c r="Z381" s="463">
        <f t="shared" si="31"/>
        <v>0</v>
      </c>
      <c r="AA381" s="233"/>
      <c r="AB381" s="205"/>
      <c r="AC381" s="462">
        <f t="shared" si="34"/>
        <v>0</v>
      </c>
    </row>
    <row r="382" spans="1:29" hidden="1" outlineLevel="1">
      <c r="A382" s="430" t="str">
        <f>Słownik!$B$504</f>
        <v>Francja</v>
      </c>
      <c r="B382" s="429">
        <v>24</v>
      </c>
      <c r="C382" s="205"/>
      <c r="D382" s="205"/>
      <c r="E382" s="205"/>
      <c r="F382" s="205"/>
      <c r="G382" s="459">
        <f t="shared" si="28"/>
        <v>0</v>
      </c>
      <c r="H382" s="205"/>
      <c r="I382" s="205"/>
      <c r="J382" s="205"/>
      <c r="K382" s="205"/>
      <c r="L382" s="205"/>
      <c r="M382" s="205"/>
      <c r="N382" s="200">
        <f t="shared" si="29"/>
        <v>0</v>
      </c>
      <c r="O382" s="205"/>
      <c r="P382" s="205"/>
      <c r="Q382" s="205"/>
      <c r="R382" s="205"/>
      <c r="S382" s="200">
        <f t="shared" si="30"/>
        <v>0</v>
      </c>
      <c r="T382" s="205"/>
      <c r="U382" s="205"/>
      <c r="V382" s="205"/>
      <c r="W382" s="205"/>
      <c r="X382" s="205"/>
      <c r="Y382" s="205"/>
      <c r="Z382" s="463">
        <f t="shared" si="31"/>
        <v>0</v>
      </c>
      <c r="AA382" s="233"/>
      <c r="AB382" s="205"/>
      <c r="AC382" s="462">
        <f t="shared" si="34"/>
        <v>0</v>
      </c>
    </row>
    <row r="383" spans="1:29" hidden="1" outlineLevel="1">
      <c r="A383" s="430" t="str">
        <f>Słownik!$B$504</f>
        <v>Francja</v>
      </c>
      <c r="B383" s="429">
        <v>25</v>
      </c>
      <c r="C383" s="205"/>
      <c r="D383" s="205"/>
      <c r="E383" s="205"/>
      <c r="F383" s="205"/>
      <c r="G383" s="459">
        <f t="shared" si="28"/>
        <v>0</v>
      </c>
      <c r="H383" s="205"/>
      <c r="I383" s="205"/>
      <c r="J383" s="205"/>
      <c r="K383" s="205"/>
      <c r="L383" s="205"/>
      <c r="M383" s="205"/>
      <c r="N383" s="200">
        <f t="shared" si="29"/>
        <v>0</v>
      </c>
      <c r="O383" s="205"/>
      <c r="P383" s="205"/>
      <c r="Q383" s="205"/>
      <c r="R383" s="205"/>
      <c r="S383" s="200">
        <f t="shared" si="30"/>
        <v>0</v>
      </c>
      <c r="T383" s="205"/>
      <c r="U383" s="205"/>
      <c r="V383" s="205"/>
      <c r="W383" s="205"/>
      <c r="X383" s="205"/>
      <c r="Y383" s="205"/>
      <c r="Z383" s="463">
        <f t="shared" si="31"/>
        <v>0</v>
      </c>
      <c r="AA383" s="233"/>
      <c r="AB383" s="205"/>
      <c r="AC383" s="462">
        <f t="shared" si="34"/>
        <v>0</v>
      </c>
    </row>
    <row r="384" spans="1:29" hidden="1" outlineLevel="1">
      <c r="A384" s="430" t="str">
        <f>Słownik!$B$504</f>
        <v>Francja</v>
      </c>
      <c r="B384" s="429">
        <v>26</v>
      </c>
      <c r="C384" s="205"/>
      <c r="D384" s="205"/>
      <c r="E384" s="205"/>
      <c r="F384" s="205"/>
      <c r="G384" s="459">
        <f t="shared" si="28"/>
        <v>0</v>
      </c>
      <c r="H384" s="205"/>
      <c r="I384" s="205"/>
      <c r="J384" s="205"/>
      <c r="K384" s="205"/>
      <c r="L384" s="205"/>
      <c r="M384" s="205"/>
      <c r="N384" s="200">
        <f t="shared" si="29"/>
        <v>0</v>
      </c>
      <c r="O384" s="205"/>
      <c r="P384" s="205"/>
      <c r="Q384" s="205"/>
      <c r="R384" s="205"/>
      <c r="S384" s="200">
        <f t="shared" si="30"/>
        <v>0</v>
      </c>
      <c r="T384" s="205"/>
      <c r="U384" s="205"/>
      <c r="V384" s="205"/>
      <c r="W384" s="205"/>
      <c r="X384" s="205"/>
      <c r="Y384" s="205"/>
      <c r="Z384" s="463">
        <f t="shared" si="31"/>
        <v>0</v>
      </c>
      <c r="AA384" s="233"/>
      <c r="AB384" s="205"/>
      <c r="AC384" s="462">
        <f t="shared" si="34"/>
        <v>0</v>
      </c>
    </row>
    <row r="385" spans="1:29" hidden="1" outlineLevel="1">
      <c r="A385" s="430" t="str">
        <f>Słownik!$B$504</f>
        <v>Francja</v>
      </c>
      <c r="B385" s="429">
        <v>27</v>
      </c>
      <c r="C385" s="205"/>
      <c r="D385" s="205"/>
      <c r="E385" s="205"/>
      <c r="F385" s="205"/>
      <c r="G385" s="459">
        <f t="shared" si="28"/>
        <v>0</v>
      </c>
      <c r="H385" s="205"/>
      <c r="I385" s="205"/>
      <c r="J385" s="205"/>
      <c r="K385" s="205"/>
      <c r="L385" s="205"/>
      <c r="M385" s="205"/>
      <c r="N385" s="200">
        <f t="shared" si="29"/>
        <v>0</v>
      </c>
      <c r="O385" s="205"/>
      <c r="P385" s="205"/>
      <c r="Q385" s="205"/>
      <c r="R385" s="205"/>
      <c r="S385" s="200">
        <f t="shared" si="30"/>
        <v>0</v>
      </c>
      <c r="T385" s="205"/>
      <c r="U385" s="205"/>
      <c r="V385" s="205"/>
      <c r="W385" s="205"/>
      <c r="X385" s="205"/>
      <c r="Y385" s="205"/>
      <c r="Z385" s="463">
        <f t="shared" si="31"/>
        <v>0</v>
      </c>
      <c r="AA385" s="233"/>
      <c r="AB385" s="205"/>
      <c r="AC385" s="462">
        <f t="shared" si="34"/>
        <v>0</v>
      </c>
    </row>
    <row r="386" spans="1:29" hidden="1" outlineLevel="1">
      <c r="A386" s="430" t="str">
        <f>Słownik!$B$504</f>
        <v>Francja</v>
      </c>
      <c r="B386" s="429">
        <v>28</v>
      </c>
      <c r="C386" s="205"/>
      <c r="D386" s="205"/>
      <c r="E386" s="205"/>
      <c r="F386" s="205"/>
      <c r="G386" s="459">
        <f t="shared" si="28"/>
        <v>0</v>
      </c>
      <c r="H386" s="205"/>
      <c r="I386" s="205"/>
      <c r="J386" s="205"/>
      <c r="K386" s="205"/>
      <c r="L386" s="205"/>
      <c r="M386" s="205"/>
      <c r="N386" s="200">
        <f t="shared" si="29"/>
        <v>0</v>
      </c>
      <c r="O386" s="205"/>
      <c r="P386" s="205"/>
      <c r="Q386" s="205"/>
      <c r="R386" s="205"/>
      <c r="S386" s="200">
        <f t="shared" si="30"/>
        <v>0</v>
      </c>
      <c r="T386" s="205"/>
      <c r="U386" s="205"/>
      <c r="V386" s="205"/>
      <c r="W386" s="205"/>
      <c r="X386" s="205"/>
      <c r="Y386" s="205"/>
      <c r="Z386" s="463">
        <f t="shared" si="31"/>
        <v>0</v>
      </c>
      <c r="AA386" s="233"/>
      <c r="AB386" s="205"/>
      <c r="AC386" s="462">
        <f t="shared" si="34"/>
        <v>0</v>
      </c>
    </row>
    <row r="387" spans="1:29" hidden="1" outlineLevel="1">
      <c r="A387" s="430" t="str">
        <f>Słownik!$B$504</f>
        <v>Francja</v>
      </c>
      <c r="B387" s="429">
        <v>29</v>
      </c>
      <c r="C387" s="205"/>
      <c r="D387" s="205"/>
      <c r="E387" s="205"/>
      <c r="F387" s="205"/>
      <c r="G387" s="459">
        <f t="shared" si="28"/>
        <v>0</v>
      </c>
      <c r="H387" s="205"/>
      <c r="I387" s="205"/>
      <c r="J387" s="205"/>
      <c r="K387" s="205"/>
      <c r="L387" s="205"/>
      <c r="M387" s="205"/>
      <c r="N387" s="200">
        <f t="shared" si="29"/>
        <v>0</v>
      </c>
      <c r="O387" s="205"/>
      <c r="P387" s="205"/>
      <c r="Q387" s="205"/>
      <c r="R387" s="205"/>
      <c r="S387" s="200">
        <f t="shared" si="30"/>
        <v>0</v>
      </c>
      <c r="T387" s="205"/>
      <c r="U387" s="205"/>
      <c r="V387" s="205"/>
      <c r="W387" s="205"/>
      <c r="X387" s="205"/>
      <c r="Y387" s="205"/>
      <c r="Z387" s="463">
        <f t="shared" si="31"/>
        <v>0</v>
      </c>
      <c r="AA387" s="233"/>
      <c r="AB387" s="205"/>
      <c r="AC387" s="462">
        <f t="shared" si="34"/>
        <v>0</v>
      </c>
    </row>
    <row r="388" spans="1:29" hidden="1" outlineLevel="1">
      <c r="A388" s="430" t="str">
        <f>Słownik!$B$504</f>
        <v>Francja</v>
      </c>
      <c r="B388" s="429">
        <v>30</v>
      </c>
      <c r="C388" s="205"/>
      <c r="D388" s="205"/>
      <c r="E388" s="205"/>
      <c r="F388" s="205"/>
      <c r="G388" s="459">
        <f t="shared" si="28"/>
        <v>0</v>
      </c>
      <c r="H388" s="205"/>
      <c r="I388" s="205"/>
      <c r="J388" s="205"/>
      <c r="K388" s="205"/>
      <c r="L388" s="205"/>
      <c r="M388" s="205"/>
      <c r="N388" s="200">
        <f t="shared" si="29"/>
        <v>0</v>
      </c>
      <c r="O388" s="205"/>
      <c r="P388" s="205"/>
      <c r="Q388" s="205"/>
      <c r="R388" s="205"/>
      <c r="S388" s="200">
        <f t="shared" si="30"/>
        <v>0</v>
      </c>
      <c r="T388" s="205"/>
      <c r="U388" s="205"/>
      <c r="V388" s="205"/>
      <c r="W388" s="205"/>
      <c r="X388" s="205"/>
      <c r="Y388" s="205"/>
      <c r="Z388" s="463">
        <f t="shared" si="31"/>
        <v>0</v>
      </c>
      <c r="AA388" s="233"/>
      <c r="AB388" s="205"/>
      <c r="AC388" s="462">
        <f t="shared" si="34"/>
        <v>0</v>
      </c>
    </row>
    <row r="389" spans="1:29" hidden="1" outlineLevel="1">
      <c r="A389" s="430" t="str">
        <f>Słownik!$B$504</f>
        <v>Francja</v>
      </c>
      <c r="B389" s="429">
        <v>31</v>
      </c>
      <c r="C389" s="205"/>
      <c r="D389" s="205"/>
      <c r="E389" s="205"/>
      <c r="F389" s="205"/>
      <c r="G389" s="459">
        <f t="shared" si="28"/>
        <v>0</v>
      </c>
      <c r="H389" s="205"/>
      <c r="I389" s="205"/>
      <c r="J389" s="205"/>
      <c r="K389" s="205"/>
      <c r="L389" s="205"/>
      <c r="M389" s="205"/>
      <c r="N389" s="200">
        <f t="shared" si="29"/>
        <v>0</v>
      </c>
      <c r="O389" s="205"/>
      <c r="P389" s="205"/>
      <c r="Q389" s="205"/>
      <c r="R389" s="205"/>
      <c r="S389" s="200">
        <f t="shared" si="30"/>
        <v>0</v>
      </c>
      <c r="T389" s="205"/>
      <c r="U389" s="205"/>
      <c r="V389" s="205"/>
      <c r="W389" s="205"/>
      <c r="X389" s="205"/>
      <c r="Y389" s="205"/>
      <c r="Z389" s="463">
        <f t="shared" si="31"/>
        <v>0</v>
      </c>
      <c r="AA389" s="233"/>
      <c r="AB389" s="205"/>
      <c r="AC389" s="462">
        <f t="shared" si="34"/>
        <v>0</v>
      </c>
    </row>
    <row r="390" spans="1:29" hidden="1" outlineLevel="1">
      <c r="A390" s="430" t="str">
        <f>Słownik!$B$504</f>
        <v>Francja</v>
      </c>
      <c r="B390" s="429">
        <v>32</v>
      </c>
      <c r="C390" s="205"/>
      <c r="D390" s="205"/>
      <c r="E390" s="205"/>
      <c r="F390" s="205"/>
      <c r="G390" s="459">
        <f t="shared" si="28"/>
        <v>0</v>
      </c>
      <c r="H390" s="205"/>
      <c r="I390" s="205"/>
      <c r="J390" s="205"/>
      <c r="K390" s="205"/>
      <c r="L390" s="205"/>
      <c r="M390" s="205"/>
      <c r="N390" s="200">
        <f t="shared" si="29"/>
        <v>0</v>
      </c>
      <c r="O390" s="205"/>
      <c r="P390" s="205"/>
      <c r="Q390" s="205"/>
      <c r="R390" s="205"/>
      <c r="S390" s="200">
        <f t="shared" si="30"/>
        <v>0</v>
      </c>
      <c r="T390" s="205"/>
      <c r="U390" s="205"/>
      <c r="V390" s="205"/>
      <c r="W390" s="205"/>
      <c r="X390" s="205"/>
      <c r="Y390" s="205"/>
      <c r="Z390" s="463">
        <f t="shared" si="31"/>
        <v>0</v>
      </c>
      <c r="AA390" s="233"/>
      <c r="AB390" s="205"/>
      <c r="AC390" s="462">
        <f t="shared" si="34"/>
        <v>0</v>
      </c>
    </row>
    <row r="391" spans="1:29" hidden="1" outlineLevel="1">
      <c r="A391" s="430" t="str">
        <f>Słownik!$B$504</f>
        <v>Francja</v>
      </c>
      <c r="B391" s="429">
        <v>33</v>
      </c>
      <c r="C391" s="205"/>
      <c r="D391" s="205"/>
      <c r="E391" s="205"/>
      <c r="F391" s="205"/>
      <c r="G391" s="459">
        <f t="shared" si="28"/>
        <v>0</v>
      </c>
      <c r="H391" s="205"/>
      <c r="I391" s="205"/>
      <c r="J391" s="205"/>
      <c r="K391" s="205"/>
      <c r="L391" s="205"/>
      <c r="M391" s="205"/>
      <c r="N391" s="200">
        <f t="shared" si="29"/>
        <v>0</v>
      </c>
      <c r="O391" s="205"/>
      <c r="P391" s="205"/>
      <c r="Q391" s="205"/>
      <c r="R391" s="205"/>
      <c r="S391" s="200">
        <f t="shared" si="30"/>
        <v>0</v>
      </c>
      <c r="T391" s="205"/>
      <c r="U391" s="205"/>
      <c r="V391" s="205"/>
      <c r="W391" s="205"/>
      <c r="X391" s="205"/>
      <c r="Y391" s="205"/>
      <c r="Z391" s="463">
        <f t="shared" si="31"/>
        <v>0</v>
      </c>
      <c r="AA391" s="233"/>
      <c r="AB391" s="205"/>
      <c r="AC391" s="462">
        <f t="shared" si="34"/>
        <v>0</v>
      </c>
    </row>
    <row r="392" spans="1:29" hidden="1" outlineLevel="1">
      <c r="A392" s="430" t="str">
        <f>Słownik!$B$504</f>
        <v>Francja</v>
      </c>
      <c r="B392" s="429">
        <v>34</v>
      </c>
      <c r="C392" s="205"/>
      <c r="D392" s="205"/>
      <c r="E392" s="205"/>
      <c r="F392" s="205"/>
      <c r="G392" s="459">
        <f t="shared" si="28"/>
        <v>0</v>
      </c>
      <c r="H392" s="205"/>
      <c r="I392" s="205"/>
      <c r="J392" s="205"/>
      <c r="K392" s="205"/>
      <c r="L392" s="205"/>
      <c r="M392" s="205"/>
      <c r="N392" s="200">
        <f t="shared" si="29"/>
        <v>0</v>
      </c>
      <c r="O392" s="205"/>
      <c r="P392" s="205"/>
      <c r="Q392" s="205"/>
      <c r="R392" s="205"/>
      <c r="S392" s="200">
        <f t="shared" si="30"/>
        <v>0</v>
      </c>
      <c r="T392" s="205"/>
      <c r="U392" s="205"/>
      <c r="V392" s="205"/>
      <c r="W392" s="205"/>
      <c r="X392" s="205"/>
      <c r="Y392" s="205"/>
      <c r="Z392" s="463">
        <f t="shared" si="31"/>
        <v>0</v>
      </c>
      <c r="AA392" s="233"/>
      <c r="AB392" s="205"/>
      <c r="AC392" s="462">
        <f t="shared" si="34"/>
        <v>0</v>
      </c>
    </row>
    <row r="393" spans="1:29" hidden="1" outlineLevel="1">
      <c r="A393" s="430" t="str">
        <f>Słownik!$B$504</f>
        <v>Francja</v>
      </c>
      <c r="B393" s="429">
        <v>35</v>
      </c>
      <c r="C393" s="205"/>
      <c r="D393" s="205"/>
      <c r="E393" s="205"/>
      <c r="F393" s="205"/>
      <c r="G393" s="459">
        <f t="shared" si="28"/>
        <v>0</v>
      </c>
      <c r="H393" s="205"/>
      <c r="I393" s="205"/>
      <c r="J393" s="205"/>
      <c r="K393" s="205"/>
      <c r="L393" s="205"/>
      <c r="M393" s="205"/>
      <c r="N393" s="200">
        <f t="shared" si="29"/>
        <v>0</v>
      </c>
      <c r="O393" s="205"/>
      <c r="P393" s="205"/>
      <c r="Q393" s="205"/>
      <c r="R393" s="205"/>
      <c r="S393" s="200">
        <f t="shared" si="30"/>
        <v>0</v>
      </c>
      <c r="T393" s="205"/>
      <c r="U393" s="205"/>
      <c r="V393" s="205"/>
      <c r="W393" s="205"/>
      <c r="X393" s="205"/>
      <c r="Y393" s="205"/>
      <c r="Z393" s="463">
        <f t="shared" si="31"/>
        <v>0</v>
      </c>
      <c r="AA393" s="233"/>
      <c r="AB393" s="205"/>
      <c r="AC393" s="462">
        <f t="shared" si="34"/>
        <v>0</v>
      </c>
    </row>
    <row r="394" spans="1:29" hidden="1" outlineLevel="1">
      <c r="A394" s="430" t="str">
        <f>Słownik!$B$504</f>
        <v>Francja</v>
      </c>
      <c r="B394" s="429">
        <v>36</v>
      </c>
      <c r="C394" s="205"/>
      <c r="D394" s="205"/>
      <c r="E394" s="205"/>
      <c r="F394" s="205"/>
      <c r="G394" s="459">
        <f t="shared" si="28"/>
        <v>0</v>
      </c>
      <c r="H394" s="205"/>
      <c r="I394" s="205"/>
      <c r="J394" s="205"/>
      <c r="K394" s="205"/>
      <c r="L394" s="205"/>
      <c r="M394" s="205"/>
      <c r="N394" s="200">
        <f t="shared" si="29"/>
        <v>0</v>
      </c>
      <c r="O394" s="205"/>
      <c r="P394" s="205"/>
      <c r="Q394" s="205"/>
      <c r="R394" s="205"/>
      <c r="S394" s="200">
        <f t="shared" si="30"/>
        <v>0</v>
      </c>
      <c r="T394" s="205"/>
      <c r="U394" s="205"/>
      <c r="V394" s="205"/>
      <c r="W394" s="205"/>
      <c r="X394" s="205"/>
      <c r="Y394" s="205"/>
      <c r="Z394" s="463">
        <f t="shared" si="31"/>
        <v>0</v>
      </c>
      <c r="AA394" s="233"/>
      <c r="AB394" s="205"/>
      <c r="AC394" s="462">
        <f t="shared" si="34"/>
        <v>0</v>
      </c>
    </row>
    <row r="395" spans="1:29" hidden="1" outlineLevel="1">
      <c r="A395" s="430" t="str">
        <f>Słownik!$B$504</f>
        <v>Francja</v>
      </c>
      <c r="B395" s="429">
        <v>37</v>
      </c>
      <c r="C395" s="205"/>
      <c r="D395" s="205"/>
      <c r="E395" s="205"/>
      <c r="F395" s="205"/>
      <c r="G395" s="459">
        <f t="shared" si="28"/>
        <v>0</v>
      </c>
      <c r="H395" s="205"/>
      <c r="I395" s="205"/>
      <c r="J395" s="205"/>
      <c r="K395" s="205"/>
      <c r="L395" s="205"/>
      <c r="M395" s="205"/>
      <c r="N395" s="200">
        <f t="shared" si="29"/>
        <v>0</v>
      </c>
      <c r="O395" s="205"/>
      <c r="P395" s="205"/>
      <c r="Q395" s="205"/>
      <c r="R395" s="205"/>
      <c r="S395" s="200">
        <f t="shared" si="30"/>
        <v>0</v>
      </c>
      <c r="T395" s="205"/>
      <c r="U395" s="205"/>
      <c r="V395" s="205"/>
      <c r="W395" s="205"/>
      <c r="X395" s="205"/>
      <c r="Y395" s="205"/>
      <c r="Z395" s="463">
        <f t="shared" si="31"/>
        <v>0</v>
      </c>
      <c r="AA395" s="233"/>
      <c r="AB395" s="205"/>
      <c r="AC395" s="462">
        <f t="shared" si="34"/>
        <v>0</v>
      </c>
    </row>
    <row r="396" spans="1:29" hidden="1" outlineLevel="1">
      <c r="A396" s="430" t="str">
        <f>Słownik!$B$504</f>
        <v>Francja</v>
      </c>
      <c r="B396" s="429">
        <v>38</v>
      </c>
      <c r="C396" s="205"/>
      <c r="D396" s="205"/>
      <c r="E396" s="205"/>
      <c r="F396" s="205"/>
      <c r="G396" s="459">
        <f t="shared" si="28"/>
        <v>0</v>
      </c>
      <c r="H396" s="205"/>
      <c r="I396" s="205"/>
      <c r="J396" s="205"/>
      <c r="K396" s="205"/>
      <c r="L396" s="205"/>
      <c r="M396" s="205"/>
      <c r="N396" s="200">
        <f t="shared" si="29"/>
        <v>0</v>
      </c>
      <c r="O396" s="205"/>
      <c r="P396" s="205"/>
      <c r="Q396" s="205"/>
      <c r="R396" s="205"/>
      <c r="S396" s="200">
        <f t="shared" si="30"/>
        <v>0</v>
      </c>
      <c r="T396" s="205"/>
      <c r="U396" s="205"/>
      <c r="V396" s="205"/>
      <c r="W396" s="205"/>
      <c r="X396" s="205"/>
      <c r="Y396" s="205"/>
      <c r="Z396" s="463">
        <f t="shared" si="31"/>
        <v>0</v>
      </c>
      <c r="AA396" s="233"/>
      <c r="AB396" s="205"/>
      <c r="AC396" s="462">
        <f t="shared" si="34"/>
        <v>0</v>
      </c>
    </row>
    <row r="397" spans="1:29" hidden="1" outlineLevel="1">
      <c r="A397" s="430" t="str">
        <f>Słownik!$B$504</f>
        <v>Francja</v>
      </c>
      <c r="B397" s="429">
        <v>39</v>
      </c>
      <c r="C397" s="205"/>
      <c r="D397" s="205"/>
      <c r="E397" s="205"/>
      <c r="F397" s="205"/>
      <c r="G397" s="459">
        <f t="shared" si="28"/>
        <v>0</v>
      </c>
      <c r="H397" s="205"/>
      <c r="I397" s="205"/>
      <c r="J397" s="205"/>
      <c r="K397" s="205"/>
      <c r="L397" s="205"/>
      <c r="M397" s="205"/>
      <c r="N397" s="200">
        <f t="shared" si="29"/>
        <v>0</v>
      </c>
      <c r="O397" s="205"/>
      <c r="P397" s="205"/>
      <c r="Q397" s="205"/>
      <c r="R397" s="205"/>
      <c r="S397" s="200">
        <f t="shared" si="30"/>
        <v>0</v>
      </c>
      <c r="T397" s="205"/>
      <c r="U397" s="205"/>
      <c r="V397" s="205"/>
      <c r="W397" s="205"/>
      <c r="X397" s="205"/>
      <c r="Y397" s="205"/>
      <c r="Z397" s="463">
        <f t="shared" si="31"/>
        <v>0</v>
      </c>
      <c r="AA397" s="233"/>
      <c r="AB397" s="205"/>
      <c r="AC397" s="462">
        <f t="shared" si="34"/>
        <v>0</v>
      </c>
    </row>
    <row r="398" spans="1:29" hidden="1" outlineLevel="1">
      <c r="A398" s="430" t="str">
        <f>Słownik!$B$504</f>
        <v>Francja</v>
      </c>
      <c r="B398" s="429">
        <v>40</v>
      </c>
      <c r="C398" s="205"/>
      <c r="D398" s="205"/>
      <c r="E398" s="205"/>
      <c r="F398" s="205"/>
      <c r="G398" s="459">
        <f t="shared" si="28"/>
        <v>0</v>
      </c>
      <c r="H398" s="205"/>
      <c r="I398" s="205"/>
      <c r="J398" s="205"/>
      <c r="K398" s="205"/>
      <c r="L398" s="205"/>
      <c r="M398" s="205"/>
      <c r="N398" s="200">
        <f t="shared" si="29"/>
        <v>0</v>
      </c>
      <c r="O398" s="205"/>
      <c r="P398" s="205"/>
      <c r="Q398" s="205"/>
      <c r="R398" s="205"/>
      <c r="S398" s="200">
        <f t="shared" si="30"/>
        <v>0</v>
      </c>
      <c r="T398" s="205"/>
      <c r="U398" s="205"/>
      <c r="V398" s="205"/>
      <c r="W398" s="205"/>
      <c r="X398" s="205"/>
      <c r="Y398" s="205"/>
      <c r="Z398" s="463">
        <f t="shared" si="31"/>
        <v>0</v>
      </c>
      <c r="AA398" s="233"/>
      <c r="AB398" s="205"/>
      <c r="AC398" s="462">
        <f t="shared" si="34"/>
        <v>0</v>
      </c>
    </row>
    <row r="399" spans="1:29" hidden="1" outlineLevel="1">
      <c r="A399" s="430" t="str">
        <f>Słownik!$B$504</f>
        <v>Francja</v>
      </c>
      <c r="B399" s="429">
        <v>41</v>
      </c>
      <c r="C399" s="205"/>
      <c r="D399" s="205"/>
      <c r="E399" s="205"/>
      <c r="F399" s="205"/>
      <c r="G399" s="459">
        <f t="shared" si="28"/>
        <v>0</v>
      </c>
      <c r="H399" s="205"/>
      <c r="I399" s="205"/>
      <c r="J399" s="205"/>
      <c r="K399" s="205"/>
      <c r="L399" s="205"/>
      <c r="M399" s="205"/>
      <c r="N399" s="200">
        <f t="shared" si="29"/>
        <v>0</v>
      </c>
      <c r="O399" s="205"/>
      <c r="P399" s="205"/>
      <c r="Q399" s="205"/>
      <c r="R399" s="205"/>
      <c r="S399" s="200">
        <f t="shared" si="30"/>
        <v>0</v>
      </c>
      <c r="T399" s="205"/>
      <c r="U399" s="205"/>
      <c r="V399" s="205"/>
      <c r="W399" s="205"/>
      <c r="X399" s="205"/>
      <c r="Y399" s="205"/>
      <c r="Z399" s="463">
        <f t="shared" si="31"/>
        <v>0</v>
      </c>
      <c r="AA399" s="233"/>
      <c r="AB399" s="205"/>
      <c r="AC399" s="462">
        <f t="shared" si="34"/>
        <v>0</v>
      </c>
    </row>
    <row r="400" spans="1:29" hidden="1" outlineLevel="1">
      <c r="A400" s="430" t="str">
        <f>Słownik!$B$504</f>
        <v>Francja</v>
      </c>
      <c r="B400" s="429">
        <v>42</v>
      </c>
      <c r="C400" s="205"/>
      <c r="D400" s="205"/>
      <c r="E400" s="205"/>
      <c r="F400" s="205"/>
      <c r="G400" s="459">
        <f t="shared" si="28"/>
        <v>0</v>
      </c>
      <c r="H400" s="205"/>
      <c r="I400" s="205"/>
      <c r="J400" s="205"/>
      <c r="K400" s="205"/>
      <c r="L400" s="205"/>
      <c r="M400" s="205"/>
      <c r="N400" s="200">
        <f t="shared" si="29"/>
        <v>0</v>
      </c>
      <c r="O400" s="205"/>
      <c r="P400" s="205"/>
      <c r="Q400" s="205"/>
      <c r="R400" s="205"/>
      <c r="S400" s="200">
        <f t="shared" si="30"/>
        <v>0</v>
      </c>
      <c r="T400" s="205"/>
      <c r="U400" s="205"/>
      <c r="V400" s="205"/>
      <c r="W400" s="205"/>
      <c r="X400" s="205"/>
      <c r="Y400" s="205"/>
      <c r="Z400" s="463">
        <f t="shared" si="31"/>
        <v>0</v>
      </c>
      <c r="AA400" s="233"/>
      <c r="AB400" s="205"/>
      <c r="AC400" s="462">
        <f t="shared" si="34"/>
        <v>0</v>
      </c>
    </row>
    <row r="401" spans="1:29" hidden="1" outlineLevel="1">
      <c r="A401" s="430" t="str">
        <f>Słownik!$B$504</f>
        <v>Francja</v>
      </c>
      <c r="B401" s="429">
        <v>43</v>
      </c>
      <c r="C401" s="205"/>
      <c r="D401" s="205"/>
      <c r="E401" s="205"/>
      <c r="F401" s="205"/>
      <c r="G401" s="459">
        <f t="shared" ref="G401:G455" si="35">SUM(C401:F401)</f>
        <v>0</v>
      </c>
      <c r="H401" s="205"/>
      <c r="I401" s="205"/>
      <c r="J401" s="205"/>
      <c r="K401" s="205"/>
      <c r="L401" s="205"/>
      <c r="M401" s="205"/>
      <c r="N401" s="200">
        <f t="shared" ref="N401:N465" si="36">SUM(H401:K401)+1.5*(L401+M401)</f>
        <v>0</v>
      </c>
      <c r="O401" s="205"/>
      <c r="P401" s="205"/>
      <c r="Q401" s="205"/>
      <c r="R401" s="205"/>
      <c r="S401" s="200">
        <f t="shared" ref="S401:S465" si="37">SUM(O401:R401)</f>
        <v>0</v>
      </c>
      <c r="T401" s="205"/>
      <c r="U401" s="205"/>
      <c r="V401" s="205"/>
      <c r="W401" s="205"/>
      <c r="X401" s="205"/>
      <c r="Y401" s="205"/>
      <c r="Z401" s="463">
        <f t="shared" ref="Z401:Z455" si="38">SUM(T401:W401)+5*(X401+Y401)</f>
        <v>0</v>
      </c>
      <c r="AA401" s="233"/>
      <c r="AB401" s="205"/>
      <c r="AC401" s="462">
        <f t="shared" si="34"/>
        <v>0</v>
      </c>
    </row>
    <row r="402" spans="1:29" hidden="1" outlineLevel="1">
      <c r="A402" s="430" t="str">
        <f>Słownik!$B$504</f>
        <v>Francja</v>
      </c>
      <c r="B402" s="429">
        <v>44</v>
      </c>
      <c r="C402" s="205"/>
      <c r="D402" s="205"/>
      <c r="E402" s="205"/>
      <c r="F402" s="205"/>
      <c r="G402" s="459">
        <f t="shared" si="35"/>
        <v>0</v>
      </c>
      <c r="H402" s="205"/>
      <c r="I402" s="205"/>
      <c r="J402" s="205"/>
      <c r="K402" s="205"/>
      <c r="L402" s="205"/>
      <c r="M402" s="205"/>
      <c r="N402" s="200">
        <f t="shared" si="36"/>
        <v>0</v>
      </c>
      <c r="O402" s="205"/>
      <c r="P402" s="205"/>
      <c r="Q402" s="205"/>
      <c r="R402" s="205"/>
      <c r="S402" s="200">
        <f t="shared" si="37"/>
        <v>0</v>
      </c>
      <c r="T402" s="205"/>
      <c r="U402" s="205"/>
      <c r="V402" s="205"/>
      <c r="W402" s="205"/>
      <c r="X402" s="205"/>
      <c r="Y402" s="205"/>
      <c r="Z402" s="463">
        <f t="shared" si="38"/>
        <v>0</v>
      </c>
      <c r="AA402" s="233"/>
      <c r="AB402" s="205"/>
      <c r="AC402" s="462">
        <f t="shared" si="34"/>
        <v>0</v>
      </c>
    </row>
    <row r="403" spans="1:29" hidden="1" outlineLevel="1">
      <c r="A403" s="430" t="str">
        <f>Słownik!$B$504</f>
        <v>Francja</v>
      </c>
      <c r="B403" s="429">
        <v>45</v>
      </c>
      <c r="C403" s="205"/>
      <c r="D403" s="205"/>
      <c r="E403" s="205"/>
      <c r="F403" s="205"/>
      <c r="G403" s="459">
        <f t="shared" si="35"/>
        <v>0</v>
      </c>
      <c r="H403" s="205"/>
      <c r="I403" s="205"/>
      <c r="J403" s="205"/>
      <c r="K403" s="205"/>
      <c r="L403" s="205"/>
      <c r="M403" s="205"/>
      <c r="N403" s="200">
        <f t="shared" si="36"/>
        <v>0</v>
      </c>
      <c r="O403" s="205"/>
      <c r="P403" s="205"/>
      <c r="Q403" s="205"/>
      <c r="R403" s="205"/>
      <c r="S403" s="200">
        <f t="shared" si="37"/>
        <v>0</v>
      </c>
      <c r="T403" s="205"/>
      <c r="U403" s="205"/>
      <c r="V403" s="205"/>
      <c r="W403" s="205"/>
      <c r="X403" s="205"/>
      <c r="Y403" s="205"/>
      <c r="Z403" s="463">
        <f t="shared" si="38"/>
        <v>0</v>
      </c>
      <c r="AA403" s="233"/>
      <c r="AB403" s="205"/>
      <c r="AC403" s="462">
        <f t="shared" si="34"/>
        <v>0</v>
      </c>
    </row>
    <row r="404" spans="1:29" hidden="1" outlineLevel="1">
      <c r="A404" s="430" t="str">
        <f>Słownik!$B$504</f>
        <v>Francja</v>
      </c>
      <c r="B404" s="429">
        <v>46</v>
      </c>
      <c r="C404" s="205"/>
      <c r="D404" s="205"/>
      <c r="E404" s="205"/>
      <c r="F404" s="205"/>
      <c r="G404" s="459">
        <f t="shared" si="35"/>
        <v>0</v>
      </c>
      <c r="H404" s="205"/>
      <c r="I404" s="205"/>
      <c r="J404" s="205"/>
      <c r="K404" s="205"/>
      <c r="L404" s="205"/>
      <c r="M404" s="205"/>
      <c r="N404" s="200">
        <f t="shared" si="36"/>
        <v>0</v>
      </c>
      <c r="O404" s="205"/>
      <c r="P404" s="205"/>
      <c r="Q404" s="205"/>
      <c r="R404" s="205"/>
      <c r="S404" s="200">
        <f t="shared" si="37"/>
        <v>0</v>
      </c>
      <c r="T404" s="205"/>
      <c r="U404" s="205"/>
      <c r="V404" s="205"/>
      <c r="W404" s="205"/>
      <c r="X404" s="205"/>
      <c r="Y404" s="205"/>
      <c r="Z404" s="463">
        <f t="shared" si="38"/>
        <v>0</v>
      </c>
      <c r="AA404" s="233"/>
      <c r="AB404" s="205"/>
      <c r="AC404" s="462">
        <f t="shared" si="34"/>
        <v>0</v>
      </c>
    </row>
    <row r="405" spans="1:29" hidden="1" outlineLevel="1">
      <c r="A405" s="430" t="str">
        <f>Słownik!$B$504</f>
        <v>Francja</v>
      </c>
      <c r="B405" s="429">
        <v>47</v>
      </c>
      <c r="C405" s="205"/>
      <c r="D405" s="205"/>
      <c r="E405" s="205"/>
      <c r="F405" s="205"/>
      <c r="G405" s="459">
        <f t="shared" si="35"/>
        <v>0</v>
      </c>
      <c r="H405" s="205"/>
      <c r="I405" s="205"/>
      <c r="J405" s="205"/>
      <c r="K405" s="205"/>
      <c r="L405" s="205"/>
      <c r="M405" s="205"/>
      <c r="N405" s="200">
        <f t="shared" si="36"/>
        <v>0</v>
      </c>
      <c r="O405" s="205"/>
      <c r="P405" s="205"/>
      <c r="Q405" s="205"/>
      <c r="R405" s="205"/>
      <c r="S405" s="200">
        <f t="shared" si="37"/>
        <v>0</v>
      </c>
      <c r="T405" s="205"/>
      <c r="U405" s="205"/>
      <c r="V405" s="205"/>
      <c r="W405" s="205"/>
      <c r="X405" s="205"/>
      <c r="Y405" s="205"/>
      <c r="Z405" s="463">
        <f t="shared" si="38"/>
        <v>0</v>
      </c>
      <c r="AA405" s="233"/>
      <c r="AB405" s="205"/>
      <c r="AC405" s="462">
        <f t="shared" si="34"/>
        <v>0</v>
      </c>
    </row>
    <row r="406" spans="1:29" hidden="1" outlineLevel="1">
      <c r="A406" s="430" t="str">
        <f>Słownik!$B$504</f>
        <v>Francja</v>
      </c>
      <c r="B406" s="429">
        <v>48</v>
      </c>
      <c r="C406" s="205"/>
      <c r="D406" s="205"/>
      <c r="E406" s="205"/>
      <c r="F406" s="205"/>
      <c r="G406" s="459">
        <f t="shared" si="35"/>
        <v>0</v>
      </c>
      <c r="H406" s="205"/>
      <c r="I406" s="205"/>
      <c r="J406" s="205"/>
      <c r="K406" s="205"/>
      <c r="L406" s="205"/>
      <c r="M406" s="205"/>
      <c r="N406" s="200">
        <f t="shared" si="36"/>
        <v>0</v>
      </c>
      <c r="O406" s="205"/>
      <c r="P406" s="205"/>
      <c r="Q406" s="205"/>
      <c r="R406" s="205"/>
      <c r="S406" s="200">
        <f t="shared" si="37"/>
        <v>0</v>
      </c>
      <c r="T406" s="205"/>
      <c r="U406" s="205"/>
      <c r="V406" s="205"/>
      <c r="W406" s="205"/>
      <c r="X406" s="205"/>
      <c r="Y406" s="205"/>
      <c r="Z406" s="463">
        <f t="shared" si="38"/>
        <v>0</v>
      </c>
      <c r="AA406" s="233"/>
      <c r="AB406" s="205"/>
      <c r="AC406" s="462">
        <f t="shared" si="34"/>
        <v>0</v>
      </c>
    </row>
    <row r="407" spans="1:29" hidden="1" outlineLevel="1">
      <c r="A407" s="430" t="str">
        <f>Słownik!$B$504</f>
        <v>Francja</v>
      </c>
      <c r="B407" s="429">
        <v>49</v>
      </c>
      <c r="C407" s="205"/>
      <c r="D407" s="205"/>
      <c r="E407" s="205"/>
      <c r="F407" s="205"/>
      <c r="G407" s="459">
        <f t="shared" si="35"/>
        <v>0</v>
      </c>
      <c r="H407" s="205"/>
      <c r="I407" s="205"/>
      <c r="J407" s="205"/>
      <c r="K407" s="205"/>
      <c r="L407" s="205"/>
      <c r="M407" s="205"/>
      <c r="N407" s="200">
        <f t="shared" si="36"/>
        <v>0</v>
      </c>
      <c r="O407" s="205"/>
      <c r="P407" s="205"/>
      <c r="Q407" s="205"/>
      <c r="R407" s="205"/>
      <c r="S407" s="200">
        <f t="shared" si="37"/>
        <v>0</v>
      </c>
      <c r="T407" s="205"/>
      <c r="U407" s="205"/>
      <c r="V407" s="205"/>
      <c r="W407" s="205"/>
      <c r="X407" s="205"/>
      <c r="Y407" s="205"/>
      <c r="Z407" s="463">
        <f t="shared" si="38"/>
        <v>0</v>
      </c>
      <c r="AA407" s="233"/>
      <c r="AB407" s="205"/>
      <c r="AC407" s="462">
        <f t="shared" si="34"/>
        <v>0</v>
      </c>
    </row>
    <row r="408" spans="1:29" hidden="1" outlineLevel="1">
      <c r="A408" s="430" t="str">
        <f>Słownik!$B$504</f>
        <v>Francja</v>
      </c>
      <c r="B408" s="429">
        <v>50</v>
      </c>
      <c r="C408" s="205"/>
      <c r="D408" s="205"/>
      <c r="E408" s="205"/>
      <c r="F408" s="205"/>
      <c r="G408" s="459">
        <f t="shared" si="35"/>
        <v>0</v>
      </c>
      <c r="H408" s="205"/>
      <c r="I408" s="205"/>
      <c r="J408" s="205"/>
      <c r="K408" s="205"/>
      <c r="L408" s="205"/>
      <c r="M408" s="205"/>
      <c r="N408" s="200">
        <f t="shared" si="36"/>
        <v>0</v>
      </c>
      <c r="O408" s="205"/>
      <c r="P408" s="205"/>
      <c r="Q408" s="205"/>
      <c r="R408" s="205"/>
      <c r="S408" s="200">
        <f t="shared" si="37"/>
        <v>0</v>
      </c>
      <c r="T408" s="205"/>
      <c r="U408" s="205"/>
      <c r="V408" s="205"/>
      <c r="W408" s="205"/>
      <c r="X408" s="205"/>
      <c r="Y408" s="205"/>
      <c r="Z408" s="463">
        <f t="shared" si="38"/>
        <v>0</v>
      </c>
      <c r="AA408" s="233"/>
      <c r="AB408" s="205"/>
      <c r="AC408" s="462">
        <f t="shared" si="34"/>
        <v>0</v>
      </c>
    </row>
    <row r="409" spans="1:29" hidden="1" outlineLevel="1">
      <c r="A409" s="430" t="str">
        <f>Słownik!$B$504</f>
        <v>Francja</v>
      </c>
      <c r="B409" s="429">
        <v>51</v>
      </c>
      <c r="C409" s="205"/>
      <c r="D409" s="205"/>
      <c r="E409" s="205"/>
      <c r="F409" s="205"/>
      <c r="G409" s="459">
        <f t="shared" si="35"/>
        <v>0</v>
      </c>
      <c r="H409" s="205"/>
      <c r="I409" s="205"/>
      <c r="J409" s="205"/>
      <c r="K409" s="205"/>
      <c r="L409" s="205"/>
      <c r="M409" s="205"/>
      <c r="N409" s="200">
        <f t="shared" si="36"/>
        <v>0</v>
      </c>
      <c r="O409" s="205"/>
      <c r="P409" s="205"/>
      <c r="Q409" s="205"/>
      <c r="R409" s="205"/>
      <c r="S409" s="200">
        <f t="shared" si="37"/>
        <v>0</v>
      </c>
      <c r="T409" s="205"/>
      <c r="U409" s="205"/>
      <c r="V409" s="205"/>
      <c r="W409" s="205"/>
      <c r="X409" s="205"/>
      <c r="Y409" s="205"/>
      <c r="Z409" s="463">
        <f t="shared" si="38"/>
        <v>0</v>
      </c>
      <c r="AA409" s="233"/>
      <c r="AB409" s="205"/>
      <c r="AC409" s="462">
        <f t="shared" si="34"/>
        <v>0</v>
      </c>
    </row>
    <row r="410" spans="1:29" hidden="1" outlineLevel="1">
      <c r="A410" s="430" t="str">
        <f>Słownik!$B$504</f>
        <v>Francja</v>
      </c>
      <c r="B410" s="429">
        <v>52</v>
      </c>
      <c r="C410" s="205"/>
      <c r="D410" s="205"/>
      <c r="E410" s="205"/>
      <c r="F410" s="205"/>
      <c r="G410" s="459">
        <f t="shared" si="35"/>
        <v>0</v>
      </c>
      <c r="H410" s="205"/>
      <c r="I410" s="205"/>
      <c r="J410" s="205"/>
      <c r="K410" s="205"/>
      <c r="L410" s="205"/>
      <c r="M410" s="205"/>
      <c r="N410" s="200">
        <f t="shared" si="36"/>
        <v>0</v>
      </c>
      <c r="O410" s="205"/>
      <c r="P410" s="205"/>
      <c r="Q410" s="205"/>
      <c r="R410" s="205"/>
      <c r="S410" s="200">
        <f t="shared" si="37"/>
        <v>0</v>
      </c>
      <c r="T410" s="205"/>
      <c r="U410" s="205"/>
      <c r="V410" s="205"/>
      <c r="W410" s="205"/>
      <c r="X410" s="205"/>
      <c r="Y410" s="205"/>
      <c r="Z410" s="463">
        <f t="shared" si="38"/>
        <v>0</v>
      </c>
      <c r="AA410" s="233"/>
      <c r="AB410" s="205"/>
      <c r="AC410" s="462">
        <f t="shared" si="34"/>
        <v>0</v>
      </c>
    </row>
    <row r="411" spans="1:29" hidden="1" outlineLevel="1">
      <c r="A411" s="430" t="str">
        <f>Słownik!$B$504</f>
        <v>Francja</v>
      </c>
      <c r="B411" s="429">
        <v>53</v>
      </c>
      <c r="C411" s="205"/>
      <c r="D411" s="205"/>
      <c r="E411" s="205"/>
      <c r="F411" s="205"/>
      <c r="G411" s="459">
        <f t="shared" si="35"/>
        <v>0</v>
      </c>
      <c r="H411" s="205"/>
      <c r="I411" s="205"/>
      <c r="J411" s="205"/>
      <c r="K411" s="205"/>
      <c r="L411" s="205"/>
      <c r="M411" s="205"/>
      <c r="N411" s="200">
        <f t="shared" si="36"/>
        <v>0</v>
      </c>
      <c r="O411" s="205"/>
      <c r="P411" s="205"/>
      <c r="Q411" s="205"/>
      <c r="R411" s="205"/>
      <c r="S411" s="200">
        <f t="shared" si="37"/>
        <v>0</v>
      </c>
      <c r="T411" s="205"/>
      <c r="U411" s="205"/>
      <c r="V411" s="205"/>
      <c r="W411" s="205"/>
      <c r="X411" s="205"/>
      <c r="Y411" s="205"/>
      <c r="Z411" s="463">
        <f t="shared" si="38"/>
        <v>0</v>
      </c>
      <c r="AA411" s="233"/>
      <c r="AB411" s="205"/>
      <c r="AC411" s="462">
        <f t="shared" si="34"/>
        <v>0</v>
      </c>
    </row>
    <row r="412" spans="1:29" hidden="1" outlineLevel="1">
      <c r="A412" s="430" t="str">
        <f>Słownik!$B$504</f>
        <v>Francja</v>
      </c>
      <c r="B412" s="429">
        <v>54</v>
      </c>
      <c r="C412" s="205"/>
      <c r="D412" s="205"/>
      <c r="E412" s="205"/>
      <c r="F412" s="205"/>
      <c r="G412" s="459">
        <f t="shared" si="35"/>
        <v>0</v>
      </c>
      <c r="H412" s="205"/>
      <c r="I412" s="205"/>
      <c r="J412" s="205"/>
      <c r="K412" s="205"/>
      <c r="L412" s="205"/>
      <c r="M412" s="205"/>
      <c r="N412" s="200">
        <f t="shared" si="36"/>
        <v>0</v>
      </c>
      <c r="O412" s="205"/>
      <c r="P412" s="205"/>
      <c r="Q412" s="205"/>
      <c r="R412" s="205"/>
      <c r="S412" s="200">
        <f t="shared" si="37"/>
        <v>0</v>
      </c>
      <c r="T412" s="205"/>
      <c r="U412" s="205"/>
      <c r="V412" s="205"/>
      <c r="W412" s="205"/>
      <c r="X412" s="205"/>
      <c r="Y412" s="205"/>
      <c r="Z412" s="463">
        <f t="shared" si="38"/>
        <v>0</v>
      </c>
      <c r="AA412" s="233"/>
      <c r="AB412" s="205"/>
      <c r="AC412" s="462">
        <f t="shared" si="34"/>
        <v>0</v>
      </c>
    </row>
    <row r="413" spans="1:29" hidden="1" outlineLevel="1">
      <c r="A413" s="430" t="str">
        <f>Słownik!$B$504</f>
        <v>Francja</v>
      </c>
      <c r="B413" s="429">
        <v>55</v>
      </c>
      <c r="C413" s="205"/>
      <c r="D413" s="205"/>
      <c r="E413" s="205"/>
      <c r="F413" s="205"/>
      <c r="G413" s="459">
        <f t="shared" si="35"/>
        <v>0</v>
      </c>
      <c r="H413" s="205"/>
      <c r="I413" s="205"/>
      <c r="J413" s="205"/>
      <c r="K413" s="205"/>
      <c r="L413" s="205"/>
      <c r="M413" s="205"/>
      <c r="N413" s="200">
        <f t="shared" si="36"/>
        <v>0</v>
      </c>
      <c r="O413" s="205"/>
      <c r="P413" s="205"/>
      <c r="Q413" s="205"/>
      <c r="R413" s="205"/>
      <c r="S413" s="200">
        <f t="shared" si="37"/>
        <v>0</v>
      </c>
      <c r="T413" s="205"/>
      <c r="U413" s="205"/>
      <c r="V413" s="205"/>
      <c r="W413" s="205"/>
      <c r="X413" s="205"/>
      <c r="Y413" s="205"/>
      <c r="Z413" s="463">
        <f t="shared" si="38"/>
        <v>0</v>
      </c>
      <c r="AA413" s="233"/>
      <c r="AB413" s="205"/>
      <c r="AC413" s="462">
        <f t="shared" si="34"/>
        <v>0</v>
      </c>
    </row>
    <row r="414" spans="1:29" hidden="1" outlineLevel="1">
      <c r="A414" s="430" t="str">
        <f>Słownik!$B$504</f>
        <v>Francja</v>
      </c>
      <c r="B414" s="429">
        <v>56</v>
      </c>
      <c r="C414" s="205"/>
      <c r="D414" s="205"/>
      <c r="E414" s="205"/>
      <c r="F414" s="205"/>
      <c r="G414" s="459">
        <f t="shared" si="35"/>
        <v>0</v>
      </c>
      <c r="H414" s="205"/>
      <c r="I414" s="205"/>
      <c r="J414" s="205"/>
      <c r="K414" s="205"/>
      <c r="L414" s="205"/>
      <c r="M414" s="205"/>
      <c r="N414" s="200">
        <f t="shared" si="36"/>
        <v>0</v>
      </c>
      <c r="O414" s="205"/>
      <c r="P414" s="205"/>
      <c r="Q414" s="205"/>
      <c r="R414" s="205"/>
      <c r="S414" s="200">
        <f t="shared" si="37"/>
        <v>0</v>
      </c>
      <c r="T414" s="205"/>
      <c r="U414" s="205"/>
      <c r="V414" s="205"/>
      <c r="W414" s="205"/>
      <c r="X414" s="205"/>
      <c r="Y414" s="205"/>
      <c r="Z414" s="463">
        <f t="shared" si="38"/>
        <v>0</v>
      </c>
      <c r="AA414" s="233"/>
      <c r="AB414" s="205"/>
      <c r="AC414" s="462">
        <f t="shared" si="34"/>
        <v>0</v>
      </c>
    </row>
    <row r="415" spans="1:29" hidden="1" outlineLevel="1">
      <c r="A415" s="430" t="str">
        <f>Słownik!$B$504</f>
        <v>Francja</v>
      </c>
      <c r="B415" s="429">
        <v>57</v>
      </c>
      <c r="C415" s="205"/>
      <c r="D415" s="205"/>
      <c r="E415" s="205"/>
      <c r="F415" s="205"/>
      <c r="G415" s="459">
        <f t="shared" si="35"/>
        <v>0</v>
      </c>
      <c r="H415" s="205"/>
      <c r="I415" s="205"/>
      <c r="J415" s="205"/>
      <c r="K415" s="205"/>
      <c r="L415" s="205"/>
      <c r="M415" s="205"/>
      <c r="N415" s="200">
        <f t="shared" si="36"/>
        <v>0</v>
      </c>
      <c r="O415" s="205"/>
      <c r="P415" s="205"/>
      <c r="Q415" s="205"/>
      <c r="R415" s="205"/>
      <c r="S415" s="200">
        <f t="shared" si="37"/>
        <v>0</v>
      </c>
      <c r="T415" s="205"/>
      <c r="U415" s="205"/>
      <c r="V415" s="205"/>
      <c r="W415" s="205"/>
      <c r="X415" s="205"/>
      <c r="Y415" s="205"/>
      <c r="Z415" s="463">
        <f t="shared" si="38"/>
        <v>0</v>
      </c>
      <c r="AA415" s="233"/>
      <c r="AB415" s="205"/>
      <c r="AC415" s="462">
        <f t="shared" si="34"/>
        <v>0</v>
      </c>
    </row>
    <row r="416" spans="1:29" hidden="1" outlineLevel="1">
      <c r="A416" s="430" t="str">
        <f>Słownik!$B$504</f>
        <v>Francja</v>
      </c>
      <c r="B416" s="429">
        <v>58</v>
      </c>
      <c r="C416" s="205"/>
      <c r="D416" s="205"/>
      <c r="E416" s="205"/>
      <c r="F416" s="205"/>
      <c r="G416" s="459">
        <f t="shared" si="35"/>
        <v>0</v>
      </c>
      <c r="H416" s="205"/>
      <c r="I416" s="205"/>
      <c r="J416" s="205"/>
      <c r="K416" s="205"/>
      <c r="L416" s="205"/>
      <c r="M416" s="205"/>
      <c r="N416" s="200">
        <f t="shared" si="36"/>
        <v>0</v>
      </c>
      <c r="O416" s="205"/>
      <c r="P416" s="205"/>
      <c r="Q416" s="205"/>
      <c r="R416" s="205"/>
      <c r="S416" s="200">
        <f t="shared" si="37"/>
        <v>0</v>
      </c>
      <c r="T416" s="205"/>
      <c r="U416" s="205"/>
      <c r="V416" s="205"/>
      <c r="W416" s="205"/>
      <c r="X416" s="205"/>
      <c r="Y416" s="205"/>
      <c r="Z416" s="463">
        <f t="shared" si="38"/>
        <v>0</v>
      </c>
      <c r="AA416" s="233"/>
      <c r="AB416" s="205"/>
      <c r="AC416" s="462">
        <f t="shared" si="34"/>
        <v>0</v>
      </c>
    </row>
    <row r="417" spans="1:29" hidden="1" outlineLevel="1">
      <c r="A417" s="430" t="str">
        <f>Słownik!$B$504</f>
        <v>Francja</v>
      </c>
      <c r="B417" s="429">
        <v>59</v>
      </c>
      <c r="C417" s="205"/>
      <c r="D417" s="205"/>
      <c r="E417" s="205"/>
      <c r="F417" s="205"/>
      <c r="G417" s="459">
        <f t="shared" si="35"/>
        <v>0</v>
      </c>
      <c r="H417" s="205"/>
      <c r="I417" s="205"/>
      <c r="J417" s="205"/>
      <c r="K417" s="205"/>
      <c r="L417" s="205"/>
      <c r="M417" s="205"/>
      <c r="N417" s="200">
        <f t="shared" si="36"/>
        <v>0</v>
      </c>
      <c r="O417" s="205"/>
      <c r="P417" s="205"/>
      <c r="Q417" s="205"/>
      <c r="R417" s="205"/>
      <c r="S417" s="200">
        <f t="shared" si="37"/>
        <v>0</v>
      </c>
      <c r="T417" s="205"/>
      <c r="U417" s="205"/>
      <c r="V417" s="205"/>
      <c r="W417" s="205"/>
      <c r="X417" s="205"/>
      <c r="Y417" s="205"/>
      <c r="Z417" s="463">
        <f t="shared" si="38"/>
        <v>0</v>
      </c>
      <c r="AA417" s="233"/>
      <c r="AB417" s="205"/>
      <c r="AC417" s="462">
        <f t="shared" si="34"/>
        <v>0</v>
      </c>
    </row>
    <row r="418" spans="1:29" hidden="1" outlineLevel="1">
      <c r="A418" s="430" t="str">
        <f>Słownik!$B$504</f>
        <v>Francja</v>
      </c>
      <c r="B418" s="429">
        <v>60</v>
      </c>
      <c r="C418" s="205"/>
      <c r="D418" s="205"/>
      <c r="E418" s="205"/>
      <c r="F418" s="205"/>
      <c r="G418" s="459">
        <f t="shared" si="35"/>
        <v>0</v>
      </c>
      <c r="H418" s="205"/>
      <c r="I418" s="205"/>
      <c r="J418" s="205"/>
      <c r="K418" s="205"/>
      <c r="L418" s="205"/>
      <c r="M418" s="205"/>
      <c r="N418" s="200">
        <f t="shared" si="36"/>
        <v>0</v>
      </c>
      <c r="O418" s="205"/>
      <c r="P418" s="205"/>
      <c r="Q418" s="205"/>
      <c r="R418" s="205"/>
      <c r="S418" s="200">
        <f t="shared" si="37"/>
        <v>0</v>
      </c>
      <c r="T418" s="205"/>
      <c r="U418" s="205"/>
      <c r="V418" s="205"/>
      <c r="W418" s="205"/>
      <c r="X418" s="205"/>
      <c r="Y418" s="205"/>
      <c r="Z418" s="463">
        <f t="shared" si="38"/>
        <v>0</v>
      </c>
      <c r="AA418" s="233"/>
      <c r="AB418" s="205"/>
      <c r="AC418" s="462">
        <f t="shared" si="34"/>
        <v>0</v>
      </c>
    </row>
    <row r="419" spans="1:29" hidden="1" outlineLevel="1">
      <c r="A419" s="430" t="str">
        <f>Słownik!$B$504</f>
        <v>Francja</v>
      </c>
      <c r="B419" s="429">
        <v>61</v>
      </c>
      <c r="C419" s="205"/>
      <c r="D419" s="205"/>
      <c r="E419" s="205"/>
      <c r="F419" s="205"/>
      <c r="G419" s="459">
        <f t="shared" si="35"/>
        <v>0</v>
      </c>
      <c r="H419" s="205"/>
      <c r="I419" s="205"/>
      <c r="J419" s="205"/>
      <c r="K419" s="205"/>
      <c r="L419" s="205"/>
      <c r="M419" s="205"/>
      <c r="N419" s="200">
        <f t="shared" si="36"/>
        <v>0</v>
      </c>
      <c r="O419" s="205"/>
      <c r="P419" s="205"/>
      <c r="Q419" s="205"/>
      <c r="R419" s="205"/>
      <c r="S419" s="200">
        <f t="shared" si="37"/>
        <v>0</v>
      </c>
      <c r="T419" s="205"/>
      <c r="U419" s="205"/>
      <c r="V419" s="205"/>
      <c r="W419" s="205"/>
      <c r="X419" s="205"/>
      <c r="Y419" s="205"/>
      <c r="Z419" s="463">
        <f t="shared" si="38"/>
        <v>0</v>
      </c>
      <c r="AA419" s="233"/>
      <c r="AB419" s="205"/>
      <c r="AC419" s="462">
        <f t="shared" si="34"/>
        <v>0</v>
      </c>
    </row>
    <row r="420" spans="1:29" hidden="1" outlineLevel="1">
      <c r="A420" s="430" t="str">
        <f>Słownik!$B$504</f>
        <v>Francja</v>
      </c>
      <c r="B420" s="429">
        <v>62</v>
      </c>
      <c r="C420" s="205"/>
      <c r="D420" s="205"/>
      <c r="E420" s="205"/>
      <c r="F420" s="205"/>
      <c r="G420" s="459">
        <f t="shared" si="35"/>
        <v>0</v>
      </c>
      <c r="H420" s="205"/>
      <c r="I420" s="205"/>
      <c r="J420" s="205"/>
      <c r="K420" s="205"/>
      <c r="L420" s="205"/>
      <c r="M420" s="205"/>
      <c r="N420" s="200">
        <f t="shared" si="36"/>
        <v>0</v>
      </c>
      <c r="O420" s="205"/>
      <c r="P420" s="205"/>
      <c r="Q420" s="205"/>
      <c r="R420" s="205"/>
      <c r="S420" s="200">
        <f t="shared" si="37"/>
        <v>0</v>
      </c>
      <c r="T420" s="205"/>
      <c r="U420" s="205"/>
      <c r="V420" s="205"/>
      <c r="W420" s="205"/>
      <c r="X420" s="205"/>
      <c r="Y420" s="205"/>
      <c r="Z420" s="463">
        <f t="shared" si="38"/>
        <v>0</v>
      </c>
      <c r="AA420" s="233"/>
      <c r="AB420" s="205"/>
      <c r="AC420" s="462">
        <f t="shared" si="34"/>
        <v>0</v>
      </c>
    </row>
    <row r="421" spans="1:29" hidden="1" outlineLevel="1">
      <c r="A421" s="430" t="str">
        <f>Słownik!$B$504</f>
        <v>Francja</v>
      </c>
      <c r="B421" s="429">
        <v>63</v>
      </c>
      <c r="C421" s="205"/>
      <c r="D421" s="205"/>
      <c r="E421" s="205"/>
      <c r="F421" s="205"/>
      <c r="G421" s="459">
        <f t="shared" si="35"/>
        <v>0</v>
      </c>
      <c r="H421" s="205"/>
      <c r="I421" s="205"/>
      <c r="J421" s="205"/>
      <c r="K421" s="205"/>
      <c r="L421" s="205"/>
      <c r="M421" s="205"/>
      <c r="N421" s="200">
        <f t="shared" si="36"/>
        <v>0</v>
      </c>
      <c r="O421" s="205"/>
      <c r="P421" s="205"/>
      <c r="Q421" s="205"/>
      <c r="R421" s="205"/>
      <c r="S421" s="200">
        <f t="shared" si="37"/>
        <v>0</v>
      </c>
      <c r="T421" s="205"/>
      <c r="U421" s="205"/>
      <c r="V421" s="205"/>
      <c r="W421" s="205"/>
      <c r="X421" s="205"/>
      <c r="Y421" s="205"/>
      <c r="Z421" s="463">
        <f t="shared" si="38"/>
        <v>0</v>
      </c>
      <c r="AA421" s="233"/>
      <c r="AB421" s="205"/>
      <c r="AC421" s="462">
        <f t="shared" si="34"/>
        <v>0</v>
      </c>
    </row>
    <row r="422" spans="1:29" hidden="1" outlineLevel="1">
      <c r="A422" s="430" t="str">
        <f>Słownik!$B$504</f>
        <v>Francja</v>
      </c>
      <c r="B422" s="429">
        <v>64</v>
      </c>
      <c r="C422" s="205"/>
      <c r="D422" s="205"/>
      <c r="E422" s="205"/>
      <c r="F422" s="205"/>
      <c r="G422" s="459">
        <f t="shared" si="35"/>
        <v>0</v>
      </c>
      <c r="H422" s="205"/>
      <c r="I422" s="205"/>
      <c r="J422" s="205"/>
      <c r="K422" s="205"/>
      <c r="L422" s="205"/>
      <c r="M422" s="205"/>
      <c r="N422" s="200">
        <f t="shared" si="36"/>
        <v>0</v>
      </c>
      <c r="O422" s="205"/>
      <c r="P422" s="205"/>
      <c r="Q422" s="205"/>
      <c r="R422" s="205"/>
      <c r="S422" s="200">
        <f t="shared" si="37"/>
        <v>0</v>
      </c>
      <c r="T422" s="205"/>
      <c r="U422" s="205"/>
      <c r="V422" s="205"/>
      <c r="W422" s="205"/>
      <c r="X422" s="205"/>
      <c r="Y422" s="205"/>
      <c r="Z422" s="463">
        <f t="shared" si="38"/>
        <v>0</v>
      </c>
      <c r="AA422" s="233"/>
      <c r="AB422" s="205"/>
      <c r="AC422" s="462">
        <f t="shared" si="34"/>
        <v>0</v>
      </c>
    </row>
    <row r="423" spans="1:29" hidden="1" outlineLevel="1">
      <c r="A423" s="430" t="str">
        <f>Słownik!$B$504</f>
        <v>Francja</v>
      </c>
      <c r="B423" s="429">
        <v>65</v>
      </c>
      <c r="C423" s="205"/>
      <c r="D423" s="205"/>
      <c r="E423" s="205"/>
      <c r="F423" s="205"/>
      <c r="G423" s="459">
        <f t="shared" si="35"/>
        <v>0</v>
      </c>
      <c r="H423" s="205"/>
      <c r="I423" s="205"/>
      <c r="J423" s="205"/>
      <c r="K423" s="205"/>
      <c r="L423" s="205"/>
      <c r="M423" s="205"/>
      <c r="N423" s="200">
        <f t="shared" si="36"/>
        <v>0</v>
      </c>
      <c r="O423" s="205"/>
      <c r="P423" s="205"/>
      <c r="Q423" s="205"/>
      <c r="R423" s="205"/>
      <c r="S423" s="200">
        <f t="shared" si="37"/>
        <v>0</v>
      </c>
      <c r="T423" s="205"/>
      <c r="U423" s="205"/>
      <c r="V423" s="205"/>
      <c r="W423" s="205"/>
      <c r="X423" s="205"/>
      <c r="Y423" s="205"/>
      <c r="Z423" s="463">
        <f t="shared" si="38"/>
        <v>0</v>
      </c>
      <c r="AA423" s="233"/>
      <c r="AB423" s="205"/>
      <c r="AC423" s="462">
        <f t="shared" si="34"/>
        <v>0</v>
      </c>
    </row>
    <row r="424" spans="1:29" hidden="1" outlineLevel="1">
      <c r="A424" s="430" t="str">
        <f>Słownik!$B$504</f>
        <v>Francja</v>
      </c>
      <c r="B424" s="429">
        <v>66</v>
      </c>
      <c r="C424" s="205"/>
      <c r="D424" s="205"/>
      <c r="E424" s="205"/>
      <c r="F424" s="205"/>
      <c r="G424" s="459">
        <f t="shared" si="35"/>
        <v>0</v>
      </c>
      <c r="H424" s="205"/>
      <c r="I424" s="205"/>
      <c r="J424" s="205"/>
      <c r="K424" s="205"/>
      <c r="L424" s="205"/>
      <c r="M424" s="205"/>
      <c r="N424" s="200">
        <f t="shared" si="36"/>
        <v>0</v>
      </c>
      <c r="O424" s="205"/>
      <c r="P424" s="205"/>
      <c r="Q424" s="205"/>
      <c r="R424" s="205"/>
      <c r="S424" s="200">
        <f t="shared" si="37"/>
        <v>0</v>
      </c>
      <c r="T424" s="205"/>
      <c r="U424" s="205"/>
      <c r="V424" s="205"/>
      <c r="W424" s="205"/>
      <c r="X424" s="205"/>
      <c r="Y424" s="205"/>
      <c r="Z424" s="463">
        <f t="shared" si="38"/>
        <v>0</v>
      </c>
      <c r="AA424" s="233"/>
      <c r="AB424" s="205"/>
      <c r="AC424" s="462">
        <f t="shared" ref="AC424:AC455" si="39">AA424+AB424</f>
        <v>0</v>
      </c>
    </row>
    <row r="425" spans="1:29" hidden="1" outlineLevel="1">
      <c r="A425" s="430" t="str">
        <f>Słownik!$B$504</f>
        <v>Francja</v>
      </c>
      <c r="B425" s="429">
        <v>67</v>
      </c>
      <c r="C425" s="205"/>
      <c r="D425" s="205"/>
      <c r="E425" s="205"/>
      <c r="F425" s="205"/>
      <c r="G425" s="459">
        <f t="shared" si="35"/>
        <v>0</v>
      </c>
      <c r="H425" s="205"/>
      <c r="I425" s="205"/>
      <c r="J425" s="205"/>
      <c r="K425" s="205"/>
      <c r="L425" s="205"/>
      <c r="M425" s="205"/>
      <c r="N425" s="200">
        <f t="shared" si="36"/>
        <v>0</v>
      </c>
      <c r="O425" s="205"/>
      <c r="P425" s="205"/>
      <c r="Q425" s="205"/>
      <c r="R425" s="205"/>
      <c r="S425" s="200">
        <f t="shared" si="37"/>
        <v>0</v>
      </c>
      <c r="T425" s="205"/>
      <c r="U425" s="205"/>
      <c r="V425" s="205"/>
      <c r="W425" s="205"/>
      <c r="X425" s="205"/>
      <c r="Y425" s="205"/>
      <c r="Z425" s="463">
        <f t="shared" si="38"/>
        <v>0</v>
      </c>
      <c r="AA425" s="233"/>
      <c r="AB425" s="205"/>
      <c r="AC425" s="462">
        <f t="shared" si="39"/>
        <v>0</v>
      </c>
    </row>
    <row r="426" spans="1:29" hidden="1" outlineLevel="1">
      <c r="A426" s="430" t="str">
        <f>Słownik!$B$504</f>
        <v>Francja</v>
      </c>
      <c r="B426" s="429">
        <v>68</v>
      </c>
      <c r="C426" s="205"/>
      <c r="D426" s="205"/>
      <c r="E426" s="205"/>
      <c r="F426" s="205"/>
      <c r="G426" s="459">
        <f t="shared" si="35"/>
        <v>0</v>
      </c>
      <c r="H426" s="205"/>
      <c r="I426" s="205"/>
      <c r="J426" s="205"/>
      <c r="K426" s="205"/>
      <c r="L426" s="205"/>
      <c r="M426" s="205"/>
      <c r="N426" s="200">
        <f t="shared" si="36"/>
        <v>0</v>
      </c>
      <c r="O426" s="205"/>
      <c r="P426" s="205"/>
      <c r="Q426" s="205"/>
      <c r="R426" s="205"/>
      <c r="S426" s="200">
        <f t="shared" si="37"/>
        <v>0</v>
      </c>
      <c r="T426" s="205"/>
      <c r="U426" s="205"/>
      <c r="V426" s="205"/>
      <c r="W426" s="205"/>
      <c r="X426" s="205"/>
      <c r="Y426" s="205"/>
      <c r="Z426" s="463">
        <f t="shared" si="38"/>
        <v>0</v>
      </c>
      <c r="AA426" s="233"/>
      <c r="AB426" s="205"/>
      <c r="AC426" s="462">
        <f t="shared" si="39"/>
        <v>0</v>
      </c>
    </row>
    <row r="427" spans="1:29" hidden="1" outlineLevel="1">
      <c r="A427" s="430" t="str">
        <f>Słownik!$B$504</f>
        <v>Francja</v>
      </c>
      <c r="B427" s="429">
        <v>69</v>
      </c>
      <c r="C427" s="205"/>
      <c r="D427" s="205"/>
      <c r="E427" s="205"/>
      <c r="F427" s="205"/>
      <c r="G427" s="459">
        <f t="shared" si="35"/>
        <v>0</v>
      </c>
      <c r="H427" s="205"/>
      <c r="I427" s="205"/>
      <c r="J427" s="205"/>
      <c r="K427" s="205"/>
      <c r="L427" s="205"/>
      <c r="M427" s="205"/>
      <c r="N427" s="200">
        <f t="shared" si="36"/>
        <v>0</v>
      </c>
      <c r="O427" s="205"/>
      <c r="P427" s="205"/>
      <c r="Q427" s="205"/>
      <c r="R427" s="205"/>
      <c r="S427" s="200">
        <f t="shared" si="37"/>
        <v>0</v>
      </c>
      <c r="T427" s="205"/>
      <c r="U427" s="205"/>
      <c r="V427" s="205"/>
      <c r="W427" s="205"/>
      <c r="X427" s="205"/>
      <c r="Y427" s="205"/>
      <c r="Z427" s="463">
        <f t="shared" si="38"/>
        <v>0</v>
      </c>
      <c r="AA427" s="233"/>
      <c r="AB427" s="205"/>
      <c r="AC427" s="462">
        <f t="shared" si="39"/>
        <v>0</v>
      </c>
    </row>
    <row r="428" spans="1:29" hidden="1" outlineLevel="1">
      <c r="A428" s="430" t="str">
        <f>Słownik!$B$504</f>
        <v>Francja</v>
      </c>
      <c r="B428" s="429">
        <v>70</v>
      </c>
      <c r="C428" s="205"/>
      <c r="D428" s="205"/>
      <c r="E428" s="205"/>
      <c r="F428" s="205"/>
      <c r="G428" s="459">
        <f t="shared" si="35"/>
        <v>0</v>
      </c>
      <c r="H428" s="205"/>
      <c r="I428" s="205"/>
      <c r="J428" s="205"/>
      <c r="K428" s="205"/>
      <c r="L428" s="205"/>
      <c r="M428" s="205"/>
      <c r="N428" s="200">
        <f t="shared" si="36"/>
        <v>0</v>
      </c>
      <c r="O428" s="205"/>
      <c r="P428" s="205"/>
      <c r="Q428" s="205"/>
      <c r="R428" s="205"/>
      <c r="S428" s="200">
        <f t="shared" si="37"/>
        <v>0</v>
      </c>
      <c r="T428" s="205"/>
      <c r="U428" s="205"/>
      <c r="V428" s="205"/>
      <c r="W428" s="205"/>
      <c r="X428" s="205"/>
      <c r="Y428" s="205"/>
      <c r="Z428" s="463">
        <f t="shared" si="38"/>
        <v>0</v>
      </c>
      <c r="AA428" s="233"/>
      <c r="AB428" s="205"/>
      <c r="AC428" s="462">
        <f t="shared" si="39"/>
        <v>0</v>
      </c>
    </row>
    <row r="429" spans="1:29" hidden="1" outlineLevel="1">
      <c r="A429" s="430" t="str">
        <f>Słownik!$B$504</f>
        <v>Francja</v>
      </c>
      <c r="B429" s="429">
        <v>71</v>
      </c>
      <c r="C429" s="205"/>
      <c r="D429" s="205"/>
      <c r="E429" s="205"/>
      <c r="F429" s="205"/>
      <c r="G429" s="459">
        <f t="shared" si="35"/>
        <v>0</v>
      </c>
      <c r="H429" s="205"/>
      <c r="I429" s="205"/>
      <c r="J429" s="205"/>
      <c r="K429" s="205"/>
      <c r="L429" s="205"/>
      <c r="M429" s="205"/>
      <c r="N429" s="200">
        <f t="shared" si="36"/>
        <v>0</v>
      </c>
      <c r="O429" s="205"/>
      <c r="P429" s="205"/>
      <c r="Q429" s="205"/>
      <c r="R429" s="205"/>
      <c r="S429" s="200">
        <f t="shared" si="37"/>
        <v>0</v>
      </c>
      <c r="T429" s="205"/>
      <c r="U429" s="205"/>
      <c r="V429" s="205"/>
      <c r="W429" s="205"/>
      <c r="X429" s="205"/>
      <c r="Y429" s="205"/>
      <c r="Z429" s="463">
        <f t="shared" si="38"/>
        <v>0</v>
      </c>
      <c r="AA429" s="233"/>
      <c r="AB429" s="205"/>
      <c r="AC429" s="462">
        <f t="shared" si="39"/>
        <v>0</v>
      </c>
    </row>
    <row r="430" spans="1:29" hidden="1" outlineLevel="1">
      <c r="A430" s="430" t="str">
        <f>Słownik!$B$504</f>
        <v>Francja</v>
      </c>
      <c r="B430" s="429">
        <v>72</v>
      </c>
      <c r="C430" s="205"/>
      <c r="D430" s="205"/>
      <c r="E430" s="205"/>
      <c r="F430" s="205"/>
      <c r="G430" s="459">
        <f t="shared" si="35"/>
        <v>0</v>
      </c>
      <c r="H430" s="205"/>
      <c r="I430" s="205"/>
      <c r="J430" s="205"/>
      <c r="K430" s="205"/>
      <c r="L430" s="205"/>
      <c r="M430" s="205"/>
      <c r="N430" s="200">
        <f t="shared" si="36"/>
        <v>0</v>
      </c>
      <c r="O430" s="205"/>
      <c r="P430" s="205"/>
      <c r="Q430" s="205"/>
      <c r="R430" s="205"/>
      <c r="S430" s="200">
        <f t="shared" si="37"/>
        <v>0</v>
      </c>
      <c r="T430" s="205"/>
      <c r="U430" s="205"/>
      <c r="V430" s="205"/>
      <c r="W430" s="205"/>
      <c r="X430" s="205"/>
      <c r="Y430" s="205"/>
      <c r="Z430" s="463">
        <f t="shared" si="38"/>
        <v>0</v>
      </c>
      <c r="AA430" s="233"/>
      <c r="AB430" s="205"/>
      <c r="AC430" s="462">
        <f t="shared" si="39"/>
        <v>0</v>
      </c>
    </row>
    <row r="431" spans="1:29" hidden="1" outlineLevel="1">
      <c r="A431" s="430" t="str">
        <f>Słownik!$B$504</f>
        <v>Francja</v>
      </c>
      <c r="B431" s="429">
        <v>73</v>
      </c>
      <c r="C431" s="205"/>
      <c r="D431" s="205"/>
      <c r="E431" s="205"/>
      <c r="F431" s="205"/>
      <c r="G431" s="459">
        <f t="shared" si="35"/>
        <v>0</v>
      </c>
      <c r="H431" s="205"/>
      <c r="I431" s="205"/>
      <c r="J431" s="205"/>
      <c r="K431" s="205"/>
      <c r="L431" s="205"/>
      <c r="M431" s="205"/>
      <c r="N431" s="200">
        <f t="shared" si="36"/>
        <v>0</v>
      </c>
      <c r="O431" s="205"/>
      <c r="P431" s="205"/>
      <c r="Q431" s="205"/>
      <c r="R431" s="205"/>
      <c r="S431" s="200">
        <f t="shared" si="37"/>
        <v>0</v>
      </c>
      <c r="T431" s="205"/>
      <c r="U431" s="205"/>
      <c r="V431" s="205"/>
      <c r="W431" s="205"/>
      <c r="X431" s="205"/>
      <c r="Y431" s="205"/>
      <c r="Z431" s="463">
        <f t="shared" si="38"/>
        <v>0</v>
      </c>
      <c r="AA431" s="233"/>
      <c r="AB431" s="205"/>
      <c r="AC431" s="462">
        <f t="shared" si="39"/>
        <v>0</v>
      </c>
    </row>
    <row r="432" spans="1:29" hidden="1" outlineLevel="1">
      <c r="A432" s="430" t="str">
        <f>Słownik!$B$504</f>
        <v>Francja</v>
      </c>
      <c r="B432" s="429">
        <v>74</v>
      </c>
      <c r="C432" s="205"/>
      <c r="D432" s="205"/>
      <c r="E432" s="205"/>
      <c r="F432" s="205"/>
      <c r="G432" s="459">
        <f t="shared" si="35"/>
        <v>0</v>
      </c>
      <c r="H432" s="205"/>
      <c r="I432" s="205"/>
      <c r="J432" s="205"/>
      <c r="K432" s="205"/>
      <c r="L432" s="205"/>
      <c r="M432" s="205"/>
      <c r="N432" s="200">
        <f t="shared" si="36"/>
        <v>0</v>
      </c>
      <c r="O432" s="205"/>
      <c r="P432" s="205"/>
      <c r="Q432" s="205"/>
      <c r="R432" s="205"/>
      <c r="S432" s="200">
        <f t="shared" si="37"/>
        <v>0</v>
      </c>
      <c r="T432" s="205"/>
      <c r="U432" s="205"/>
      <c r="V432" s="205"/>
      <c r="W432" s="205"/>
      <c r="X432" s="205"/>
      <c r="Y432" s="205"/>
      <c r="Z432" s="463">
        <f t="shared" si="38"/>
        <v>0</v>
      </c>
      <c r="AA432" s="233"/>
      <c r="AB432" s="205"/>
      <c r="AC432" s="462">
        <f t="shared" si="39"/>
        <v>0</v>
      </c>
    </row>
    <row r="433" spans="1:29" hidden="1" outlineLevel="1">
      <c r="A433" s="430" t="str">
        <f>Słownik!$B$504</f>
        <v>Francja</v>
      </c>
      <c r="B433" s="429">
        <v>75</v>
      </c>
      <c r="C433" s="205"/>
      <c r="D433" s="205"/>
      <c r="E433" s="205"/>
      <c r="F433" s="205"/>
      <c r="G433" s="459">
        <f t="shared" si="35"/>
        <v>0</v>
      </c>
      <c r="H433" s="205"/>
      <c r="I433" s="205"/>
      <c r="J433" s="205"/>
      <c r="K433" s="205"/>
      <c r="L433" s="205"/>
      <c r="M433" s="205"/>
      <c r="N433" s="200">
        <f t="shared" si="36"/>
        <v>0</v>
      </c>
      <c r="O433" s="205"/>
      <c r="P433" s="205"/>
      <c r="Q433" s="205"/>
      <c r="R433" s="205"/>
      <c r="S433" s="200">
        <f t="shared" si="37"/>
        <v>0</v>
      </c>
      <c r="T433" s="205"/>
      <c r="U433" s="205"/>
      <c r="V433" s="205"/>
      <c r="W433" s="205"/>
      <c r="X433" s="205"/>
      <c r="Y433" s="205"/>
      <c r="Z433" s="463">
        <f t="shared" si="38"/>
        <v>0</v>
      </c>
      <c r="AA433" s="233"/>
      <c r="AB433" s="205"/>
      <c r="AC433" s="462">
        <f t="shared" si="39"/>
        <v>0</v>
      </c>
    </row>
    <row r="434" spans="1:29" hidden="1" outlineLevel="1">
      <c r="A434" s="430" t="str">
        <f>Słownik!$B$504</f>
        <v>Francja</v>
      </c>
      <c r="B434" s="429">
        <v>76</v>
      </c>
      <c r="C434" s="205"/>
      <c r="D434" s="205"/>
      <c r="E434" s="205"/>
      <c r="F434" s="205"/>
      <c r="G434" s="459">
        <f t="shared" si="35"/>
        <v>0</v>
      </c>
      <c r="H434" s="205"/>
      <c r="I434" s="205"/>
      <c r="J434" s="205"/>
      <c r="K434" s="205"/>
      <c r="L434" s="205"/>
      <c r="M434" s="205"/>
      <c r="N434" s="200">
        <f t="shared" si="36"/>
        <v>0</v>
      </c>
      <c r="O434" s="205"/>
      <c r="P434" s="205"/>
      <c r="Q434" s="205"/>
      <c r="R434" s="205"/>
      <c r="S434" s="200">
        <f t="shared" si="37"/>
        <v>0</v>
      </c>
      <c r="T434" s="205"/>
      <c r="U434" s="205"/>
      <c r="V434" s="205"/>
      <c r="W434" s="205"/>
      <c r="X434" s="205"/>
      <c r="Y434" s="205"/>
      <c r="Z434" s="463">
        <f t="shared" si="38"/>
        <v>0</v>
      </c>
      <c r="AA434" s="233"/>
      <c r="AB434" s="205"/>
      <c r="AC434" s="462">
        <f t="shared" si="39"/>
        <v>0</v>
      </c>
    </row>
    <row r="435" spans="1:29" hidden="1" outlineLevel="1">
      <c r="A435" s="430" t="str">
        <f>Słownik!$B$504</f>
        <v>Francja</v>
      </c>
      <c r="B435" s="429">
        <v>77</v>
      </c>
      <c r="C435" s="205"/>
      <c r="D435" s="205"/>
      <c r="E435" s="205"/>
      <c r="F435" s="205"/>
      <c r="G435" s="459">
        <f t="shared" si="35"/>
        <v>0</v>
      </c>
      <c r="H435" s="205"/>
      <c r="I435" s="205"/>
      <c r="J435" s="205"/>
      <c r="K435" s="205"/>
      <c r="L435" s="205"/>
      <c r="M435" s="205"/>
      <c r="N435" s="200">
        <f t="shared" si="36"/>
        <v>0</v>
      </c>
      <c r="O435" s="205"/>
      <c r="P435" s="205"/>
      <c r="Q435" s="205"/>
      <c r="R435" s="205"/>
      <c r="S435" s="200">
        <f t="shared" si="37"/>
        <v>0</v>
      </c>
      <c r="T435" s="205"/>
      <c r="U435" s="205"/>
      <c r="V435" s="205"/>
      <c r="W435" s="205"/>
      <c r="X435" s="205"/>
      <c r="Y435" s="205"/>
      <c r="Z435" s="463">
        <f t="shared" si="38"/>
        <v>0</v>
      </c>
      <c r="AA435" s="233"/>
      <c r="AB435" s="205"/>
      <c r="AC435" s="462">
        <f t="shared" si="39"/>
        <v>0</v>
      </c>
    </row>
    <row r="436" spans="1:29" hidden="1" outlineLevel="1">
      <c r="A436" s="430" t="str">
        <f>Słownik!$B$504</f>
        <v>Francja</v>
      </c>
      <c r="B436" s="429">
        <v>78</v>
      </c>
      <c r="C436" s="205"/>
      <c r="D436" s="205"/>
      <c r="E436" s="205"/>
      <c r="F436" s="205"/>
      <c r="G436" s="459">
        <f t="shared" si="35"/>
        <v>0</v>
      </c>
      <c r="H436" s="205"/>
      <c r="I436" s="205"/>
      <c r="J436" s="205"/>
      <c r="K436" s="205"/>
      <c r="L436" s="205"/>
      <c r="M436" s="205"/>
      <c r="N436" s="200">
        <f t="shared" si="36"/>
        <v>0</v>
      </c>
      <c r="O436" s="205"/>
      <c r="P436" s="205"/>
      <c r="Q436" s="205"/>
      <c r="R436" s="205"/>
      <c r="S436" s="200">
        <f t="shared" si="37"/>
        <v>0</v>
      </c>
      <c r="T436" s="205"/>
      <c r="U436" s="205"/>
      <c r="V436" s="205"/>
      <c r="W436" s="205"/>
      <c r="X436" s="205"/>
      <c r="Y436" s="205"/>
      <c r="Z436" s="463">
        <f t="shared" si="38"/>
        <v>0</v>
      </c>
      <c r="AA436" s="233"/>
      <c r="AB436" s="205"/>
      <c r="AC436" s="462">
        <f t="shared" si="39"/>
        <v>0</v>
      </c>
    </row>
    <row r="437" spans="1:29" hidden="1" outlineLevel="1">
      <c r="A437" s="430" t="str">
        <f>Słownik!$B$504</f>
        <v>Francja</v>
      </c>
      <c r="B437" s="429">
        <v>79</v>
      </c>
      <c r="C437" s="205"/>
      <c r="D437" s="205"/>
      <c r="E437" s="205"/>
      <c r="F437" s="205"/>
      <c r="G437" s="459">
        <f t="shared" si="35"/>
        <v>0</v>
      </c>
      <c r="H437" s="205"/>
      <c r="I437" s="205"/>
      <c r="J437" s="205"/>
      <c r="K437" s="205"/>
      <c r="L437" s="205"/>
      <c r="M437" s="205"/>
      <c r="N437" s="200">
        <f t="shared" si="36"/>
        <v>0</v>
      </c>
      <c r="O437" s="205"/>
      <c r="P437" s="205"/>
      <c r="Q437" s="205"/>
      <c r="R437" s="205"/>
      <c r="S437" s="200">
        <f t="shared" si="37"/>
        <v>0</v>
      </c>
      <c r="T437" s="205"/>
      <c r="U437" s="205"/>
      <c r="V437" s="205"/>
      <c r="W437" s="205"/>
      <c r="X437" s="205"/>
      <c r="Y437" s="205"/>
      <c r="Z437" s="463">
        <f t="shared" si="38"/>
        <v>0</v>
      </c>
      <c r="AA437" s="233"/>
      <c r="AB437" s="205"/>
      <c r="AC437" s="462">
        <f t="shared" si="39"/>
        <v>0</v>
      </c>
    </row>
    <row r="438" spans="1:29" hidden="1" outlineLevel="1">
      <c r="A438" s="430" t="str">
        <f>Słownik!$B$504</f>
        <v>Francja</v>
      </c>
      <c r="B438" s="429">
        <v>80</v>
      </c>
      <c r="C438" s="205"/>
      <c r="D438" s="205"/>
      <c r="E438" s="205"/>
      <c r="F438" s="205"/>
      <c r="G438" s="459">
        <f t="shared" si="35"/>
        <v>0</v>
      </c>
      <c r="H438" s="205"/>
      <c r="I438" s="205"/>
      <c r="J438" s="205"/>
      <c r="K438" s="205"/>
      <c r="L438" s="205"/>
      <c r="M438" s="205"/>
      <c r="N438" s="200">
        <f t="shared" si="36"/>
        <v>0</v>
      </c>
      <c r="O438" s="205"/>
      <c r="P438" s="205"/>
      <c r="Q438" s="205"/>
      <c r="R438" s="205"/>
      <c r="S438" s="200">
        <f t="shared" si="37"/>
        <v>0</v>
      </c>
      <c r="T438" s="205"/>
      <c r="U438" s="205"/>
      <c r="V438" s="205"/>
      <c r="W438" s="205"/>
      <c r="X438" s="205"/>
      <c r="Y438" s="205"/>
      <c r="Z438" s="463">
        <f t="shared" si="38"/>
        <v>0</v>
      </c>
      <c r="AA438" s="233"/>
      <c r="AB438" s="205"/>
      <c r="AC438" s="462">
        <f t="shared" si="39"/>
        <v>0</v>
      </c>
    </row>
    <row r="439" spans="1:29" hidden="1" outlineLevel="1">
      <c r="A439" s="430" t="str">
        <f>Słownik!$B$504</f>
        <v>Francja</v>
      </c>
      <c r="B439" s="429">
        <v>81</v>
      </c>
      <c r="C439" s="205"/>
      <c r="D439" s="205"/>
      <c r="E439" s="205"/>
      <c r="F439" s="205"/>
      <c r="G439" s="459">
        <f t="shared" si="35"/>
        <v>0</v>
      </c>
      <c r="H439" s="205"/>
      <c r="I439" s="205"/>
      <c r="J439" s="205"/>
      <c r="K439" s="205"/>
      <c r="L439" s="205"/>
      <c r="M439" s="205"/>
      <c r="N439" s="200">
        <f t="shared" si="36"/>
        <v>0</v>
      </c>
      <c r="O439" s="205"/>
      <c r="P439" s="205"/>
      <c r="Q439" s="205"/>
      <c r="R439" s="205"/>
      <c r="S439" s="200">
        <f t="shared" si="37"/>
        <v>0</v>
      </c>
      <c r="T439" s="205"/>
      <c r="U439" s="205"/>
      <c r="V439" s="205"/>
      <c r="W439" s="205"/>
      <c r="X439" s="205"/>
      <c r="Y439" s="205"/>
      <c r="Z439" s="463">
        <f t="shared" si="38"/>
        <v>0</v>
      </c>
      <c r="AA439" s="233"/>
      <c r="AB439" s="205"/>
      <c r="AC439" s="462">
        <f t="shared" si="39"/>
        <v>0</v>
      </c>
    </row>
    <row r="440" spans="1:29" hidden="1" outlineLevel="1">
      <c r="A440" s="430" t="str">
        <f>Słownik!$B$504</f>
        <v>Francja</v>
      </c>
      <c r="B440" s="429">
        <v>82</v>
      </c>
      <c r="C440" s="205"/>
      <c r="D440" s="205"/>
      <c r="E440" s="205"/>
      <c r="F440" s="205"/>
      <c r="G440" s="459">
        <f t="shared" si="35"/>
        <v>0</v>
      </c>
      <c r="H440" s="205"/>
      <c r="I440" s="205"/>
      <c r="J440" s="205"/>
      <c r="K440" s="205"/>
      <c r="L440" s="205"/>
      <c r="M440" s="205"/>
      <c r="N440" s="200">
        <f t="shared" si="36"/>
        <v>0</v>
      </c>
      <c r="O440" s="205"/>
      <c r="P440" s="205"/>
      <c r="Q440" s="205"/>
      <c r="R440" s="205"/>
      <c r="S440" s="200">
        <f t="shared" si="37"/>
        <v>0</v>
      </c>
      <c r="T440" s="205"/>
      <c r="U440" s="205"/>
      <c r="V440" s="205"/>
      <c r="W440" s="205"/>
      <c r="X440" s="205"/>
      <c r="Y440" s="205"/>
      <c r="Z440" s="463">
        <f t="shared" si="38"/>
        <v>0</v>
      </c>
      <c r="AA440" s="233"/>
      <c r="AB440" s="205"/>
      <c r="AC440" s="462">
        <f t="shared" si="39"/>
        <v>0</v>
      </c>
    </row>
    <row r="441" spans="1:29" hidden="1" outlineLevel="1">
      <c r="A441" s="430" t="str">
        <f>Słownik!$B$504</f>
        <v>Francja</v>
      </c>
      <c r="B441" s="429">
        <v>83</v>
      </c>
      <c r="C441" s="205"/>
      <c r="D441" s="205"/>
      <c r="E441" s="205"/>
      <c r="F441" s="205"/>
      <c r="G441" s="459">
        <f t="shared" si="35"/>
        <v>0</v>
      </c>
      <c r="H441" s="205"/>
      <c r="I441" s="205"/>
      <c r="J441" s="205"/>
      <c r="K441" s="205"/>
      <c r="L441" s="205"/>
      <c r="M441" s="205"/>
      <c r="N441" s="200">
        <f t="shared" si="36"/>
        <v>0</v>
      </c>
      <c r="O441" s="205"/>
      <c r="P441" s="205"/>
      <c r="Q441" s="205"/>
      <c r="R441" s="205"/>
      <c r="S441" s="200">
        <f t="shared" si="37"/>
        <v>0</v>
      </c>
      <c r="T441" s="205"/>
      <c r="U441" s="205"/>
      <c r="V441" s="205"/>
      <c r="W441" s="205"/>
      <c r="X441" s="205"/>
      <c r="Y441" s="205"/>
      <c r="Z441" s="463">
        <f t="shared" si="38"/>
        <v>0</v>
      </c>
      <c r="AA441" s="233"/>
      <c r="AB441" s="205"/>
      <c r="AC441" s="462">
        <f t="shared" si="39"/>
        <v>0</v>
      </c>
    </row>
    <row r="442" spans="1:29" hidden="1" outlineLevel="1">
      <c r="A442" s="430" t="str">
        <f>Słownik!$B$504</f>
        <v>Francja</v>
      </c>
      <c r="B442" s="429">
        <v>84</v>
      </c>
      <c r="C442" s="205"/>
      <c r="D442" s="205"/>
      <c r="E442" s="205"/>
      <c r="F442" s="205"/>
      <c r="G442" s="459">
        <f t="shared" si="35"/>
        <v>0</v>
      </c>
      <c r="H442" s="205"/>
      <c r="I442" s="205"/>
      <c r="J442" s="205"/>
      <c r="K442" s="205"/>
      <c r="L442" s="205"/>
      <c r="M442" s="205"/>
      <c r="N442" s="200">
        <f t="shared" si="36"/>
        <v>0</v>
      </c>
      <c r="O442" s="205"/>
      <c r="P442" s="205"/>
      <c r="Q442" s="205"/>
      <c r="R442" s="205"/>
      <c r="S442" s="200">
        <f t="shared" si="37"/>
        <v>0</v>
      </c>
      <c r="T442" s="205"/>
      <c r="U442" s="205"/>
      <c r="V442" s="205"/>
      <c r="W442" s="205"/>
      <c r="X442" s="205"/>
      <c r="Y442" s="205"/>
      <c r="Z442" s="463">
        <f t="shared" si="38"/>
        <v>0</v>
      </c>
      <c r="AA442" s="233"/>
      <c r="AB442" s="205"/>
      <c r="AC442" s="462">
        <f t="shared" si="39"/>
        <v>0</v>
      </c>
    </row>
    <row r="443" spans="1:29" hidden="1" outlineLevel="1">
      <c r="A443" s="430" t="str">
        <f>Słownik!$B$504</f>
        <v>Francja</v>
      </c>
      <c r="B443" s="429">
        <v>85</v>
      </c>
      <c r="C443" s="205"/>
      <c r="D443" s="205"/>
      <c r="E443" s="205"/>
      <c r="F443" s="205"/>
      <c r="G443" s="459">
        <f t="shared" si="35"/>
        <v>0</v>
      </c>
      <c r="H443" s="205"/>
      <c r="I443" s="205"/>
      <c r="J443" s="205"/>
      <c r="K443" s="205"/>
      <c r="L443" s="205"/>
      <c r="M443" s="205"/>
      <c r="N443" s="200">
        <f t="shared" si="36"/>
        <v>0</v>
      </c>
      <c r="O443" s="205"/>
      <c r="P443" s="205"/>
      <c r="Q443" s="205"/>
      <c r="R443" s="205"/>
      <c r="S443" s="200">
        <f t="shared" si="37"/>
        <v>0</v>
      </c>
      <c r="T443" s="205"/>
      <c r="U443" s="205"/>
      <c r="V443" s="205"/>
      <c r="W443" s="205"/>
      <c r="X443" s="205"/>
      <c r="Y443" s="205"/>
      <c r="Z443" s="463">
        <f t="shared" si="38"/>
        <v>0</v>
      </c>
      <c r="AA443" s="233"/>
      <c r="AB443" s="205"/>
      <c r="AC443" s="462">
        <f t="shared" si="39"/>
        <v>0</v>
      </c>
    </row>
    <row r="444" spans="1:29" hidden="1" outlineLevel="1">
      <c r="A444" s="430" t="str">
        <f>Słownik!$B$504</f>
        <v>Francja</v>
      </c>
      <c r="B444" s="429">
        <v>86</v>
      </c>
      <c r="C444" s="205"/>
      <c r="D444" s="205"/>
      <c r="E444" s="205"/>
      <c r="F444" s="205"/>
      <c r="G444" s="459">
        <f t="shared" si="35"/>
        <v>0</v>
      </c>
      <c r="H444" s="205"/>
      <c r="I444" s="205"/>
      <c r="J444" s="205"/>
      <c r="K444" s="205"/>
      <c r="L444" s="205"/>
      <c r="M444" s="205"/>
      <c r="N444" s="200">
        <f t="shared" si="36"/>
        <v>0</v>
      </c>
      <c r="O444" s="205"/>
      <c r="P444" s="205"/>
      <c r="Q444" s="205"/>
      <c r="R444" s="205"/>
      <c r="S444" s="200">
        <f t="shared" si="37"/>
        <v>0</v>
      </c>
      <c r="T444" s="205"/>
      <c r="U444" s="205"/>
      <c r="V444" s="205"/>
      <c r="W444" s="205"/>
      <c r="X444" s="205"/>
      <c r="Y444" s="205"/>
      <c r="Z444" s="463">
        <f t="shared" si="38"/>
        <v>0</v>
      </c>
      <c r="AA444" s="233"/>
      <c r="AB444" s="205"/>
      <c r="AC444" s="462">
        <f t="shared" si="39"/>
        <v>0</v>
      </c>
    </row>
    <row r="445" spans="1:29" hidden="1" outlineLevel="1">
      <c r="A445" s="430" t="str">
        <f>Słownik!$B$504</f>
        <v>Francja</v>
      </c>
      <c r="B445" s="429">
        <v>87</v>
      </c>
      <c r="C445" s="205"/>
      <c r="D445" s="205"/>
      <c r="E445" s="205"/>
      <c r="F445" s="205"/>
      <c r="G445" s="459">
        <f t="shared" si="35"/>
        <v>0</v>
      </c>
      <c r="H445" s="205"/>
      <c r="I445" s="205"/>
      <c r="J445" s="205"/>
      <c r="K445" s="205"/>
      <c r="L445" s="205"/>
      <c r="M445" s="205"/>
      <c r="N445" s="200">
        <f t="shared" si="36"/>
        <v>0</v>
      </c>
      <c r="O445" s="205"/>
      <c r="P445" s="205"/>
      <c r="Q445" s="205"/>
      <c r="R445" s="205"/>
      <c r="S445" s="200">
        <f t="shared" si="37"/>
        <v>0</v>
      </c>
      <c r="T445" s="205"/>
      <c r="U445" s="205"/>
      <c r="V445" s="205"/>
      <c r="W445" s="205"/>
      <c r="X445" s="205"/>
      <c r="Y445" s="205"/>
      <c r="Z445" s="463">
        <f t="shared" si="38"/>
        <v>0</v>
      </c>
      <c r="AA445" s="233"/>
      <c r="AB445" s="205"/>
      <c r="AC445" s="462">
        <f t="shared" si="39"/>
        <v>0</v>
      </c>
    </row>
    <row r="446" spans="1:29" hidden="1" outlineLevel="1">
      <c r="A446" s="430" t="str">
        <f>Słownik!$B$504</f>
        <v>Francja</v>
      </c>
      <c r="B446" s="429">
        <v>88</v>
      </c>
      <c r="C446" s="205"/>
      <c r="D446" s="205"/>
      <c r="E446" s="205"/>
      <c r="F446" s="205"/>
      <c r="G446" s="459">
        <f t="shared" si="35"/>
        <v>0</v>
      </c>
      <c r="H446" s="205"/>
      <c r="I446" s="205"/>
      <c r="J446" s="205"/>
      <c r="K446" s="205"/>
      <c r="L446" s="205"/>
      <c r="M446" s="205"/>
      <c r="N446" s="200">
        <f t="shared" si="36"/>
        <v>0</v>
      </c>
      <c r="O446" s="205"/>
      <c r="P446" s="205"/>
      <c r="Q446" s="205"/>
      <c r="R446" s="205"/>
      <c r="S446" s="200">
        <f t="shared" si="37"/>
        <v>0</v>
      </c>
      <c r="T446" s="205"/>
      <c r="U446" s="205"/>
      <c r="V446" s="205"/>
      <c r="W446" s="205"/>
      <c r="X446" s="205"/>
      <c r="Y446" s="205"/>
      <c r="Z446" s="463">
        <f t="shared" si="38"/>
        <v>0</v>
      </c>
      <c r="AA446" s="233"/>
      <c r="AB446" s="205"/>
      <c r="AC446" s="462">
        <f t="shared" si="39"/>
        <v>0</v>
      </c>
    </row>
    <row r="447" spans="1:29" hidden="1" outlineLevel="1">
      <c r="A447" s="430" t="str">
        <f>Słownik!$B$504</f>
        <v>Francja</v>
      </c>
      <c r="B447" s="429">
        <v>89</v>
      </c>
      <c r="C447" s="205"/>
      <c r="D447" s="205"/>
      <c r="E447" s="205"/>
      <c r="F447" s="205"/>
      <c r="G447" s="459">
        <f t="shared" si="35"/>
        <v>0</v>
      </c>
      <c r="H447" s="205"/>
      <c r="I447" s="205"/>
      <c r="J447" s="205"/>
      <c r="K447" s="205"/>
      <c r="L447" s="205"/>
      <c r="M447" s="205"/>
      <c r="N447" s="200">
        <f t="shared" si="36"/>
        <v>0</v>
      </c>
      <c r="O447" s="205"/>
      <c r="P447" s="205"/>
      <c r="Q447" s="205"/>
      <c r="R447" s="205"/>
      <c r="S447" s="200">
        <f t="shared" si="37"/>
        <v>0</v>
      </c>
      <c r="T447" s="205"/>
      <c r="U447" s="205"/>
      <c r="V447" s="205"/>
      <c r="W447" s="205"/>
      <c r="X447" s="205"/>
      <c r="Y447" s="205"/>
      <c r="Z447" s="463">
        <f t="shared" si="38"/>
        <v>0</v>
      </c>
      <c r="AA447" s="233"/>
      <c r="AB447" s="205"/>
      <c r="AC447" s="462">
        <f t="shared" si="39"/>
        <v>0</v>
      </c>
    </row>
    <row r="448" spans="1:29" hidden="1" outlineLevel="1">
      <c r="A448" s="430" t="str">
        <f>Słownik!$B$504</f>
        <v>Francja</v>
      </c>
      <c r="B448" s="429">
        <v>90</v>
      </c>
      <c r="C448" s="205"/>
      <c r="D448" s="205"/>
      <c r="E448" s="205"/>
      <c r="F448" s="205"/>
      <c r="G448" s="459">
        <f t="shared" si="35"/>
        <v>0</v>
      </c>
      <c r="H448" s="205"/>
      <c r="I448" s="205"/>
      <c r="J448" s="205"/>
      <c r="K448" s="205"/>
      <c r="L448" s="205"/>
      <c r="M448" s="205"/>
      <c r="N448" s="200">
        <f t="shared" si="36"/>
        <v>0</v>
      </c>
      <c r="O448" s="205"/>
      <c r="P448" s="205"/>
      <c r="Q448" s="205"/>
      <c r="R448" s="205"/>
      <c r="S448" s="200">
        <f t="shared" si="37"/>
        <v>0</v>
      </c>
      <c r="T448" s="205"/>
      <c r="U448" s="205"/>
      <c r="V448" s="205"/>
      <c r="W448" s="205"/>
      <c r="X448" s="205"/>
      <c r="Y448" s="205"/>
      <c r="Z448" s="463">
        <f t="shared" si="38"/>
        <v>0</v>
      </c>
      <c r="AA448" s="233"/>
      <c r="AB448" s="205"/>
      <c r="AC448" s="462">
        <f t="shared" si="39"/>
        <v>0</v>
      </c>
    </row>
    <row r="449" spans="1:29" hidden="1" outlineLevel="1">
      <c r="A449" s="430" t="str">
        <f>Słownik!$B$504</f>
        <v>Francja</v>
      </c>
      <c r="B449" s="429">
        <v>91</v>
      </c>
      <c r="C449" s="205"/>
      <c r="D449" s="205"/>
      <c r="E449" s="205"/>
      <c r="F449" s="205"/>
      <c r="G449" s="459">
        <f t="shared" si="35"/>
        <v>0</v>
      </c>
      <c r="H449" s="205"/>
      <c r="I449" s="205"/>
      <c r="J449" s="205"/>
      <c r="K449" s="205"/>
      <c r="L449" s="205"/>
      <c r="M449" s="205"/>
      <c r="N449" s="200">
        <f t="shared" si="36"/>
        <v>0</v>
      </c>
      <c r="O449" s="205"/>
      <c r="P449" s="205"/>
      <c r="Q449" s="205"/>
      <c r="R449" s="205"/>
      <c r="S449" s="200">
        <f t="shared" si="37"/>
        <v>0</v>
      </c>
      <c r="T449" s="205"/>
      <c r="U449" s="205"/>
      <c r="V449" s="205"/>
      <c r="W449" s="205"/>
      <c r="X449" s="205"/>
      <c r="Y449" s="205"/>
      <c r="Z449" s="463">
        <f t="shared" si="38"/>
        <v>0</v>
      </c>
      <c r="AA449" s="233"/>
      <c r="AB449" s="205"/>
      <c r="AC449" s="462">
        <f t="shared" si="39"/>
        <v>0</v>
      </c>
    </row>
    <row r="450" spans="1:29" hidden="1" outlineLevel="1">
      <c r="A450" s="430" t="str">
        <f>Słownik!$B$504</f>
        <v>Francja</v>
      </c>
      <c r="B450" s="429">
        <v>92</v>
      </c>
      <c r="C450" s="205"/>
      <c r="D450" s="205"/>
      <c r="E450" s="205"/>
      <c r="F450" s="205"/>
      <c r="G450" s="459">
        <f t="shared" si="35"/>
        <v>0</v>
      </c>
      <c r="H450" s="205"/>
      <c r="I450" s="205"/>
      <c r="J450" s="205"/>
      <c r="K450" s="205"/>
      <c r="L450" s="205"/>
      <c r="M450" s="205"/>
      <c r="N450" s="200">
        <f t="shared" si="36"/>
        <v>0</v>
      </c>
      <c r="O450" s="205"/>
      <c r="P450" s="205"/>
      <c r="Q450" s="205"/>
      <c r="R450" s="205"/>
      <c r="S450" s="200">
        <f t="shared" si="37"/>
        <v>0</v>
      </c>
      <c r="T450" s="205"/>
      <c r="U450" s="205"/>
      <c r="V450" s="205"/>
      <c r="W450" s="205"/>
      <c r="X450" s="205"/>
      <c r="Y450" s="205"/>
      <c r="Z450" s="463">
        <f t="shared" si="38"/>
        <v>0</v>
      </c>
      <c r="AA450" s="233"/>
      <c r="AB450" s="205"/>
      <c r="AC450" s="462">
        <f t="shared" si="39"/>
        <v>0</v>
      </c>
    </row>
    <row r="451" spans="1:29" hidden="1" outlineLevel="1">
      <c r="A451" s="430" t="str">
        <f>Słownik!$B$504</f>
        <v>Francja</v>
      </c>
      <c r="B451" s="429">
        <v>93</v>
      </c>
      <c r="C451" s="205"/>
      <c r="D451" s="205"/>
      <c r="E451" s="205"/>
      <c r="F451" s="205"/>
      <c r="G451" s="459">
        <f t="shared" si="35"/>
        <v>0</v>
      </c>
      <c r="H451" s="205"/>
      <c r="I451" s="205"/>
      <c r="J451" s="205"/>
      <c r="K451" s="205"/>
      <c r="L451" s="205"/>
      <c r="M451" s="205"/>
      <c r="N451" s="200">
        <f t="shared" si="36"/>
        <v>0</v>
      </c>
      <c r="O451" s="205"/>
      <c r="P451" s="205"/>
      <c r="Q451" s="205"/>
      <c r="R451" s="205"/>
      <c r="S451" s="200">
        <f t="shared" si="37"/>
        <v>0</v>
      </c>
      <c r="T451" s="205"/>
      <c r="U451" s="205"/>
      <c r="V451" s="205"/>
      <c r="W451" s="205"/>
      <c r="X451" s="205"/>
      <c r="Y451" s="205"/>
      <c r="Z451" s="463">
        <f t="shared" si="38"/>
        <v>0</v>
      </c>
      <c r="AA451" s="233"/>
      <c r="AB451" s="205"/>
      <c r="AC451" s="462">
        <f t="shared" si="39"/>
        <v>0</v>
      </c>
    </row>
    <row r="452" spans="1:29" hidden="1" outlineLevel="1">
      <c r="A452" s="430" t="str">
        <f>Słownik!$B$504</f>
        <v>Francja</v>
      </c>
      <c r="B452" s="429">
        <v>94</v>
      </c>
      <c r="C452" s="205"/>
      <c r="D452" s="205"/>
      <c r="E452" s="205"/>
      <c r="F452" s="205"/>
      <c r="G452" s="459">
        <f t="shared" si="35"/>
        <v>0</v>
      </c>
      <c r="H452" s="205"/>
      <c r="I452" s="205"/>
      <c r="J452" s="205"/>
      <c r="K452" s="205"/>
      <c r="L452" s="205"/>
      <c r="M452" s="205"/>
      <c r="N452" s="200">
        <f t="shared" si="36"/>
        <v>0</v>
      </c>
      <c r="O452" s="205"/>
      <c r="P452" s="205"/>
      <c r="Q452" s="205"/>
      <c r="R452" s="205"/>
      <c r="S452" s="200">
        <f t="shared" si="37"/>
        <v>0</v>
      </c>
      <c r="T452" s="205"/>
      <c r="U452" s="205"/>
      <c r="V452" s="205"/>
      <c r="W452" s="205"/>
      <c r="X452" s="205"/>
      <c r="Y452" s="205"/>
      <c r="Z452" s="463">
        <f t="shared" si="38"/>
        <v>0</v>
      </c>
      <c r="AA452" s="233"/>
      <c r="AB452" s="205"/>
      <c r="AC452" s="462">
        <f t="shared" si="39"/>
        <v>0</v>
      </c>
    </row>
    <row r="453" spans="1:29" hidden="1" outlineLevel="1">
      <c r="A453" s="430" t="str">
        <f>Słownik!$B$504</f>
        <v>Francja</v>
      </c>
      <c r="B453" s="429">
        <v>95</v>
      </c>
      <c r="C453" s="205"/>
      <c r="D453" s="205"/>
      <c r="E453" s="205"/>
      <c r="F453" s="205"/>
      <c r="G453" s="460">
        <f t="shared" si="35"/>
        <v>0</v>
      </c>
      <c r="H453" s="205"/>
      <c r="I453" s="205"/>
      <c r="J453" s="205"/>
      <c r="K453" s="205"/>
      <c r="L453" s="205"/>
      <c r="M453" s="205"/>
      <c r="N453" s="200">
        <f t="shared" si="36"/>
        <v>0</v>
      </c>
      <c r="O453" s="205"/>
      <c r="P453" s="205"/>
      <c r="Q453" s="205"/>
      <c r="R453" s="205"/>
      <c r="S453" s="200">
        <f t="shared" si="37"/>
        <v>0</v>
      </c>
      <c r="T453" s="205"/>
      <c r="U453" s="205"/>
      <c r="V453" s="205"/>
      <c r="W453" s="205"/>
      <c r="X453" s="205"/>
      <c r="Y453" s="205"/>
      <c r="Z453" s="460">
        <f t="shared" si="38"/>
        <v>0</v>
      </c>
      <c r="AA453" s="233"/>
      <c r="AB453" s="205"/>
      <c r="AC453" s="458">
        <f t="shared" si="39"/>
        <v>0</v>
      </c>
    </row>
    <row r="454" spans="1:29" collapsed="1">
      <c r="A454" s="351" t="str">
        <f>Słownik!B504</f>
        <v>Francja</v>
      </c>
      <c r="B454" s="351" t="str">
        <f>Słownik!$B$487</f>
        <v>Wszystko</v>
      </c>
      <c r="C454" s="452"/>
      <c r="D454" s="453"/>
      <c r="E454" s="453"/>
      <c r="F454" s="454"/>
      <c r="G454" s="362"/>
      <c r="H454" s="466"/>
      <c r="I454" s="453"/>
      <c r="J454" s="453"/>
      <c r="K454" s="453"/>
      <c r="L454" s="467"/>
      <c r="M454" s="453"/>
      <c r="N454" s="377"/>
      <c r="O454" s="444"/>
      <c r="P454" s="434"/>
      <c r="Q454" s="434"/>
      <c r="R454" s="435"/>
      <c r="S454" s="438"/>
      <c r="T454" s="433"/>
      <c r="U454" s="434"/>
      <c r="V454" s="434"/>
      <c r="W454" s="434"/>
      <c r="X454" s="436"/>
      <c r="Y454" s="434"/>
      <c r="Z454" s="473"/>
      <c r="AA454" s="444"/>
      <c r="AB454" s="433"/>
      <c r="AC454" s="464"/>
    </row>
    <row r="455" spans="1:29">
      <c r="A455" s="351" t="str">
        <f>Słownik!B505</f>
        <v>FR</v>
      </c>
      <c r="B455" s="441" t="str">
        <f>Słownik!$B$480</f>
        <v>Razem</v>
      </c>
      <c r="C455" s="465">
        <f>IF(SUM(C359:C453)=0,C454,SUM(C359:C453))</f>
        <v>0</v>
      </c>
      <c r="D455" s="465">
        <f t="shared" ref="D455:AB455" si="40">IF(SUM(D359:D453)=0,D454,SUM(D359:D453))</f>
        <v>0</v>
      </c>
      <c r="E455" s="465">
        <f t="shared" si="40"/>
        <v>0</v>
      </c>
      <c r="F455" s="458">
        <f t="shared" si="40"/>
        <v>0</v>
      </c>
      <c r="G455" s="457">
        <f t="shared" si="35"/>
        <v>0</v>
      </c>
      <c r="H455" s="455">
        <f t="shared" si="40"/>
        <v>0</v>
      </c>
      <c r="I455" s="468">
        <f t="shared" si="40"/>
        <v>0</v>
      </c>
      <c r="J455" s="468">
        <f t="shared" si="40"/>
        <v>0</v>
      </c>
      <c r="K455" s="468">
        <f t="shared" si="40"/>
        <v>0</v>
      </c>
      <c r="L455" s="468">
        <f t="shared" si="40"/>
        <v>0</v>
      </c>
      <c r="M455" s="468">
        <f t="shared" si="40"/>
        <v>0</v>
      </c>
      <c r="N455" s="469">
        <f>SUM(H455:K455)+1.5*(L455+M455)</f>
        <v>0</v>
      </c>
      <c r="O455" s="445">
        <f t="shared" si="40"/>
        <v>0</v>
      </c>
      <c r="P455" s="197">
        <f t="shared" si="40"/>
        <v>0</v>
      </c>
      <c r="Q455" s="197">
        <f t="shared" si="40"/>
        <v>0</v>
      </c>
      <c r="R455" s="197">
        <f t="shared" si="40"/>
        <v>0</v>
      </c>
      <c r="S455" s="437">
        <f t="shared" si="37"/>
        <v>0</v>
      </c>
      <c r="T455" s="200">
        <f t="shared" si="40"/>
        <v>0</v>
      </c>
      <c r="U455" s="200">
        <f t="shared" si="40"/>
        <v>0</v>
      </c>
      <c r="V455" s="200">
        <f t="shared" si="40"/>
        <v>0</v>
      </c>
      <c r="W455" s="200">
        <f t="shared" si="40"/>
        <v>0</v>
      </c>
      <c r="X455" s="200">
        <f t="shared" si="40"/>
        <v>0</v>
      </c>
      <c r="Y455" s="200">
        <f t="shared" si="40"/>
        <v>0</v>
      </c>
      <c r="Z455" s="472">
        <f t="shared" si="38"/>
        <v>0</v>
      </c>
      <c r="AA455" s="470">
        <f t="shared" si="40"/>
        <v>0</v>
      </c>
      <c r="AB455" s="470">
        <f t="shared" si="40"/>
        <v>0</v>
      </c>
      <c r="AC455" s="459">
        <f t="shared" si="39"/>
        <v>0</v>
      </c>
    </row>
    <row r="456" spans="1:29" hidden="1" outlineLevel="1">
      <c r="A456" s="430" t="str">
        <f>Słownik!$B$506</f>
        <v>Węgry</v>
      </c>
      <c r="B456" s="429">
        <v>1</v>
      </c>
      <c r="C456" s="891"/>
      <c r="D456" s="892"/>
      <c r="E456" s="892"/>
      <c r="F456" s="892"/>
      <c r="G456" s="893"/>
      <c r="H456" s="214"/>
      <c r="I456" s="214"/>
      <c r="J456" s="214"/>
      <c r="K456" s="214"/>
      <c r="L456" s="214"/>
      <c r="M456" s="214"/>
      <c r="N456" s="200">
        <f t="shared" si="36"/>
        <v>0</v>
      </c>
      <c r="O456" s="205"/>
      <c r="P456" s="205"/>
      <c r="Q456" s="205"/>
      <c r="R456" s="205"/>
      <c r="S456" s="470">
        <f t="shared" si="37"/>
        <v>0</v>
      </c>
      <c r="T456" s="891"/>
      <c r="U456" s="892"/>
      <c r="V456" s="892"/>
      <c r="W456" s="892"/>
      <c r="X456" s="892"/>
      <c r="Y456" s="892"/>
      <c r="Z456" s="893"/>
      <c r="AA456" s="891"/>
      <c r="AB456" s="892"/>
      <c r="AC456" s="893"/>
    </row>
    <row r="457" spans="1:29" hidden="1" outlineLevel="1">
      <c r="A457" s="430" t="str">
        <f>Słownik!$B$506</f>
        <v>Węgry</v>
      </c>
      <c r="B457" s="429">
        <v>2</v>
      </c>
      <c r="C457" s="894"/>
      <c r="D457" s="882"/>
      <c r="E457" s="882"/>
      <c r="F457" s="882"/>
      <c r="G457" s="895"/>
      <c r="H457" s="205"/>
      <c r="I457" s="205"/>
      <c r="J457" s="205"/>
      <c r="K457" s="205"/>
      <c r="L457" s="205"/>
      <c r="M457" s="205"/>
      <c r="N457" s="200">
        <f t="shared" si="36"/>
        <v>0</v>
      </c>
      <c r="O457" s="205"/>
      <c r="P457" s="205"/>
      <c r="Q457" s="205"/>
      <c r="R457" s="205"/>
      <c r="S457" s="470">
        <f t="shared" si="37"/>
        <v>0</v>
      </c>
      <c r="T457" s="894"/>
      <c r="U457" s="882"/>
      <c r="V457" s="882"/>
      <c r="W457" s="882"/>
      <c r="X457" s="882"/>
      <c r="Y457" s="882"/>
      <c r="Z457" s="895"/>
      <c r="AA457" s="894"/>
      <c r="AB457" s="882"/>
      <c r="AC457" s="895"/>
    </row>
    <row r="458" spans="1:29" hidden="1" outlineLevel="1">
      <c r="A458" s="430" t="str">
        <f>Słownik!$B$506</f>
        <v>Węgry</v>
      </c>
      <c r="B458" s="429">
        <v>3</v>
      </c>
      <c r="C458" s="894"/>
      <c r="D458" s="882"/>
      <c r="E458" s="882"/>
      <c r="F458" s="882"/>
      <c r="G458" s="895"/>
      <c r="H458" s="205"/>
      <c r="I458" s="205"/>
      <c r="J458" s="205"/>
      <c r="K458" s="205"/>
      <c r="L458" s="205"/>
      <c r="M458" s="205"/>
      <c r="N458" s="200">
        <f t="shared" si="36"/>
        <v>0</v>
      </c>
      <c r="O458" s="205"/>
      <c r="P458" s="205"/>
      <c r="Q458" s="205"/>
      <c r="R458" s="205"/>
      <c r="S458" s="470">
        <f t="shared" si="37"/>
        <v>0</v>
      </c>
      <c r="T458" s="894"/>
      <c r="U458" s="882"/>
      <c r="V458" s="882"/>
      <c r="W458" s="882"/>
      <c r="X458" s="882"/>
      <c r="Y458" s="882"/>
      <c r="Z458" s="895"/>
      <c r="AA458" s="894"/>
      <c r="AB458" s="882"/>
      <c r="AC458" s="895"/>
    </row>
    <row r="459" spans="1:29" hidden="1" outlineLevel="1">
      <c r="A459" s="430" t="str">
        <f>Słownik!$B$506</f>
        <v>Węgry</v>
      </c>
      <c r="B459" s="429">
        <v>4</v>
      </c>
      <c r="C459" s="894"/>
      <c r="D459" s="882"/>
      <c r="E459" s="882"/>
      <c r="F459" s="882"/>
      <c r="G459" s="895"/>
      <c r="H459" s="205"/>
      <c r="I459" s="205"/>
      <c r="J459" s="205"/>
      <c r="K459" s="205"/>
      <c r="L459" s="205"/>
      <c r="M459" s="205"/>
      <c r="N459" s="200">
        <f t="shared" si="36"/>
        <v>0</v>
      </c>
      <c r="O459" s="205"/>
      <c r="P459" s="205"/>
      <c r="Q459" s="205"/>
      <c r="R459" s="205"/>
      <c r="S459" s="470">
        <f t="shared" si="37"/>
        <v>0</v>
      </c>
      <c r="T459" s="894"/>
      <c r="U459" s="882"/>
      <c r="V459" s="882"/>
      <c r="W459" s="882"/>
      <c r="X459" s="882"/>
      <c r="Y459" s="882"/>
      <c r="Z459" s="895"/>
      <c r="AA459" s="894"/>
      <c r="AB459" s="882"/>
      <c r="AC459" s="895"/>
    </row>
    <row r="460" spans="1:29" hidden="1" outlineLevel="1">
      <c r="A460" s="430" t="str">
        <f>Słownik!$B$506</f>
        <v>Węgry</v>
      </c>
      <c r="B460" s="429">
        <v>5</v>
      </c>
      <c r="C460" s="894"/>
      <c r="D460" s="882"/>
      <c r="E460" s="882"/>
      <c r="F460" s="882"/>
      <c r="G460" s="895"/>
      <c r="H460" s="205"/>
      <c r="I460" s="205"/>
      <c r="J460" s="205"/>
      <c r="K460" s="205"/>
      <c r="L460" s="205"/>
      <c r="M460" s="205"/>
      <c r="N460" s="200">
        <f t="shared" si="36"/>
        <v>0</v>
      </c>
      <c r="O460" s="205"/>
      <c r="P460" s="205"/>
      <c r="Q460" s="205"/>
      <c r="R460" s="205"/>
      <c r="S460" s="470">
        <f t="shared" si="37"/>
        <v>0</v>
      </c>
      <c r="T460" s="894"/>
      <c r="U460" s="882"/>
      <c r="V460" s="882"/>
      <c r="W460" s="882"/>
      <c r="X460" s="882"/>
      <c r="Y460" s="882"/>
      <c r="Z460" s="895"/>
      <c r="AA460" s="894"/>
      <c r="AB460" s="882"/>
      <c r="AC460" s="895"/>
    </row>
    <row r="461" spans="1:29" hidden="1" outlineLevel="1">
      <c r="A461" s="430" t="str">
        <f>Słownik!$B$506</f>
        <v>Węgry</v>
      </c>
      <c r="B461" s="429">
        <v>6</v>
      </c>
      <c r="C461" s="894"/>
      <c r="D461" s="882"/>
      <c r="E461" s="882"/>
      <c r="F461" s="882"/>
      <c r="G461" s="895"/>
      <c r="H461" s="205"/>
      <c r="I461" s="205"/>
      <c r="J461" s="205"/>
      <c r="K461" s="205"/>
      <c r="L461" s="205"/>
      <c r="M461" s="205"/>
      <c r="N461" s="200">
        <f t="shared" si="36"/>
        <v>0</v>
      </c>
      <c r="O461" s="205"/>
      <c r="P461" s="205"/>
      <c r="Q461" s="205"/>
      <c r="R461" s="205"/>
      <c r="S461" s="470">
        <f t="shared" si="37"/>
        <v>0</v>
      </c>
      <c r="T461" s="894"/>
      <c r="U461" s="882"/>
      <c r="V461" s="882"/>
      <c r="W461" s="882"/>
      <c r="X461" s="882"/>
      <c r="Y461" s="882"/>
      <c r="Z461" s="895"/>
      <c r="AA461" s="894"/>
      <c r="AB461" s="882"/>
      <c r="AC461" s="895"/>
    </row>
    <row r="462" spans="1:29" hidden="1" outlineLevel="1">
      <c r="A462" s="430" t="str">
        <f>Słownik!$B$506</f>
        <v>Węgry</v>
      </c>
      <c r="B462" s="429">
        <v>7</v>
      </c>
      <c r="C462" s="894"/>
      <c r="D462" s="882"/>
      <c r="E462" s="882"/>
      <c r="F462" s="882"/>
      <c r="G462" s="895"/>
      <c r="H462" s="205"/>
      <c r="I462" s="205"/>
      <c r="J462" s="205"/>
      <c r="K462" s="205"/>
      <c r="L462" s="205"/>
      <c r="M462" s="205"/>
      <c r="N462" s="200">
        <f t="shared" si="36"/>
        <v>0</v>
      </c>
      <c r="O462" s="205"/>
      <c r="P462" s="205"/>
      <c r="Q462" s="205"/>
      <c r="R462" s="205"/>
      <c r="S462" s="470">
        <f t="shared" si="37"/>
        <v>0</v>
      </c>
      <c r="T462" s="894"/>
      <c r="U462" s="882"/>
      <c r="V462" s="882"/>
      <c r="W462" s="882"/>
      <c r="X462" s="882"/>
      <c r="Y462" s="882"/>
      <c r="Z462" s="895"/>
      <c r="AA462" s="894"/>
      <c r="AB462" s="882"/>
      <c r="AC462" s="895"/>
    </row>
    <row r="463" spans="1:29" hidden="1" outlineLevel="1">
      <c r="A463" s="430" t="str">
        <f>Słownik!$B$506</f>
        <v>Węgry</v>
      </c>
      <c r="B463" s="429">
        <v>8</v>
      </c>
      <c r="C463" s="894"/>
      <c r="D463" s="882"/>
      <c r="E463" s="882"/>
      <c r="F463" s="882"/>
      <c r="G463" s="895"/>
      <c r="H463" s="205"/>
      <c r="I463" s="205"/>
      <c r="J463" s="205"/>
      <c r="K463" s="205"/>
      <c r="L463" s="205"/>
      <c r="M463" s="205"/>
      <c r="N463" s="200">
        <f t="shared" si="36"/>
        <v>0</v>
      </c>
      <c r="O463" s="205"/>
      <c r="P463" s="205"/>
      <c r="Q463" s="205"/>
      <c r="R463" s="205"/>
      <c r="S463" s="470">
        <f t="shared" si="37"/>
        <v>0</v>
      </c>
      <c r="T463" s="894"/>
      <c r="U463" s="882"/>
      <c r="V463" s="882"/>
      <c r="W463" s="882"/>
      <c r="X463" s="882"/>
      <c r="Y463" s="882"/>
      <c r="Z463" s="895"/>
      <c r="AA463" s="894"/>
      <c r="AB463" s="882"/>
      <c r="AC463" s="895"/>
    </row>
    <row r="464" spans="1:29" hidden="1" outlineLevel="1">
      <c r="A464" s="430" t="str">
        <f>Słownik!$B$506</f>
        <v>Węgry</v>
      </c>
      <c r="B464" s="429">
        <v>9</v>
      </c>
      <c r="C464" s="894"/>
      <c r="D464" s="882"/>
      <c r="E464" s="882"/>
      <c r="F464" s="882"/>
      <c r="G464" s="895"/>
      <c r="H464" s="205"/>
      <c r="I464" s="205"/>
      <c r="J464" s="205"/>
      <c r="K464" s="205"/>
      <c r="L464" s="205"/>
      <c r="M464" s="205"/>
      <c r="N464" s="200">
        <f t="shared" si="36"/>
        <v>0</v>
      </c>
      <c r="O464" s="205"/>
      <c r="P464" s="205"/>
      <c r="Q464" s="205"/>
      <c r="R464" s="205"/>
      <c r="S464" s="470">
        <f t="shared" si="37"/>
        <v>0</v>
      </c>
      <c r="T464" s="894"/>
      <c r="U464" s="882"/>
      <c r="V464" s="882"/>
      <c r="W464" s="882"/>
      <c r="X464" s="882"/>
      <c r="Y464" s="882"/>
      <c r="Z464" s="895"/>
      <c r="AA464" s="894"/>
      <c r="AB464" s="882"/>
      <c r="AC464" s="895"/>
    </row>
    <row r="465" spans="1:29" hidden="1" outlineLevel="1">
      <c r="A465" s="430" t="str">
        <f>Słownik!$B$506</f>
        <v>Węgry</v>
      </c>
      <c r="B465" s="429">
        <v>10</v>
      </c>
      <c r="C465" s="894"/>
      <c r="D465" s="882"/>
      <c r="E465" s="882"/>
      <c r="F465" s="882"/>
      <c r="G465" s="895"/>
      <c r="H465" s="205"/>
      <c r="I465" s="205"/>
      <c r="J465" s="205"/>
      <c r="K465" s="205"/>
      <c r="L465" s="205"/>
      <c r="M465" s="205"/>
      <c r="N465" s="200">
        <f t="shared" si="36"/>
        <v>0</v>
      </c>
      <c r="O465" s="205"/>
      <c r="P465" s="205"/>
      <c r="Q465" s="205"/>
      <c r="R465" s="205"/>
      <c r="S465" s="470">
        <f t="shared" si="37"/>
        <v>0</v>
      </c>
      <c r="T465" s="894"/>
      <c r="U465" s="882"/>
      <c r="V465" s="882"/>
      <c r="W465" s="882"/>
      <c r="X465" s="882"/>
      <c r="Y465" s="882"/>
      <c r="Z465" s="895"/>
      <c r="AA465" s="894"/>
      <c r="AB465" s="882"/>
      <c r="AC465" s="895"/>
    </row>
    <row r="466" spans="1:29" hidden="1" outlineLevel="1">
      <c r="A466" s="430" t="str">
        <f>Słownik!$B$506</f>
        <v>Węgry</v>
      </c>
      <c r="B466" s="429">
        <v>11</v>
      </c>
      <c r="C466" s="894"/>
      <c r="D466" s="882"/>
      <c r="E466" s="882"/>
      <c r="F466" s="882"/>
      <c r="G466" s="895"/>
      <c r="H466" s="205"/>
      <c r="I466" s="205"/>
      <c r="J466" s="205"/>
      <c r="K466" s="205"/>
      <c r="L466" s="205"/>
      <c r="M466" s="205"/>
      <c r="N466" s="200">
        <f t="shared" ref="N466:N481" si="41">SUM(H466:K466)+1.5*(L466+M466)</f>
        <v>0</v>
      </c>
      <c r="O466" s="205"/>
      <c r="P466" s="205"/>
      <c r="Q466" s="205"/>
      <c r="R466" s="205"/>
      <c r="S466" s="470">
        <f t="shared" ref="S466:S481" si="42">SUM(O466:R466)</f>
        <v>0</v>
      </c>
      <c r="T466" s="894"/>
      <c r="U466" s="882"/>
      <c r="V466" s="882"/>
      <c r="W466" s="882"/>
      <c r="X466" s="882"/>
      <c r="Y466" s="882"/>
      <c r="Z466" s="895"/>
      <c r="AA466" s="894"/>
      <c r="AB466" s="882"/>
      <c r="AC466" s="895"/>
    </row>
    <row r="467" spans="1:29" hidden="1" outlineLevel="1">
      <c r="A467" s="430" t="str">
        <f>Słownik!$B$506</f>
        <v>Węgry</v>
      </c>
      <c r="B467" s="429">
        <v>12</v>
      </c>
      <c r="C467" s="894"/>
      <c r="D467" s="882"/>
      <c r="E467" s="882"/>
      <c r="F467" s="882"/>
      <c r="G467" s="895"/>
      <c r="H467" s="205"/>
      <c r="I467" s="205"/>
      <c r="J467" s="205"/>
      <c r="K467" s="205"/>
      <c r="L467" s="205"/>
      <c r="M467" s="205"/>
      <c r="N467" s="200">
        <f t="shared" si="41"/>
        <v>0</v>
      </c>
      <c r="O467" s="205"/>
      <c r="P467" s="205"/>
      <c r="Q467" s="205"/>
      <c r="R467" s="205"/>
      <c r="S467" s="470">
        <f t="shared" si="42"/>
        <v>0</v>
      </c>
      <c r="T467" s="894"/>
      <c r="U467" s="882"/>
      <c r="V467" s="882"/>
      <c r="W467" s="882"/>
      <c r="X467" s="882"/>
      <c r="Y467" s="882"/>
      <c r="Z467" s="895"/>
      <c r="AA467" s="894"/>
      <c r="AB467" s="882"/>
      <c r="AC467" s="895"/>
    </row>
    <row r="468" spans="1:29" hidden="1" outlineLevel="1">
      <c r="A468" s="430" t="str">
        <f>Słownik!$B$506</f>
        <v>Węgry</v>
      </c>
      <c r="B468" s="429">
        <v>13</v>
      </c>
      <c r="C468" s="894"/>
      <c r="D468" s="882"/>
      <c r="E468" s="882"/>
      <c r="F468" s="882"/>
      <c r="G468" s="895"/>
      <c r="H468" s="205"/>
      <c r="I468" s="205"/>
      <c r="J468" s="205"/>
      <c r="K468" s="205"/>
      <c r="L468" s="205"/>
      <c r="M468" s="205"/>
      <c r="N468" s="200">
        <f t="shared" si="41"/>
        <v>0</v>
      </c>
      <c r="O468" s="205"/>
      <c r="P468" s="205"/>
      <c r="Q468" s="205"/>
      <c r="R468" s="205"/>
      <c r="S468" s="470">
        <f t="shared" si="42"/>
        <v>0</v>
      </c>
      <c r="T468" s="894"/>
      <c r="U468" s="882"/>
      <c r="V468" s="882"/>
      <c r="W468" s="882"/>
      <c r="X468" s="882"/>
      <c r="Y468" s="882"/>
      <c r="Z468" s="895"/>
      <c r="AA468" s="894"/>
      <c r="AB468" s="882"/>
      <c r="AC468" s="895"/>
    </row>
    <row r="469" spans="1:29" hidden="1" outlineLevel="1">
      <c r="A469" s="430" t="str">
        <f>Słownik!$B$506</f>
        <v>Węgry</v>
      </c>
      <c r="B469" s="429">
        <v>14</v>
      </c>
      <c r="C469" s="894"/>
      <c r="D469" s="882"/>
      <c r="E469" s="882"/>
      <c r="F469" s="882"/>
      <c r="G469" s="895"/>
      <c r="H469" s="205"/>
      <c r="I469" s="205"/>
      <c r="J469" s="205"/>
      <c r="K469" s="205"/>
      <c r="L469" s="205"/>
      <c r="M469" s="205"/>
      <c r="N469" s="200">
        <f t="shared" si="41"/>
        <v>0</v>
      </c>
      <c r="O469" s="205"/>
      <c r="P469" s="205"/>
      <c r="Q469" s="205"/>
      <c r="R469" s="205"/>
      <c r="S469" s="470">
        <f t="shared" si="42"/>
        <v>0</v>
      </c>
      <c r="T469" s="894"/>
      <c r="U469" s="882"/>
      <c r="V469" s="882"/>
      <c r="W469" s="882"/>
      <c r="X469" s="882"/>
      <c r="Y469" s="882"/>
      <c r="Z469" s="895"/>
      <c r="AA469" s="894"/>
      <c r="AB469" s="882"/>
      <c r="AC469" s="895"/>
    </row>
    <row r="470" spans="1:29" hidden="1" outlineLevel="1">
      <c r="A470" s="430" t="str">
        <f>Słownik!$B$506</f>
        <v>Węgry</v>
      </c>
      <c r="B470" s="429">
        <v>15</v>
      </c>
      <c r="C470" s="894"/>
      <c r="D470" s="882"/>
      <c r="E470" s="882"/>
      <c r="F470" s="882"/>
      <c r="G470" s="895"/>
      <c r="H470" s="205"/>
      <c r="I470" s="205"/>
      <c r="J470" s="205"/>
      <c r="K470" s="205"/>
      <c r="L470" s="205"/>
      <c r="M470" s="205"/>
      <c r="N470" s="200">
        <f t="shared" si="41"/>
        <v>0</v>
      </c>
      <c r="O470" s="205"/>
      <c r="P470" s="205"/>
      <c r="Q470" s="205"/>
      <c r="R470" s="205"/>
      <c r="S470" s="470">
        <f t="shared" si="42"/>
        <v>0</v>
      </c>
      <c r="T470" s="894"/>
      <c r="U470" s="882"/>
      <c r="V470" s="882"/>
      <c r="W470" s="882"/>
      <c r="X470" s="882"/>
      <c r="Y470" s="882"/>
      <c r="Z470" s="895"/>
      <c r="AA470" s="894"/>
      <c r="AB470" s="882"/>
      <c r="AC470" s="895"/>
    </row>
    <row r="471" spans="1:29" hidden="1" outlineLevel="1">
      <c r="A471" s="430" t="str">
        <f>Słownik!$B$506</f>
        <v>Węgry</v>
      </c>
      <c r="B471" s="429">
        <v>16</v>
      </c>
      <c r="C471" s="894"/>
      <c r="D471" s="882"/>
      <c r="E471" s="882"/>
      <c r="F471" s="882"/>
      <c r="G471" s="895"/>
      <c r="H471" s="205"/>
      <c r="I471" s="205"/>
      <c r="J471" s="205"/>
      <c r="K471" s="205"/>
      <c r="L471" s="205"/>
      <c r="M471" s="205"/>
      <c r="N471" s="200">
        <f t="shared" si="41"/>
        <v>0</v>
      </c>
      <c r="O471" s="205"/>
      <c r="P471" s="205"/>
      <c r="Q471" s="205"/>
      <c r="R471" s="205"/>
      <c r="S471" s="470">
        <f t="shared" si="42"/>
        <v>0</v>
      </c>
      <c r="T471" s="894"/>
      <c r="U471" s="882"/>
      <c r="V471" s="882"/>
      <c r="W471" s="882"/>
      <c r="X471" s="882"/>
      <c r="Y471" s="882"/>
      <c r="Z471" s="895"/>
      <c r="AA471" s="894"/>
      <c r="AB471" s="882"/>
      <c r="AC471" s="895"/>
    </row>
    <row r="472" spans="1:29" hidden="1" outlineLevel="1">
      <c r="A472" s="430" t="str">
        <f>Słownik!$B$506</f>
        <v>Węgry</v>
      </c>
      <c r="B472" s="429">
        <v>17</v>
      </c>
      <c r="C472" s="894"/>
      <c r="D472" s="882"/>
      <c r="E472" s="882"/>
      <c r="F472" s="882"/>
      <c r="G472" s="895"/>
      <c r="H472" s="205"/>
      <c r="I472" s="205"/>
      <c r="J472" s="205"/>
      <c r="K472" s="205"/>
      <c r="L472" s="205"/>
      <c r="M472" s="205"/>
      <c r="N472" s="200">
        <f t="shared" si="41"/>
        <v>0</v>
      </c>
      <c r="O472" s="205"/>
      <c r="P472" s="205"/>
      <c r="Q472" s="205"/>
      <c r="R472" s="205"/>
      <c r="S472" s="470">
        <f t="shared" si="42"/>
        <v>0</v>
      </c>
      <c r="T472" s="894"/>
      <c r="U472" s="882"/>
      <c r="V472" s="882"/>
      <c r="W472" s="882"/>
      <c r="X472" s="882"/>
      <c r="Y472" s="882"/>
      <c r="Z472" s="895"/>
      <c r="AA472" s="894"/>
      <c r="AB472" s="882"/>
      <c r="AC472" s="895"/>
    </row>
    <row r="473" spans="1:29" hidden="1" outlineLevel="1">
      <c r="A473" s="430" t="str">
        <f>Słownik!$B$506</f>
        <v>Węgry</v>
      </c>
      <c r="B473" s="429">
        <v>18</v>
      </c>
      <c r="C473" s="894"/>
      <c r="D473" s="882"/>
      <c r="E473" s="882"/>
      <c r="F473" s="882"/>
      <c r="G473" s="895"/>
      <c r="H473" s="205"/>
      <c r="I473" s="205"/>
      <c r="J473" s="205"/>
      <c r="K473" s="205"/>
      <c r="L473" s="205"/>
      <c r="M473" s="205"/>
      <c r="N473" s="200">
        <f t="shared" si="41"/>
        <v>0</v>
      </c>
      <c r="O473" s="205"/>
      <c r="P473" s="205"/>
      <c r="Q473" s="205"/>
      <c r="R473" s="205"/>
      <c r="S473" s="470">
        <f t="shared" si="42"/>
        <v>0</v>
      </c>
      <c r="T473" s="894"/>
      <c r="U473" s="882"/>
      <c r="V473" s="882"/>
      <c r="W473" s="882"/>
      <c r="X473" s="882"/>
      <c r="Y473" s="882"/>
      <c r="Z473" s="895"/>
      <c r="AA473" s="894"/>
      <c r="AB473" s="882"/>
      <c r="AC473" s="895"/>
    </row>
    <row r="474" spans="1:29" hidden="1" outlineLevel="1">
      <c r="A474" s="430" t="str">
        <f>Słownik!$B$506</f>
        <v>Węgry</v>
      </c>
      <c r="B474" s="429">
        <v>19</v>
      </c>
      <c r="C474" s="894"/>
      <c r="D474" s="882"/>
      <c r="E474" s="882"/>
      <c r="F474" s="882"/>
      <c r="G474" s="895"/>
      <c r="H474" s="205"/>
      <c r="I474" s="205"/>
      <c r="J474" s="205"/>
      <c r="K474" s="205"/>
      <c r="L474" s="205"/>
      <c r="M474" s="205"/>
      <c r="N474" s="200">
        <f t="shared" si="41"/>
        <v>0</v>
      </c>
      <c r="O474" s="205"/>
      <c r="P474" s="205"/>
      <c r="Q474" s="205"/>
      <c r="R474" s="205"/>
      <c r="S474" s="470">
        <f t="shared" si="42"/>
        <v>0</v>
      </c>
      <c r="T474" s="894"/>
      <c r="U474" s="882"/>
      <c r="V474" s="882"/>
      <c r="W474" s="882"/>
      <c r="X474" s="882"/>
      <c r="Y474" s="882"/>
      <c r="Z474" s="895"/>
      <c r="AA474" s="894"/>
      <c r="AB474" s="882"/>
      <c r="AC474" s="895"/>
    </row>
    <row r="475" spans="1:29" hidden="1" outlineLevel="1">
      <c r="A475" s="430" t="str">
        <f>Słownik!$B$506</f>
        <v>Węgry</v>
      </c>
      <c r="B475" s="429">
        <v>20</v>
      </c>
      <c r="C475" s="894"/>
      <c r="D475" s="882"/>
      <c r="E475" s="882"/>
      <c r="F475" s="882"/>
      <c r="G475" s="895"/>
      <c r="H475" s="205"/>
      <c r="I475" s="205"/>
      <c r="J475" s="205"/>
      <c r="K475" s="205"/>
      <c r="L475" s="205"/>
      <c r="M475" s="205"/>
      <c r="N475" s="200">
        <f t="shared" si="41"/>
        <v>0</v>
      </c>
      <c r="O475" s="205"/>
      <c r="P475" s="205"/>
      <c r="Q475" s="205"/>
      <c r="R475" s="205"/>
      <c r="S475" s="470">
        <f t="shared" si="42"/>
        <v>0</v>
      </c>
      <c r="T475" s="894"/>
      <c r="U475" s="882"/>
      <c r="V475" s="882"/>
      <c r="W475" s="882"/>
      <c r="X475" s="882"/>
      <c r="Y475" s="882"/>
      <c r="Z475" s="895"/>
      <c r="AA475" s="894"/>
      <c r="AB475" s="882"/>
      <c r="AC475" s="895"/>
    </row>
    <row r="476" spans="1:29" hidden="1" outlineLevel="1">
      <c r="A476" s="430" t="str">
        <f>Słownik!$B$506</f>
        <v>Węgry</v>
      </c>
      <c r="B476" s="429">
        <v>21</v>
      </c>
      <c r="C476" s="894"/>
      <c r="D476" s="882"/>
      <c r="E476" s="882"/>
      <c r="F476" s="882"/>
      <c r="G476" s="895"/>
      <c r="H476" s="205"/>
      <c r="I476" s="205"/>
      <c r="J476" s="205"/>
      <c r="K476" s="205"/>
      <c r="L476" s="205"/>
      <c r="M476" s="205"/>
      <c r="N476" s="200">
        <f t="shared" si="41"/>
        <v>0</v>
      </c>
      <c r="O476" s="205"/>
      <c r="P476" s="205"/>
      <c r="Q476" s="205"/>
      <c r="R476" s="205"/>
      <c r="S476" s="470">
        <f t="shared" si="42"/>
        <v>0</v>
      </c>
      <c r="T476" s="894"/>
      <c r="U476" s="882"/>
      <c r="V476" s="882"/>
      <c r="W476" s="882"/>
      <c r="X476" s="882"/>
      <c r="Y476" s="882"/>
      <c r="Z476" s="895"/>
      <c r="AA476" s="894"/>
      <c r="AB476" s="882"/>
      <c r="AC476" s="895"/>
    </row>
    <row r="477" spans="1:29" hidden="1" outlineLevel="1">
      <c r="A477" s="430" t="str">
        <f>Słownik!$B$506</f>
        <v>Węgry</v>
      </c>
      <c r="B477" s="429">
        <v>22</v>
      </c>
      <c r="C477" s="894"/>
      <c r="D477" s="882"/>
      <c r="E477" s="882"/>
      <c r="F477" s="882"/>
      <c r="G477" s="895"/>
      <c r="H477" s="205"/>
      <c r="I477" s="205"/>
      <c r="J477" s="205"/>
      <c r="K477" s="205"/>
      <c r="L477" s="205"/>
      <c r="M477" s="205"/>
      <c r="N477" s="200">
        <f t="shared" si="41"/>
        <v>0</v>
      </c>
      <c r="O477" s="205"/>
      <c r="P477" s="205"/>
      <c r="Q477" s="205"/>
      <c r="R477" s="205"/>
      <c r="S477" s="470">
        <f t="shared" si="42"/>
        <v>0</v>
      </c>
      <c r="T477" s="894"/>
      <c r="U477" s="882"/>
      <c r="V477" s="882"/>
      <c r="W477" s="882"/>
      <c r="X477" s="882"/>
      <c r="Y477" s="882"/>
      <c r="Z477" s="895"/>
      <c r="AA477" s="894"/>
      <c r="AB477" s="882"/>
      <c r="AC477" s="895"/>
    </row>
    <row r="478" spans="1:29" hidden="1" outlineLevel="1">
      <c r="A478" s="430" t="str">
        <f>Słownik!$B$506</f>
        <v>Węgry</v>
      </c>
      <c r="B478" s="429">
        <v>23</v>
      </c>
      <c r="C478" s="894"/>
      <c r="D478" s="882"/>
      <c r="E478" s="882"/>
      <c r="F478" s="882"/>
      <c r="G478" s="895"/>
      <c r="H478" s="205"/>
      <c r="I478" s="205"/>
      <c r="J478" s="205"/>
      <c r="K478" s="205"/>
      <c r="L478" s="205"/>
      <c r="M478" s="205"/>
      <c r="N478" s="200">
        <f t="shared" si="41"/>
        <v>0</v>
      </c>
      <c r="O478" s="205"/>
      <c r="P478" s="205"/>
      <c r="Q478" s="205"/>
      <c r="R478" s="205"/>
      <c r="S478" s="470">
        <f t="shared" si="42"/>
        <v>0</v>
      </c>
      <c r="T478" s="894"/>
      <c r="U478" s="882"/>
      <c r="V478" s="882"/>
      <c r="W478" s="882"/>
      <c r="X478" s="882"/>
      <c r="Y478" s="882"/>
      <c r="Z478" s="895"/>
      <c r="AA478" s="894"/>
      <c r="AB478" s="882"/>
      <c r="AC478" s="895"/>
    </row>
    <row r="479" spans="1:29" hidden="1" outlineLevel="1">
      <c r="A479" s="430" t="str">
        <f>Słownik!$B$506</f>
        <v>Węgry</v>
      </c>
      <c r="B479" s="429">
        <v>24</v>
      </c>
      <c r="C479" s="896"/>
      <c r="D479" s="897"/>
      <c r="E479" s="897"/>
      <c r="F479" s="897"/>
      <c r="G479" s="898"/>
      <c r="H479" s="205"/>
      <c r="I479" s="205"/>
      <c r="J479" s="205"/>
      <c r="K479" s="205"/>
      <c r="L479" s="205"/>
      <c r="M479" s="205"/>
      <c r="N479" s="200">
        <f t="shared" si="41"/>
        <v>0</v>
      </c>
      <c r="O479" s="205"/>
      <c r="P479" s="205"/>
      <c r="Q479" s="205"/>
      <c r="R479" s="205"/>
      <c r="S479" s="470">
        <f t="shared" si="42"/>
        <v>0</v>
      </c>
      <c r="T479" s="896"/>
      <c r="U479" s="897"/>
      <c r="V479" s="897"/>
      <c r="W479" s="897"/>
      <c r="X479" s="897"/>
      <c r="Y479" s="897"/>
      <c r="Z479" s="898"/>
      <c r="AA479" s="896"/>
      <c r="AB479" s="897"/>
      <c r="AC479" s="898"/>
    </row>
    <row r="480" spans="1:29" collapsed="1">
      <c r="A480" s="351" t="str">
        <f>Słownik!B506</f>
        <v>Węgry</v>
      </c>
      <c r="B480" s="441" t="str">
        <f>Słownik!$B$487</f>
        <v>Wszystko</v>
      </c>
      <c r="C480" s="888"/>
      <c r="D480" s="889"/>
      <c r="E480" s="889"/>
      <c r="F480" s="889"/>
      <c r="G480" s="890"/>
      <c r="H480" s="466"/>
      <c r="I480" s="453"/>
      <c r="J480" s="453"/>
      <c r="K480" s="453"/>
      <c r="L480" s="467"/>
      <c r="M480" s="453"/>
      <c r="N480" s="377"/>
      <c r="O480" s="444"/>
      <c r="P480" s="434"/>
      <c r="Q480" s="434"/>
      <c r="R480" s="435"/>
      <c r="S480" s="438"/>
      <c r="T480" s="888"/>
      <c r="U480" s="889"/>
      <c r="V480" s="889"/>
      <c r="W480" s="889"/>
      <c r="X480" s="889"/>
      <c r="Y480" s="889"/>
      <c r="Z480" s="890"/>
      <c r="AA480" s="888"/>
      <c r="AB480" s="889"/>
      <c r="AC480" s="890"/>
    </row>
    <row r="481" spans="1:29">
      <c r="A481" s="351" t="str">
        <f>Słownik!B507</f>
        <v>HU</v>
      </c>
      <c r="B481" s="441" t="str">
        <f>Słownik!$B$480</f>
        <v>Razem</v>
      </c>
      <c r="C481" s="896"/>
      <c r="D481" s="897"/>
      <c r="E481" s="897"/>
      <c r="F481" s="897"/>
      <c r="G481" s="898"/>
      <c r="H481" s="455">
        <f>IF(SUM(H456:H479)=0,H480,SUM(H456:H479))</f>
        <v>0</v>
      </c>
      <c r="I481" s="468">
        <f t="shared" ref="I481:R481" si="43">IF(SUM(I456:I479)=0,I480,SUM(I456:I479))</f>
        <v>0</v>
      </c>
      <c r="J481" s="468">
        <f t="shared" si="43"/>
        <v>0</v>
      </c>
      <c r="K481" s="468">
        <f t="shared" si="43"/>
        <v>0</v>
      </c>
      <c r="L481" s="468">
        <f t="shared" si="43"/>
        <v>0</v>
      </c>
      <c r="M481" s="468">
        <f t="shared" si="43"/>
        <v>0</v>
      </c>
      <c r="N481" s="469">
        <f t="shared" si="41"/>
        <v>0</v>
      </c>
      <c r="O481" s="451">
        <f t="shared" si="43"/>
        <v>0</v>
      </c>
      <c r="P481" s="200">
        <f t="shared" si="43"/>
        <v>0</v>
      </c>
      <c r="Q481" s="200">
        <f t="shared" si="43"/>
        <v>0</v>
      </c>
      <c r="R481" s="200">
        <f t="shared" si="43"/>
        <v>0</v>
      </c>
      <c r="S481" s="470">
        <f t="shared" si="42"/>
        <v>0</v>
      </c>
      <c r="T481" s="888"/>
      <c r="U481" s="889"/>
      <c r="V481" s="889"/>
      <c r="W481" s="889"/>
      <c r="X481" s="889"/>
      <c r="Y481" s="889"/>
      <c r="Z481" s="890"/>
      <c r="AA481" s="896"/>
      <c r="AB481" s="897"/>
      <c r="AC481" s="898"/>
    </row>
    <row r="482" spans="1:29" hidden="1" outlineLevel="1">
      <c r="A482" s="430" t="str">
        <f>Słownik!$B$508</f>
        <v>Irlandia</v>
      </c>
      <c r="B482" s="429" t="s">
        <v>720</v>
      </c>
      <c r="C482" s="205"/>
      <c r="D482" s="205"/>
      <c r="E482" s="205"/>
      <c r="F482" s="205"/>
      <c r="G482" s="471">
        <f t="shared" ref="G482:G531" si="44">SUM(C482:F482)</f>
        <v>0</v>
      </c>
      <c r="H482" s="891"/>
      <c r="I482" s="892"/>
      <c r="J482" s="892"/>
      <c r="K482" s="892"/>
      <c r="L482" s="892"/>
      <c r="M482" s="892"/>
      <c r="N482" s="893"/>
      <c r="O482" s="891"/>
      <c r="P482" s="892"/>
      <c r="Q482" s="892"/>
      <c r="R482" s="892"/>
      <c r="S482" s="893"/>
      <c r="T482" s="891"/>
      <c r="U482" s="892"/>
      <c r="V482" s="892"/>
      <c r="W482" s="892"/>
      <c r="X482" s="892"/>
      <c r="Y482" s="892"/>
      <c r="Z482" s="893"/>
      <c r="AA482" s="891"/>
      <c r="AB482" s="892"/>
      <c r="AC482" s="893"/>
    </row>
    <row r="483" spans="1:29" hidden="1" outlineLevel="1">
      <c r="A483" s="430" t="str">
        <f>Słownik!$B$508</f>
        <v>Irlandia</v>
      </c>
      <c r="B483" s="429" t="s">
        <v>721</v>
      </c>
      <c r="C483" s="205"/>
      <c r="D483" s="205"/>
      <c r="E483" s="205"/>
      <c r="F483" s="205"/>
      <c r="G483" s="471">
        <f t="shared" si="44"/>
        <v>0</v>
      </c>
      <c r="H483" s="894"/>
      <c r="I483" s="882"/>
      <c r="J483" s="882"/>
      <c r="K483" s="882"/>
      <c r="L483" s="882"/>
      <c r="M483" s="882"/>
      <c r="N483" s="895"/>
      <c r="O483" s="894"/>
      <c r="P483" s="882"/>
      <c r="Q483" s="882"/>
      <c r="R483" s="882"/>
      <c r="S483" s="895"/>
      <c r="T483" s="894"/>
      <c r="U483" s="882"/>
      <c r="V483" s="882"/>
      <c r="W483" s="882"/>
      <c r="X483" s="882"/>
      <c r="Y483" s="882"/>
      <c r="Z483" s="895"/>
      <c r="AA483" s="894"/>
      <c r="AB483" s="882"/>
      <c r="AC483" s="895"/>
    </row>
    <row r="484" spans="1:29" hidden="1" outlineLevel="1">
      <c r="A484" s="430" t="str">
        <f>Słownik!$B$508</f>
        <v>Irlandia</v>
      </c>
      <c r="B484" s="429" t="s">
        <v>722</v>
      </c>
      <c r="C484" s="205"/>
      <c r="D484" s="205"/>
      <c r="E484" s="205"/>
      <c r="F484" s="205"/>
      <c r="G484" s="471">
        <f t="shared" si="44"/>
        <v>0</v>
      </c>
      <c r="H484" s="894"/>
      <c r="I484" s="882"/>
      <c r="J484" s="882"/>
      <c r="K484" s="882"/>
      <c r="L484" s="882"/>
      <c r="M484" s="882"/>
      <c r="N484" s="895"/>
      <c r="O484" s="894"/>
      <c r="P484" s="882"/>
      <c r="Q484" s="882"/>
      <c r="R484" s="882"/>
      <c r="S484" s="895"/>
      <c r="T484" s="894"/>
      <c r="U484" s="882"/>
      <c r="V484" s="882"/>
      <c r="W484" s="882"/>
      <c r="X484" s="882"/>
      <c r="Y484" s="882"/>
      <c r="Z484" s="895"/>
      <c r="AA484" s="894"/>
      <c r="AB484" s="882"/>
      <c r="AC484" s="895"/>
    </row>
    <row r="485" spans="1:29" hidden="1" outlineLevel="1">
      <c r="A485" s="430" t="str">
        <f>Słownik!$B$508</f>
        <v>Irlandia</v>
      </c>
      <c r="B485" s="429" t="s">
        <v>723</v>
      </c>
      <c r="C485" s="205"/>
      <c r="D485" s="205"/>
      <c r="E485" s="205"/>
      <c r="F485" s="205"/>
      <c r="G485" s="471">
        <f t="shared" si="44"/>
        <v>0</v>
      </c>
      <c r="H485" s="894"/>
      <c r="I485" s="882"/>
      <c r="J485" s="882"/>
      <c r="K485" s="882"/>
      <c r="L485" s="882"/>
      <c r="M485" s="882"/>
      <c r="N485" s="895"/>
      <c r="O485" s="894"/>
      <c r="P485" s="882"/>
      <c r="Q485" s="882"/>
      <c r="R485" s="882"/>
      <c r="S485" s="895"/>
      <c r="T485" s="894"/>
      <c r="U485" s="882"/>
      <c r="V485" s="882"/>
      <c r="W485" s="882"/>
      <c r="X485" s="882"/>
      <c r="Y485" s="882"/>
      <c r="Z485" s="895"/>
      <c r="AA485" s="894"/>
      <c r="AB485" s="882"/>
      <c r="AC485" s="895"/>
    </row>
    <row r="486" spans="1:29" hidden="1" outlineLevel="1">
      <c r="A486" s="430" t="str">
        <f>Słownik!$B$508</f>
        <v>Irlandia</v>
      </c>
      <c r="B486" s="429" t="s">
        <v>724</v>
      </c>
      <c r="C486" s="205"/>
      <c r="D486" s="205"/>
      <c r="E486" s="205"/>
      <c r="F486" s="205"/>
      <c r="G486" s="471">
        <f t="shared" si="44"/>
        <v>0</v>
      </c>
      <c r="H486" s="894"/>
      <c r="I486" s="882"/>
      <c r="J486" s="882"/>
      <c r="K486" s="882"/>
      <c r="L486" s="882"/>
      <c r="M486" s="882"/>
      <c r="N486" s="895"/>
      <c r="O486" s="894"/>
      <c r="P486" s="882"/>
      <c r="Q486" s="882"/>
      <c r="R486" s="882"/>
      <c r="S486" s="895"/>
      <c r="T486" s="894"/>
      <c r="U486" s="882"/>
      <c r="V486" s="882"/>
      <c r="W486" s="882"/>
      <c r="X486" s="882"/>
      <c r="Y486" s="882"/>
      <c r="Z486" s="895"/>
      <c r="AA486" s="894"/>
      <c r="AB486" s="882"/>
      <c r="AC486" s="895"/>
    </row>
    <row r="487" spans="1:29" hidden="1" outlineLevel="1">
      <c r="A487" s="430" t="str">
        <f>Słownik!$B$508</f>
        <v>Irlandia</v>
      </c>
      <c r="B487" s="429" t="s">
        <v>725</v>
      </c>
      <c r="C487" s="205"/>
      <c r="D487" s="205"/>
      <c r="E487" s="205"/>
      <c r="F487" s="205"/>
      <c r="G487" s="471">
        <f t="shared" si="44"/>
        <v>0</v>
      </c>
      <c r="H487" s="894"/>
      <c r="I487" s="882"/>
      <c r="J487" s="882"/>
      <c r="K487" s="882"/>
      <c r="L487" s="882"/>
      <c r="M487" s="882"/>
      <c r="N487" s="895"/>
      <c r="O487" s="894"/>
      <c r="P487" s="882"/>
      <c r="Q487" s="882"/>
      <c r="R487" s="882"/>
      <c r="S487" s="895"/>
      <c r="T487" s="894"/>
      <c r="U487" s="882"/>
      <c r="V487" s="882"/>
      <c r="W487" s="882"/>
      <c r="X487" s="882"/>
      <c r="Y487" s="882"/>
      <c r="Z487" s="895"/>
      <c r="AA487" s="894"/>
      <c r="AB487" s="882"/>
      <c r="AC487" s="895"/>
    </row>
    <row r="488" spans="1:29" hidden="1" outlineLevel="1">
      <c r="A488" s="430" t="str">
        <f>Słownik!$B$508</f>
        <v>Irlandia</v>
      </c>
      <c r="B488" s="429" t="s">
        <v>726</v>
      </c>
      <c r="C488" s="205"/>
      <c r="D488" s="205"/>
      <c r="E488" s="205"/>
      <c r="F488" s="205"/>
      <c r="G488" s="471">
        <f t="shared" si="44"/>
        <v>0</v>
      </c>
      <c r="H488" s="894"/>
      <c r="I488" s="882"/>
      <c r="J488" s="882"/>
      <c r="K488" s="882"/>
      <c r="L488" s="882"/>
      <c r="M488" s="882"/>
      <c r="N488" s="895"/>
      <c r="O488" s="894"/>
      <c r="P488" s="882"/>
      <c r="Q488" s="882"/>
      <c r="R488" s="882"/>
      <c r="S488" s="895"/>
      <c r="T488" s="894"/>
      <c r="U488" s="882"/>
      <c r="V488" s="882"/>
      <c r="W488" s="882"/>
      <c r="X488" s="882"/>
      <c r="Y488" s="882"/>
      <c r="Z488" s="895"/>
      <c r="AA488" s="894"/>
      <c r="AB488" s="882"/>
      <c r="AC488" s="895"/>
    </row>
    <row r="489" spans="1:29" hidden="1" outlineLevel="1">
      <c r="A489" s="430" t="str">
        <f>Słownik!$B$508</f>
        <v>Irlandia</v>
      </c>
      <c r="B489" s="429" t="s">
        <v>727</v>
      </c>
      <c r="C489" s="205"/>
      <c r="D489" s="205"/>
      <c r="E489" s="205"/>
      <c r="F489" s="205"/>
      <c r="G489" s="471">
        <f t="shared" si="44"/>
        <v>0</v>
      </c>
      <c r="H489" s="894"/>
      <c r="I489" s="882"/>
      <c r="J489" s="882"/>
      <c r="K489" s="882"/>
      <c r="L489" s="882"/>
      <c r="M489" s="882"/>
      <c r="N489" s="895"/>
      <c r="O489" s="894"/>
      <c r="P489" s="882"/>
      <c r="Q489" s="882"/>
      <c r="R489" s="882"/>
      <c r="S489" s="895"/>
      <c r="T489" s="894"/>
      <c r="U489" s="882"/>
      <c r="V489" s="882"/>
      <c r="W489" s="882"/>
      <c r="X489" s="882"/>
      <c r="Y489" s="882"/>
      <c r="Z489" s="895"/>
      <c r="AA489" s="894"/>
      <c r="AB489" s="882"/>
      <c r="AC489" s="895"/>
    </row>
    <row r="490" spans="1:29" hidden="1" outlineLevel="1">
      <c r="A490" s="430" t="str">
        <f>Słownik!$B$508</f>
        <v>Irlandia</v>
      </c>
      <c r="B490" s="429" t="s">
        <v>728</v>
      </c>
      <c r="C490" s="205"/>
      <c r="D490" s="205"/>
      <c r="E490" s="205"/>
      <c r="F490" s="205"/>
      <c r="G490" s="471">
        <f t="shared" si="44"/>
        <v>0</v>
      </c>
      <c r="H490" s="894"/>
      <c r="I490" s="882"/>
      <c r="J490" s="882"/>
      <c r="K490" s="882"/>
      <c r="L490" s="882"/>
      <c r="M490" s="882"/>
      <c r="N490" s="895"/>
      <c r="O490" s="894"/>
      <c r="P490" s="882"/>
      <c r="Q490" s="882"/>
      <c r="R490" s="882"/>
      <c r="S490" s="895"/>
      <c r="T490" s="894"/>
      <c r="U490" s="882"/>
      <c r="V490" s="882"/>
      <c r="W490" s="882"/>
      <c r="X490" s="882"/>
      <c r="Y490" s="882"/>
      <c r="Z490" s="895"/>
      <c r="AA490" s="894"/>
      <c r="AB490" s="882"/>
      <c r="AC490" s="895"/>
    </row>
    <row r="491" spans="1:29" hidden="1" outlineLevel="1">
      <c r="A491" s="430" t="str">
        <f>Słownik!$B$508</f>
        <v>Irlandia</v>
      </c>
      <c r="B491" s="429" t="s">
        <v>729</v>
      </c>
      <c r="C491" s="205"/>
      <c r="D491" s="205"/>
      <c r="E491" s="205"/>
      <c r="F491" s="205"/>
      <c r="G491" s="471">
        <f t="shared" si="44"/>
        <v>0</v>
      </c>
      <c r="H491" s="894"/>
      <c r="I491" s="882"/>
      <c r="J491" s="882"/>
      <c r="K491" s="882"/>
      <c r="L491" s="882"/>
      <c r="M491" s="882"/>
      <c r="N491" s="895"/>
      <c r="O491" s="894"/>
      <c r="P491" s="882"/>
      <c r="Q491" s="882"/>
      <c r="R491" s="882"/>
      <c r="S491" s="895"/>
      <c r="T491" s="894"/>
      <c r="U491" s="882"/>
      <c r="V491" s="882"/>
      <c r="W491" s="882"/>
      <c r="X491" s="882"/>
      <c r="Y491" s="882"/>
      <c r="Z491" s="895"/>
      <c r="AA491" s="894"/>
      <c r="AB491" s="882"/>
      <c r="AC491" s="895"/>
    </row>
    <row r="492" spans="1:29" hidden="1" outlineLevel="1">
      <c r="A492" s="430" t="str">
        <f>Słownik!$B$508</f>
        <v>Irlandia</v>
      </c>
      <c r="B492" s="429" t="s">
        <v>730</v>
      </c>
      <c r="C492" s="205"/>
      <c r="D492" s="205"/>
      <c r="E492" s="205"/>
      <c r="F492" s="205"/>
      <c r="G492" s="471">
        <f t="shared" si="44"/>
        <v>0</v>
      </c>
      <c r="H492" s="894"/>
      <c r="I492" s="882"/>
      <c r="J492" s="882"/>
      <c r="K492" s="882"/>
      <c r="L492" s="882"/>
      <c r="M492" s="882"/>
      <c r="N492" s="895"/>
      <c r="O492" s="894"/>
      <c r="P492" s="882"/>
      <c r="Q492" s="882"/>
      <c r="R492" s="882"/>
      <c r="S492" s="895"/>
      <c r="T492" s="894"/>
      <c r="U492" s="882"/>
      <c r="V492" s="882"/>
      <c r="W492" s="882"/>
      <c r="X492" s="882"/>
      <c r="Y492" s="882"/>
      <c r="Z492" s="895"/>
      <c r="AA492" s="894"/>
      <c r="AB492" s="882"/>
      <c r="AC492" s="895"/>
    </row>
    <row r="493" spans="1:29" hidden="1" outlineLevel="1">
      <c r="A493" s="430" t="str">
        <f>Słownik!$B$508</f>
        <v>Irlandia</v>
      </c>
      <c r="B493" s="429" t="s">
        <v>731</v>
      </c>
      <c r="C493" s="205"/>
      <c r="D493" s="205"/>
      <c r="E493" s="205"/>
      <c r="F493" s="205"/>
      <c r="G493" s="471">
        <f t="shared" si="44"/>
        <v>0</v>
      </c>
      <c r="H493" s="894"/>
      <c r="I493" s="882"/>
      <c r="J493" s="882"/>
      <c r="K493" s="882"/>
      <c r="L493" s="882"/>
      <c r="M493" s="882"/>
      <c r="N493" s="895"/>
      <c r="O493" s="894"/>
      <c r="P493" s="882"/>
      <c r="Q493" s="882"/>
      <c r="R493" s="882"/>
      <c r="S493" s="895"/>
      <c r="T493" s="894"/>
      <c r="U493" s="882"/>
      <c r="V493" s="882"/>
      <c r="W493" s="882"/>
      <c r="X493" s="882"/>
      <c r="Y493" s="882"/>
      <c r="Z493" s="895"/>
      <c r="AA493" s="894"/>
      <c r="AB493" s="882"/>
      <c r="AC493" s="895"/>
    </row>
    <row r="494" spans="1:29" hidden="1" outlineLevel="1">
      <c r="A494" s="430" t="str">
        <f>Słownik!$B$508</f>
        <v>Irlandia</v>
      </c>
      <c r="B494" s="429" t="s">
        <v>732</v>
      </c>
      <c r="C494" s="205"/>
      <c r="D494" s="205"/>
      <c r="E494" s="205"/>
      <c r="F494" s="205"/>
      <c r="G494" s="471">
        <f t="shared" si="44"/>
        <v>0</v>
      </c>
      <c r="H494" s="894"/>
      <c r="I494" s="882"/>
      <c r="J494" s="882"/>
      <c r="K494" s="882"/>
      <c r="L494" s="882"/>
      <c r="M494" s="882"/>
      <c r="N494" s="895"/>
      <c r="O494" s="894"/>
      <c r="P494" s="882"/>
      <c r="Q494" s="882"/>
      <c r="R494" s="882"/>
      <c r="S494" s="895"/>
      <c r="T494" s="894"/>
      <c r="U494" s="882"/>
      <c r="V494" s="882"/>
      <c r="W494" s="882"/>
      <c r="X494" s="882"/>
      <c r="Y494" s="882"/>
      <c r="Z494" s="895"/>
      <c r="AA494" s="894"/>
      <c r="AB494" s="882"/>
      <c r="AC494" s="895"/>
    </row>
    <row r="495" spans="1:29" hidden="1" outlineLevel="1">
      <c r="A495" s="430" t="str">
        <f>Słownik!$B$508</f>
        <v>Irlandia</v>
      </c>
      <c r="B495" s="429" t="s">
        <v>733</v>
      </c>
      <c r="C495" s="205"/>
      <c r="D495" s="205"/>
      <c r="E495" s="205"/>
      <c r="F495" s="205"/>
      <c r="G495" s="471">
        <f t="shared" si="44"/>
        <v>0</v>
      </c>
      <c r="H495" s="894"/>
      <c r="I495" s="882"/>
      <c r="J495" s="882"/>
      <c r="K495" s="882"/>
      <c r="L495" s="882"/>
      <c r="M495" s="882"/>
      <c r="N495" s="895"/>
      <c r="O495" s="894"/>
      <c r="P495" s="882"/>
      <c r="Q495" s="882"/>
      <c r="R495" s="882"/>
      <c r="S495" s="895"/>
      <c r="T495" s="894"/>
      <c r="U495" s="882"/>
      <c r="V495" s="882"/>
      <c r="W495" s="882"/>
      <c r="X495" s="882"/>
      <c r="Y495" s="882"/>
      <c r="Z495" s="895"/>
      <c r="AA495" s="894"/>
      <c r="AB495" s="882"/>
      <c r="AC495" s="895"/>
    </row>
    <row r="496" spans="1:29" hidden="1" outlineLevel="1">
      <c r="A496" s="430" t="str">
        <f>Słownik!$B$508</f>
        <v>Irlandia</v>
      </c>
      <c r="B496" s="429" t="s">
        <v>734</v>
      </c>
      <c r="C496" s="205"/>
      <c r="D496" s="205"/>
      <c r="E496" s="205"/>
      <c r="F496" s="205"/>
      <c r="G496" s="471">
        <f t="shared" si="44"/>
        <v>0</v>
      </c>
      <c r="H496" s="894"/>
      <c r="I496" s="882"/>
      <c r="J496" s="882"/>
      <c r="K496" s="882"/>
      <c r="L496" s="882"/>
      <c r="M496" s="882"/>
      <c r="N496" s="895"/>
      <c r="O496" s="894"/>
      <c r="P496" s="882"/>
      <c r="Q496" s="882"/>
      <c r="R496" s="882"/>
      <c r="S496" s="895"/>
      <c r="T496" s="894"/>
      <c r="U496" s="882"/>
      <c r="V496" s="882"/>
      <c r="W496" s="882"/>
      <c r="X496" s="882"/>
      <c r="Y496" s="882"/>
      <c r="Z496" s="895"/>
      <c r="AA496" s="894"/>
      <c r="AB496" s="882"/>
      <c r="AC496" s="895"/>
    </row>
    <row r="497" spans="1:29" hidden="1" outlineLevel="1">
      <c r="A497" s="430" t="str">
        <f>Słownik!$B$508</f>
        <v>Irlandia</v>
      </c>
      <c r="B497" s="429" t="s">
        <v>735</v>
      </c>
      <c r="C497" s="205"/>
      <c r="D497" s="205"/>
      <c r="E497" s="205"/>
      <c r="F497" s="205"/>
      <c r="G497" s="471">
        <f t="shared" si="44"/>
        <v>0</v>
      </c>
      <c r="H497" s="894"/>
      <c r="I497" s="882"/>
      <c r="J497" s="882"/>
      <c r="K497" s="882"/>
      <c r="L497" s="882"/>
      <c r="M497" s="882"/>
      <c r="N497" s="895"/>
      <c r="O497" s="894"/>
      <c r="P497" s="882"/>
      <c r="Q497" s="882"/>
      <c r="R497" s="882"/>
      <c r="S497" s="895"/>
      <c r="T497" s="894"/>
      <c r="U497" s="882"/>
      <c r="V497" s="882"/>
      <c r="W497" s="882"/>
      <c r="X497" s="882"/>
      <c r="Y497" s="882"/>
      <c r="Z497" s="895"/>
      <c r="AA497" s="894"/>
      <c r="AB497" s="882"/>
      <c r="AC497" s="895"/>
    </row>
    <row r="498" spans="1:29" hidden="1" outlineLevel="1">
      <c r="A498" s="430" t="str">
        <f>Słownik!$B$508</f>
        <v>Irlandia</v>
      </c>
      <c r="B498" s="429" t="s">
        <v>736</v>
      </c>
      <c r="C498" s="205"/>
      <c r="D498" s="205"/>
      <c r="E498" s="205"/>
      <c r="F498" s="205"/>
      <c r="G498" s="471">
        <f t="shared" si="44"/>
        <v>0</v>
      </c>
      <c r="H498" s="894"/>
      <c r="I498" s="882"/>
      <c r="J498" s="882"/>
      <c r="K498" s="882"/>
      <c r="L498" s="882"/>
      <c r="M498" s="882"/>
      <c r="N498" s="895"/>
      <c r="O498" s="894"/>
      <c r="P498" s="882"/>
      <c r="Q498" s="882"/>
      <c r="R498" s="882"/>
      <c r="S498" s="895"/>
      <c r="T498" s="894"/>
      <c r="U498" s="882"/>
      <c r="V498" s="882"/>
      <c r="W498" s="882"/>
      <c r="X498" s="882"/>
      <c r="Y498" s="882"/>
      <c r="Z498" s="895"/>
      <c r="AA498" s="894"/>
      <c r="AB498" s="882"/>
      <c r="AC498" s="895"/>
    </row>
    <row r="499" spans="1:29" hidden="1" outlineLevel="1">
      <c r="A499" s="430" t="str">
        <f>Słownik!$B$508</f>
        <v>Irlandia</v>
      </c>
      <c r="B499" s="429" t="s">
        <v>737</v>
      </c>
      <c r="C499" s="205"/>
      <c r="D499" s="205"/>
      <c r="E499" s="205"/>
      <c r="F499" s="205"/>
      <c r="G499" s="471">
        <f t="shared" si="44"/>
        <v>0</v>
      </c>
      <c r="H499" s="894"/>
      <c r="I499" s="882"/>
      <c r="J499" s="882"/>
      <c r="K499" s="882"/>
      <c r="L499" s="882"/>
      <c r="M499" s="882"/>
      <c r="N499" s="895"/>
      <c r="O499" s="894"/>
      <c r="P499" s="882"/>
      <c r="Q499" s="882"/>
      <c r="R499" s="882"/>
      <c r="S499" s="895"/>
      <c r="T499" s="894"/>
      <c r="U499" s="882"/>
      <c r="V499" s="882"/>
      <c r="W499" s="882"/>
      <c r="X499" s="882"/>
      <c r="Y499" s="882"/>
      <c r="Z499" s="895"/>
      <c r="AA499" s="894"/>
      <c r="AB499" s="882"/>
      <c r="AC499" s="895"/>
    </row>
    <row r="500" spans="1:29" hidden="1" outlineLevel="1">
      <c r="A500" s="430" t="str">
        <f>Słownik!$B$508</f>
        <v>Irlandia</v>
      </c>
      <c r="B500" s="429" t="s">
        <v>738</v>
      </c>
      <c r="C500" s="205"/>
      <c r="D500" s="205"/>
      <c r="E500" s="205"/>
      <c r="F500" s="205"/>
      <c r="G500" s="471">
        <f t="shared" si="44"/>
        <v>0</v>
      </c>
      <c r="H500" s="894"/>
      <c r="I500" s="882"/>
      <c r="J500" s="882"/>
      <c r="K500" s="882"/>
      <c r="L500" s="882"/>
      <c r="M500" s="882"/>
      <c r="N500" s="895"/>
      <c r="O500" s="894"/>
      <c r="P500" s="882"/>
      <c r="Q500" s="882"/>
      <c r="R500" s="882"/>
      <c r="S500" s="895"/>
      <c r="T500" s="894"/>
      <c r="U500" s="882"/>
      <c r="V500" s="882"/>
      <c r="W500" s="882"/>
      <c r="X500" s="882"/>
      <c r="Y500" s="882"/>
      <c r="Z500" s="895"/>
      <c r="AA500" s="894"/>
      <c r="AB500" s="882"/>
      <c r="AC500" s="895"/>
    </row>
    <row r="501" spans="1:29" hidden="1" outlineLevel="1">
      <c r="A501" s="430" t="str">
        <f>Słownik!$B$508</f>
        <v>Irlandia</v>
      </c>
      <c r="B501" s="429" t="s">
        <v>739</v>
      </c>
      <c r="C501" s="205"/>
      <c r="D501" s="205"/>
      <c r="E501" s="205"/>
      <c r="F501" s="205"/>
      <c r="G501" s="471">
        <f t="shared" si="44"/>
        <v>0</v>
      </c>
      <c r="H501" s="894"/>
      <c r="I501" s="882"/>
      <c r="J501" s="882"/>
      <c r="K501" s="882"/>
      <c r="L501" s="882"/>
      <c r="M501" s="882"/>
      <c r="N501" s="895"/>
      <c r="O501" s="894"/>
      <c r="P501" s="882"/>
      <c r="Q501" s="882"/>
      <c r="R501" s="882"/>
      <c r="S501" s="895"/>
      <c r="T501" s="894"/>
      <c r="U501" s="882"/>
      <c r="V501" s="882"/>
      <c r="W501" s="882"/>
      <c r="X501" s="882"/>
      <c r="Y501" s="882"/>
      <c r="Z501" s="895"/>
      <c r="AA501" s="894"/>
      <c r="AB501" s="882"/>
      <c r="AC501" s="895"/>
    </row>
    <row r="502" spans="1:29" hidden="1" outlineLevel="1">
      <c r="A502" s="430" t="str">
        <f>Słownik!$B$508</f>
        <v>Irlandia</v>
      </c>
      <c r="B502" s="429" t="s">
        <v>740</v>
      </c>
      <c r="C502" s="205"/>
      <c r="D502" s="205"/>
      <c r="E502" s="205"/>
      <c r="F502" s="205"/>
      <c r="G502" s="471">
        <f t="shared" si="44"/>
        <v>0</v>
      </c>
      <c r="H502" s="894"/>
      <c r="I502" s="882"/>
      <c r="J502" s="882"/>
      <c r="K502" s="882"/>
      <c r="L502" s="882"/>
      <c r="M502" s="882"/>
      <c r="N502" s="895"/>
      <c r="O502" s="894"/>
      <c r="P502" s="882"/>
      <c r="Q502" s="882"/>
      <c r="R502" s="882"/>
      <c r="S502" s="895"/>
      <c r="T502" s="894"/>
      <c r="U502" s="882"/>
      <c r="V502" s="882"/>
      <c r="W502" s="882"/>
      <c r="X502" s="882"/>
      <c r="Y502" s="882"/>
      <c r="Z502" s="895"/>
      <c r="AA502" s="894"/>
      <c r="AB502" s="882"/>
      <c r="AC502" s="895"/>
    </row>
    <row r="503" spans="1:29" hidden="1" outlineLevel="1">
      <c r="A503" s="430" t="str">
        <f>Słownik!$B$508</f>
        <v>Irlandia</v>
      </c>
      <c r="B503" s="429" t="s">
        <v>741</v>
      </c>
      <c r="C503" s="205"/>
      <c r="D503" s="205"/>
      <c r="E503" s="205"/>
      <c r="F503" s="205"/>
      <c r="G503" s="471">
        <f t="shared" si="44"/>
        <v>0</v>
      </c>
      <c r="H503" s="894"/>
      <c r="I503" s="882"/>
      <c r="J503" s="882"/>
      <c r="K503" s="882"/>
      <c r="L503" s="882"/>
      <c r="M503" s="882"/>
      <c r="N503" s="895"/>
      <c r="O503" s="894"/>
      <c r="P503" s="882"/>
      <c r="Q503" s="882"/>
      <c r="R503" s="882"/>
      <c r="S503" s="895"/>
      <c r="T503" s="894"/>
      <c r="U503" s="882"/>
      <c r="V503" s="882"/>
      <c r="W503" s="882"/>
      <c r="X503" s="882"/>
      <c r="Y503" s="882"/>
      <c r="Z503" s="895"/>
      <c r="AA503" s="894"/>
      <c r="AB503" s="882"/>
      <c r="AC503" s="895"/>
    </row>
    <row r="504" spans="1:29" hidden="1" outlineLevel="1">
      <c r="A504" s="430" t="str">
        <f>Słownik!$B$508</f>
        <v>Irlandia</v>
      </c>
      <c r="B504" s="429" t="s">
        <v>742</v>
      </c>
      <c r="C504" s="205"/>
      <c r="D504" s="205"/>
      <c r="E504" s="205"/>
      <c r="F504" s="205"/>
      <c r="G504" s="471">
        <f t="shared" si="44"/>
        <v>0</v>
      </c>
      <c r="H504" s="894"/>
      <c r="I504" s="882"/>
      <c r="J504" s="882"/>
      <c r="K504" s="882"/>
      <c r="L504" s="882"/>
      <c r="M504" s="882"/>
      <c r="N504" s="895"/>
      <c r="O504" s="894"/>
      <c r="P504" s="882"/>
      <c r="Q504" s="882"/>
      <c r="R504" s="882"/>
      <c r="S504" s="895"/>
      <c r="T504" s="894"/>
      <c r="U504" s="882"/>
      <c r="V504" s="882"/>
      <c r="W504" s="882"/>
      <c r="X504" s="882"/>
      <c r="Y504" s="882"/>
      <c r="Z504" s="895"/>
      <c r="AA504" s="894"/>
      <c r="AB504" s="882"/>
      <c r="AC504" s="895"/>
    </row>
    <row r="505" spans="1:29" hidden="1" outlineLevel="1">
      <c r="A505" s="430" t="str">
        <f>Słownik!$B$508</f>
        <v>Irlandia</v>
      </c>
      <c r="B505" s="429" t="s">
        <v>743</v>
      </c>
      <c r="C505" s="205"/>
      <c r="D505" s="205"/>
      <c r="E505" s="205"/>
      <c r="F505" s="205"/>
      <c r="G505" s="471">
        <f t="shared" si="44"/>
        <v>0</v>
      </c>
      <c r="H505" s="894"/>
      <c r="I505" s="882"/>
      <c r="J505" s="882"/>
      <c r="K505" s="882"/>
      <c r="L505" s="882"/>
      <c r="M505" s="882"/>
      <c r="N505" s="895"/>
      <c r="O505" s="894"/>
      <c r="P505" s="882"/>
      <c r="Q505" s="882"/>
      <c r="R505" s="882"/>
      <c r="S505" s="895"/>
      <c r="T505" s="894"/>
      <c r="U505" s="882"/>
      <c r="V505" s="882"/>
      <c r="W505" s="882"/>
      <c r="X505" s="882"/>
      <c r="Y505" s="882"/>
      <c r="Z505" s="895"/>
      <c r="AA505" s="894"/>
      <c r="AB505" s="882"/>
      <c r="AC505" s="895"/>
    </row>
    <row r="506" spans="1:29" hidden="1" outlineLevel="1">
      <c r="A506" s="430" t="str">
        <f>Słownik!$B$508</f>
        <v>Irlandia</v>
      </c>
      <c r="B506" s="429" t="s">
        <v>744</v>
      </c>
      <c r="C506" s="205"/>
      <c r="D506" s="205"/>
      <c r="E506" s="205"/>
      <c r="F506" s="205"/>
      <c r="G506" s="471">
        <f t="shared" si="44"/>
        <v>0</v>
      </c>
      <c r="H506" s="894"/>
      <c r="I506" s="882"/>
      <c r="J506" s="882"/>
      <c r="K506" s="882"/>
      <c r="L506" s="882"/>
      <c r="M506" s="882"/>
      <c r="N506" s="895"/>
      <c r="O506" s="894"/>
      <c r="P506" s="882"/>
      <c r="Q506" s="882"/>
      <c r="R506" s="882"/>
      <c r="S506" s="895"/>
      <c r="T506" s="894"/>
      <c r="U506" s="882"/>
      <c r="V506" s="882"/>
      <c r="W506" s="882"/>
      <c r="X506" s="882"/>
      <c r="Y506" s="882"/>
      <c r="Z506" s="895"/>
      <c r="AA506" s="894"/>
      <c r="AB506" s="882"/>
      <c r="AC506" s="895"/>
    </row>
    <row r="507" spans="1:29" hidden="1" outlineLevel="1">
      <c r="A507" s="430" t="str">
        <f>Słownik!$B$508</f>
        <v>Irlandia</v>
      </c>
      <c r="B507" s="429" t="s">
        <v>745</v>
      </c>
      <c r="C507" s="205"/>
      <c r="D507" s="205"/>
      <c r="E507" s="205"/>
      <c r="F507" s="205"/>
      <c r="G507" s="471">
        <f t="shared" si="44"/>
        <v>0</v>
      </c>
      <c r="H507" s="896"/>
      <c r="I507" s="897"/>
      <c r="J507" s="897"/>
      <c r="K507" s="897"/>
      <c r="L507" s="897"/>
      <c r="M507" s="897"/>
      <c r="N507" s="898"/>
      <c r="O507" s="896"/>
      <c r="P507" s="897"/>
      <c r="Q507" s="897"/>
      <c r="R507" s="897"/>
      <c r="S507" s="898"/>
      <c r="T507" s="896"/>
      <c r="U507" s="897"/>
      <c r="V507" s="897"/>
      <c r="W507" s="897"/>
      <c r="X507" s="897"/>
      <c r="Y507" s="897"/>
      <c r="Z507" s="898"/>
      <c r="AA507" s="896"/>
      <c r="AB507" s="897"/>
      <c r="AC507" s="898"/>
    </row>
    <row r="508" spans="1:29" collapsed="1">
      <c r="A508" s="351" t="str">
        <f>Słownik!B508</f>
        <v>Irlandia</v>
      </c>
      <c r="B508" s="351" t="str">
        <f>Słownik!$B$487</f>
        <v>Wszystko</v>
      </c>
      <c r="C508" s="452"/>
      <c r="D508" s="453"/>
      <c r="E508" s="453"/>
      <c r="F508" s="454"/>
      <c r="G508" s="362"/>
      <c r="H508" s="888"/>
      <c r="I508" s="889"/>
      <c r="J508" s="889"/>
      <c r="K508" s="889"/>
      <c r="L508" s="889"/>
      <c r="M508" s="889"/>
      <c r="N508" s="890"/>
      <c r="O508" s="888"/>
      <c r="P508" s="889"/>
      <c r="Q508" s="889"/>
      <c r="R508" s="889"/>
      <c r="S508" s="889"/>
      <c r="T508" s="888"/>
      <c r="U508" s="889"/>
      <c r="V508" s="889"/>
      <c r="W508" s="889"/>
      <c r="X508" s="889"/>
      <c r="Y508" s="889"/>
      <c r="Z508" s="890"/>
      <c r="AA508" s="896"/>
      <c r="AB508" s="897"/>
      <c r="AC508" s="898"/>
    </row>
    <row r="509" spans="1:29">
      <c r="A509" s="351" t="str">
        <f>Słownik!B509</f>
        <v>IE</v>
      </c>
      <c r="B509" s="441" t="str">
        <f>Słownik!$B$480</f>
        <v>Razem</v>
      </c>
      <c r="C509" s="465">
        <f>IF(SUM(C413:C507)=0,C508,SUM(C413:C507))</f>
        <v>0</v>
      </c>
      <c r="D509" s="465">
        <f t="shared" ref="D509:F509" si="45">IF(SUM(D413:D507)=0,D508,SUM(D413:D507))</f>
        <v>0</v>
      </c>
      <c r="E509" s="465">
        <f t="shared" si="45"/>
        <v>0</v>
      </c>
      <c r="F509" s="458">
        <f t="shared" si="45"/>
        <v>0</v>
      </c>
      <c r="G509" s="457">
        <f t="shared" ref="G509" si="46">SUM(C509:F509)</f>
        <v>0</v>
      </c>
      <c r="H509" s="888"/>
      <c r="I509" s="889"/>
      <c r="J509" s="889"/>
      <c r="K509" s="889"/>
      <c r="L509" s="889"/>
      <c r="M509" s="889"/>
      <c r="N509" s="890"/>
      <c r="O509" s="888"/>
      <c r="P509" s="889"/>
      <c r="Q509" s="889"/>
      <c r="R509" s="889"/>
      <c r="S509" s="889"/>
      <c r="T509" s="888"/>
      <c r="U509" s="889"/>
      <c r="V509" s="889"/>
      <c r="W509" s="889"/>
      <c r="X509" s="889"/>
      <c r="Y509" s="889"/>
      <c r="Z509" s="890"/>
      <c r="AA509" s="888"/>
      <c r="AB509" s="889"/>
      <c r="AC509" s="890"/>
    </row>
    <row r="510" spans="1:29">
      <c r="A510" s="351" t="str">
        <f>Słownik!B510</f>
        <v>Luksemburg</v>
      </c>
      <c r="B510" s="429">
        <v>1</v>
      </c>
      <c r="C510" s="452"/>
      <c r="D510" s="453"/>
      <c r="E510" s="453"/>
      <c r="F510" s="454"/>
      <c r="G510" s="457">
        <f>SUM(C510:F510)</f>
        <v>0</v>
      </c>
      <c r="H510" s="888"/>
      <c r="I510" s="889"/>
      <c r="J510" s="889"/>
      <c r="K510" s="889"/>
      <c r="L510" s="889"/>
      <c r="M510" s="889"/>
      <c r="N510" s="890"/>
      <c r="O510" s="888"/>
      <c r="P510" s="889"/>
      <c r="Q510" s="889"/>
      <c r="R510" s="889"/>
      <c r="S510" s="889"/>
      <c r="T510" s="452"/>
      <c r="U510" s="453"/>
      <c r="V510" s="453"/>
      <c r="W510" s="453"/>
      <c r="X510" s="467"/>
      <c r="Y510" s="453"/>
      <c r="Z510" s="456">
        <f t="shared" ref="Z510:Z531" si="47">SUM(T510:W510)+5*(X510+Y510)</f>
        <v>0</v>
      </c>
      <c r="AA510" s="896"/>
      <c r="AB510" s="897"/>
      <c r="AC510" s="898"/>
    </row>
    <row r="511" spans="1:29">
      <c r="A511" s="351" t="str">
        <f>Słownik!B511</f>
        <v>LU</v>
      </c>
      <c r="B511" s="441" t="str">
        <f>Słownik!$B$480</f>
        <v>Razem</v>
      </c>
      <c r="C511" s="455">
        <f>SUM(C510:C510)</f>
        <v>0</v>
      </c>
      <c r="D511" s="455">
        <f>SUM(D510:D510)</f>
        <v>0</v>
      </c>
      <c r="E511" s="455">
        <f>SUM(E510:E510)</f>
        <v>0</v>
      </c>
      <c r="F511" s="456">
        <f>SUM(F510:F510)</f>
        <v>0</v>
      </c>
      <c r="G511" s="457">
        <f t="shared" si="44"/>
        <v>0</v>
      </c>
      <c r="H511" s="888"/>
      <c r="I511" s="889"/>
      <c r="J511" s="889"/>
      <c r="K511" s="889"/>
      <c r="L511" s="889"/>
      <c r="M511" s="889"/>
      <c r="N511" s="890"/>
      <c r="O511" s="888"/>
      <c r="P511" s="889"/>
      <c r="Q511" s="889"/>
      <c r="R511" s="889"/>
      <c r="S511" s="889"/>
      <c r="T511" s="455">
        <f>SUM(T510:T510)</f>
        <v>0</v>
      </c>
      <c r="U511" s="468">
        <f t="shared" ref="U511:Y511" si="48">SUM(U510:U510)</f>
        <v>0</v>
      </c>
      <c r="V511" s="468">
        <f t="shared" si="48"/>
        <v>0</v>
      </c>
      <c r="W511" s="468">
        <f t="shared" si="48"/>
        <v>0</v>
      </c>
      <c r="X511" s="468">
        <f t="shared" si="48"/>
        <v>0</v>
      </c>
      <c r="Y511" s="469">
        <f t="shared" si="48"/>
        <v>0</v>
      </c>
      <c r="Z511" s="474">
        <f t="shared" si="47"/>
        <v>0</v>
      </c>
      <c r="AA511" s="896"/>
      <c r="AB511" s="897"/>
      <c r="AC511" s="898"/>
    </row>
    <row r="512" spans="1:29" hidden="1" outlineLevel="1">
      <c r="A512" s="430" t="str">
        <f>Słownik!$B$512</f>
        <v>Holandia</v>
      </c>
      <c r="B512" s="429">
        <v>10</v>
      </c>
      <c r="C512" s="205"/>
      <c r="D512" s="205"/>
      <c r="E512" s="205"/>
      <c r="F512" s="205"/>
      <c r="G512" s="471">
        <f t="shared" si="44"/>
        <v>0</v>
      </c>
      <c r="H512" s="891"/>
      <c r="I512" s="892"/>
      <c r="J512" s="892"/>
      <c r="K512" s="892"/>
      <c r="L512" s="892"/>
      <c r="M512" s="892"/>
      <c r="N512" s="893"/>
      <c r="O512" s="891"/>
      <c r="P512" s="892"/>
      <c r="Q512" s="892"/>
      <c r="R512" s="892"/>
      <c r="S512" s="893"/>
      <c r="T512" s="214"/>
      <c r="U512" s="214"/>
      <c r="V512" s="214"/>
      <c r="W512" s="214"/>
      <c r="X512" s="214"/>
      <c r="Y512" s="214"/>
      <c r="Z512" s="471">
        <f t="shared" si="47"/>
        <v>0</v>
      </c>
      <c r="AA512" s="891"/>
      <c r="AB512" s="892"/>
      <c r="AC512" s="893"/>
    </row>
    <row r="513" spans="1:29" hidden="1" outlineLevel="1">
      <c r="A513" s="430" t="str">
        <f>Słownik!$B$512</f>
        <v>Holandia</v>
      </c>
      <c r="B513" s="429">
        <v>11</v>
      </c>
      <c r="C513" s="205"/>
      <c r="D513" s="205"/>
      <c r="E513" s="205"/>
      <c r="F513" s="205"/>
      <c r="G513" s="471">
        <f t="shared" si="44"/>
        <v>0</v>
      </c>
      <c r="H513" s="894"/>
      <c r="I513" s="882"/>
      <c r="J513" s="882"/>
      <c r="K513" s="882"/>
      <c r="L513" s="882"/>
      <c r="M513" s="882"/>
      <c r="N513" s="895"/>
      <c r="O513" s="894"/>
      <c r="P513" s="882"/>
      <c r="Q513" s="882"/>
      <c r="R513" s="882"/>
      <c r="S513" s="895"/>
      <c r="T513" s="205"/>
      <c r="U513" s="205"/>
      <c r="V513" s="205"/>
      <c r="W513" s="205"/>
      <c r="X513" s="205"/>
      <c r="Y513" s="205"/>
      <c r="Z513" s="471">
        <f t="shared" si="47"/>
        <v>0</v>
      </c>
      <c r="AA513" s="894"/>
      <c r="AB513" s="882"/>
      <c r="AC513" s="895"/>
    </row>
    <row r="514" spans="1:29" hidden="1" outlineLevel="1">
      <c r="A514" s="430" t="str">
        <f>Słownik!$B$512</f>
        <v>Holandia</v>
      </c>
      <c r="B514" s="429">
        <v>12</v>
      </c>
      <c r="C514" s="205"/>
      <c r="D514" s="205"/>
      <c r="E514" s="205"/>
      <c r="F514" s="205"/>
      <c r="G514" s="471">
        <f t="shared" si="44"/>
        <v>0</v>
      </c>
      <c r="H514" s="894"/>
      <c r="I514" s="882"/>
      <c r="J514" s="882"/>
      <c r="K514" s="882"/>
      <c r="L514" s="882"/>
      <c r="M514" s="882"/>
      <c r="N514" s="895"/>
      <c r="O514" s="894"/>
      <c r="P514" s="882"/>
      <c r="Q514" s="882"/>
      <c r="R514" s="882"/>
      <c r="S514" s="895"/>
      <c r="T514" s="205"/>
      <c r="U514" s="205"/>
      <c r="V514" s="205"/>
      <c r="W514" s="205"/>
      <c r="X514" s="205"/>
      <c r="Y514" s="205"/>
      <c r="Z514" s="471">
        <f t="shared" si="47"/>
        <v>0</v>
      </c>
      <c r="AA514" s="894"/>
      <c r="AB514" s="882"/>
      <c r="AC514" s="895"/>
    </row>
    <row r="515" spans="1:29" hidden="1" outlineLevel="1">
      <c r="A515" s="430" t="str">
        <f>Słownik!$B$512</f>
        <v>Holandia</v>
      </c>
      <c r="B515" s="429">
        <v>13</v>
      </c>
      <c r="C515" s="205"/>
      <c r="D515" s="205"/>
      <c r="E515" s="205"/>
      <c r="F515" s="205"/>
      <c r="G515" s="471">
        <f t="shared" si="44"/>
        <v>0</v>
      </c>
      <c r="H515" s="894"/>
      <c r="I515" s="882"/>
      <c r="J515" s="882"/>
      <c r="K515" s="882"/>
      <c r="L515" s="882"/>
      <c r="M515" s="882"/>
      <c r="N515" s="895"/>
      <c r="O515" s="894"/>
      <c r="P515" s="882"/>
      <c r="Q515" s="882"/>
      <c r="R515" s="882"/>
      <c r="S515" s="895"/>
      <c r="T515" s="205"/>
      <c r="U515" s="205"/>
      <c r="V515" s="205"/>
      <c r="W515" s="205"/>
      <c r="X515" s="205"/>
      <c r="Y515" s="205"/>
      <c r="Z515" s="471">
        <f t="shared" si="47"/>
        <v>0</v>
      </c>
      <c r="AA515" s="894"/>
      <c r="AB515" s="882"/>
      <c r="AC515" s="895"/>
    </row>
    <row r="516" spans="1:29" hidden="1" outlineLevel="1">
      <c r="A516" s="430" t="str">
        <f>Słownik!$B$512</f>
        <v>Holandia</v>
      </c>
      <c r="B516" s="429">
        <v>14</v>
      </c>
      <c r="C516" s="205"/>
      <c r="D516" s="205"/>
      <c r="E516" s="205"/>
      <c r="F516" s="205"/>
      <c r="G516" s="471">
        <f t="shared" si="44"/>
        <v>0</v>
      </c>
      <c r="H516" s="894"/>
      <c r="I516" s="882"/>
      <c r="J516" s="882"/>
      <c r="K516" s="882"/>
      <c r="L516" s="882"/>
      <c r="M516" s="882"/>
      <c r="N516" s="895"/>
      <c r="O516" s="894"/>
      <c r="P516" s="882"/>
      <c r="Q516" s="882"/>
      <c r="R516" s="882"/>
      <c r="S516" s="895"/>
      <c r="T516" s="205"/>
      <c r="U516" s="205"/>
      <c r="V516" s="205"/>
      <c r="W516" s="205"/>
      <c r="X516" s="205"/>
      <c r="Y516" s="205"/>
      <c r="Z516" s="471">
        <f t="shared" si="47"/>
        <v>0</v>
      </c>
      <c r="AA516" s="894"/>
      <c r="AB516" s="882"/>
      <c r="AC516" s="895"/>
    </row>
    <row r="517" spans="1:29" hidden="1" outlineLevel="1">
      <c r="A517" s="430" t="str">
        <f>Słownik!$B$512</f>
        <v>Holandia</v>
      </c>
      <c r="B517" s="429">
        <v>15</v>
      </c>
      <c r="C517" s="205"/>
      <c r="D517" s="205"/>
      <c r="E517" s="205"/>
      <c r="F517" s="205"/>
      <c r="G517" s="471">
        <f t="shared" si="44"/>
        <v>0</v>
      </c>
      <c r="H517" s="894"/>
      <c r="I517" s="882"/>
      <c r="J517" s="882"/>
      <c r="K517" s="882"/>
      <c r="L517" s="882"/>
      <c r="M517" s="882"/>
      <c r="N517" s="895"/>
      <c r="O517" s="894"/>
      <c r="P517" s="882"/>
      <c r="Q517" s="882"/>
      <c r="R517" s="882"/>
      <c r="S517" s="895"/>
      <c r="T517" s="205"/>
      <c r="U517" s="205"/>
      <c r="V517" s="205"/>
      <c r="W517" s="205"/>
      <c r="X517" s="205"/>
      <c r="Y517" s="205"/>
      <c r="Z517" s="471">
        <f t="shared" si="47"/>
        <v>0</v>
      </c>
      <c r="AA517" s="894"/>
      <c r="AB517" s="882"/>
      <c r="AC517" s="895"/>
    </row>
    <row r="518" spans="1:29" hidden="1" outlineLevel="1">
      <c r="A518" s="430" t="str">
        <f>Słownik!$B$512</f>
        <v>Holandia</v>
      </c>
      <c r="B518" s="429">
        <v>16</v>
      </c>
      <c r="C518" s="205"/>
      <c r="D518" s="205"/>
      <c r="E518" s="205"/>
      <c r="F518" s="205"/>
      <c r="G518" s="471">
        <f t="shared" si="44"/>
        <v>0</v>
      </c>
      <c r="H518" s="894"/>
      <c r="I518" s="882"/>
      <c r="J518" s="882"/>
      <c r="K518" s="882"/>
      <c r="L518" s="882"/>
      <c r="M518" s="882"/>
      <c r="N518" s="895"/>
      <c r="O518" s="894"/>
      <c r="P518" s="882"/>
      <c r="Q518" s="882"/>
      <c r="R518" s="882"/>
      <c r="S518" s="895"/>
      <c r="T518" s="205"/>
      <c r="U518" s="205"/>
      <c r="V518" s="205"/>
      <c r="W518" s="205"/>
      <c r="X518" s="205"/>
      <c r="Y518" s="205"/>
      <c r="Z518" s="471">
        <f t="shared" si="47"/>
        <v>0</v>
      </c>
      <c r="AA518" s="894"/>
      <c r="AB518" s="882"/>
      <c r="AC518" s="895"/>
    </row>
    <row r="519" spans="1:29" hidden="1" outlineLevel="1">
      <c r="A519" s="430" t="str">
        <f>Słownik!$B$512</f>
        <v>Holandia</v>
      </c>
      <c r="B519" s="429">
        <v>17</v>
      </c>
      <c r="C519" s="205"/>
      <c r="D519" s="205"/>
      <c r="E519" s="205"/>
      <c r="F519" s="205"/>
      <c r="G519" s="471">
        <f t="shared" si="44"/>
        <v>0</v>
      </c>
      <c r="H519" s="894"/>
      <c r="I519" s="882"/>
      <c r="J519" s="882"/>
      <c r="K519" s="882"/>
      <c r="L519" s="882"/>
      <c r="M519" s="882"/>
      <c r="N519" s="895"/>
      <c r="O519" s="894"/>
      <c r="P519" s="882"/>
      <c r="Q519" s="882"/>
      <c r="R519" s="882"/>
      <c r="S519" s="895"/>
      <c r="T519" s="205"/>
      <c r="U519" s="205"/>
      <c r="V519" s="205"/>
      <c r="W519" s="205"/>
      <c r="X519" s="205"/>
      <c r="Y519" s="205"/>
      <c r="Z519" s="471">
        <f t="shared" si="47"/>
        <v>0</v>
      </c>
      <c r="AA519" s="894"/>
      <c r="AB519" s="882"/>
      <c r="AC519" s="895"/>
    </row>
    <row r="520" spans="1:29" hidden="1" outlineLevel="1">
      <c r="A520" s="430" t="str">
        <f>Słownik!$B$512</f>
        <v>Holandia</v>
      </c>
      <c r="B520" s="429">
        <v>18</v>
      </c>
      <c r="C520" s="205"/>
      <c r="D520" s="205"/>
      <c r="E520" s="205"/>
      <c r="F520" s="205"/>
      <c r="G520" s="471">
        <f t="shared" si="44"/>
        <v>0</v>
      </c>
      <c r="H520" s="894"/>
      <c r="I520" s="882"/>
      <c r="J520" s="882"/>
      <c r="K520" s="882"/>
      <c r="L520" s="882"/>
      <c r="M520" s="882"/>
      <c r="N520" s="895"/>
      <c r="O520" s="894"/>
      <c r="P520" s="882"/>
      <c r="Q520" s="882"/>
      <c r="R520" s="882"/>
      <c r="S520" s="895"/>
      <c r="T520" s="205"/>
      <c r="U520" s="205"/>
      <c r="V520" s="205"/>
      <c r="W520" s="205"/>
      <c r="X520" s="205"/>
      <c r="Y520" s="205"/>
      <c r="Z520" s="471">
        <f t="shared" si="47"/>
        <v>0</v>
      </c>
      <c r="AA520" s="894"/>
      <c r="AB520" s="882"/>
      <c r="AC520" s="895"/>
    </row>
    <row r="521" spans="1:29" hidden="1" outlineLevel="1">
      <c r="A521" s="430" t="str">
        <f>Słownik!$B$512</f>
        <v>Holandia</v>
      </c>
      <c r="B521" s="429">
        <v>19</v>
      </c>
      <c r="C521" s="205"/>
      <c r="D521" s="205"/>
      <c r="E521" s="205"/>
      <c r="F521" s="205"/>
      <c r="G521" s="471">
        <f t="shared" si="44"/>
        <v>0</v>
      </c>
      <c r="H521" s="894"/>
      <c r="I521" s="882"/>
      <c r="J521" s="882"/>
      <c r="K521" s="882"/>
      <c r="L521" s="882"/>
      <c r="M521" s="882"/>
      <c r="N521" s="895"/>
      <c r="O521" s="894"/>
      <c r="P521" s="882"/>
      <c r="Q521" s="882"/>
      <c r="R521" s="882"/>
      <c r="S521" s="895"/>
      <c r="T521" s="205"/>
      <c r="U521" s="205"/>
      <c r="V521" s="205"/>
      <c r="W521" s="205"/>
      <c r="X521" s="205"/>
      <c r="Y521" s="205"/>
      <c r="Z521" s="471">
        <f t="shared" si="47"/>
        <v>0</v>
      </c>
      <c r="AA521" s="894"/>
      <c r="AB521" s="882"/>
      <c r="AC521" s="895"/>
    </row>
    <row r="522" spans="1:29" hidden="1" outlineLevel="1">
      <c r="A522" s="430" t="str">
        <f>Słownik!$B$512</f>
        <v>Holandia</v>
      </c>
      <c r="B522" s="429">
        <v>20</v>
      </c>
      <c r="C522" s="205"/>
      <c r="D522" s="205"/>
      <c r="E522" s="205"/>
      <c r="F522" s="205"/>
      <c r="G522" s="471">
        <f t="shared" si="44"/>
        <v>0</v>
      </c>
      <c r="H522" s="894"/>
      <c r="I522" s="882"/>
      <c r="J522" s="882"/>
      <c r="K522" s="882"/>
      <c r="L522" s="882"/>
      <c r="M522" s="882"/>
      <c r="N522" s="895"/>
      <c r="O522" s="894"/>
      <c r="P522" s="882"/>
      <c r="Q522" s="882"/>
      <c r="R522" s="882"/>
      <c r="S522" s="895"/>
      <c r="T522" s="205"/>
      <c r="U522" s="205"/>
      <c r="V522" s="205"/>
      <c r="W522" s="205"/>
      <c r="X522" s="205"/>
      <c r="Y522" s="205"/>
      <c r="Z522" s="471">
        <f t="shared" si="47"/>
        <v>0</v>
      </c>
      <c r="AA522" s="894"/>
      <c r="AB522" s="882"/>
      <c r="AC522" s="895"/>
    </row>
    <row r="523" spans="1:29" hidden="1" outlineLevel="1">
      <c r="A523" s="430" t="str">
        <f>Słownik!$B$512</f>
        <v>Holandia</v>
      </c>
      <c r="B523" s="429">
        <v>21</v>
      </c>
      <c r="C523" s="205"/>
      <c r="D523" s="205"/>
      <c r="E523" s="205"/>
      <c r="F523" s="205"/>
      <c r="G523" s="471">
        <f t="shared" si="44"/>
        <v>0</v>
      </c>
      <c r="H523" s="894"/>
      <c r="I523" s="882"/>
      <c r="J523" s="882"/>
      <c r="K523" s="882"/>
      <c r="L523" s="882"/>
      <c r="M523" s="882"/>
      <c r="N523" s="895"/>
      <c r="O523" s="894"/>
      <c r="P523" s="882"/>
      <c r="Q523" s="882"/>
      <c r="R523" s="882"/>
      <c r="S523" s="895"/>
      <c r="T523" s="205"/>
      <c r="U523" s="205"/>
      <c r="V523" s="205"/>
      <c r="W523" s="205"/>
      <c r="X523" s="205"/>
      <c r="Y523" s="205"/>
      <c r="Z523" s="471">
        <f t="shared" si="47"/>
        <v>0</v>
      </c>
      <c r="AA523" s="894"/>
      <c r="AB523" s="882"/>
      <c r="AC523" s="895"/>
    </row>
    <row r="524" spans="1:29" hidden="1" outlineLevel="1">
      <c r="A524" s="430" t="str">
        <f>Słownik!$B$512</f>
        <v>Holandia</v>
      </c>
      <c r="B524" s="429">
        <v>22</v>
      </c>
      <c r="C524" s="205"/>
      <c r="D524" s="205"/>
      <c r="E524" s="205"/>
      <c r="F524" s="205"/>
      <c r="G524" s="471">
        <f t="shared" si="44"/>
        <v>0</v>
      </c>
      <c r="H524" s="894"/>
      <c r="I524" s="882"/>
      <c r="J524" s="882"/>
      <c r="K524" s="882"/>
      <c r="L524" s="882"/>
      <c r="M524" s="882"/>
      <c r="N524" s="895"/>
      <c r="O524" s="894"/>
      <c r="P524" s="882"/>
      <c r="Q524" s="882"/>
      <c r="R524" s="882"/>
      <c r="S524" s="895"/>
      <c r="T524" s="205"/>
      <c r="U524" s="205"/>
      <c r="V524" s="205"/>
      <c r="W524" s="205"/>
      <c r="X524" s="205"/>
      <c r="Y524" s="205"/>
      <c r="Z524" s="471">
        <f t="shared" si="47"/>
        <v>0</v>
      </c>
      <c r="AA524" s="894"/>
      <c r="AB524" s="882"/>
      <c r="AC524" s="895"/>
    </row>
    <row r="525" spans="1:29" hidden="1" outlineLevel="1">
      <c r="A525" s="430" t="str">
        <f>Słownik!$B$512</f>
        <v>Holandia</v>
      </c>
      <c r="B525" s="429">
        <v>23</v>
      </c>
      <c r="C525" s="205"/>
      <c r="D525" s="205"/>
      <c r="E525" s="205"/>
      <c r="F525" s="205"/>
      <c r="G525" s="471">
        <f t="shared" si="44"/>
        <v>0</v>
      </c>
      <c r="H525" s="894"/>
      <c r="I525" s="882"/>
      <c r="J525" s="882"/>
      <c r="K525" s="882"/>
      <c r="L525" s="882"/>
      <c r="M525" s="882"/>
      <c r="N525" s="895"/>
      <c r="O525" s="894"/>
      <c r="P525" s="882"/>
      <c r="Q525" s="882"/>
      <c r="R525" s="882"/>
      <c r="S525" s="895"/>
      <c r="T525" s="205"/>
      <c r="U525" s="205"/>
      <c r="V525" s="205"/>
      <c r="W525" s="205"/>
      <c r="X525" s="205"/>
      <c r="Y525" s="205"/>
      <c r="Z525" s="471">
        <f t="shared" si="47"/>
        <v>0</v>
      </c>
      <c r="AA525" s="894"/>
      <c r="AB525" s="882"/>
      <c r="AC525" s="895"/>
    </row>
    <row r="526" spans="1:29" hidden="1" outlineLevel="1">
      <c r="A526" s="430" t="str">
        <f>Słownik!$B$512</f>
        <v>Holandia</v>
      </c>
      <c r="B526" s="429">
        <v>24</v>
      </c>
      <c r="C526" s="205"/>
      <c r="D526" s="205"/>
      <c r="E526" s="205"/>
      <c r="F526" s="205"/>
      <c r="G526" s="471">
        <f t="shared" si="44"/>
        <v>0</v>
      </c>
      <c r="H526" s="894"/>
      <c r="I526" s="882"/>
      <c r="J526" s="882"/>
      <c r="K526" s="882"/>
      <c r="L526" s="882"/>
      <c r="M526" s="882"/>
      <c r="N526" s="895"/>
      <c r="O526" s="894"/>
      <c r="P526" s="882"/>
      <c r="Q526" s="882"/>
      <c r="R526" s="882"/>
      <c r="S526" s="895"/>
      <c r="T526" s="205"/>
      <c r="U526" s="205"/>
      <c r="V526" s="205"/>
      <c r="W526" s="205"/>
      <c r="X526" s="205"/>
      <c r="Y526" s="205"/>
      <c r="Z526" s="471">
        <f t="shared" si="47"/>
        <v>0</v>
      </c>
      <c r="AA526" s="894"/>
      <c r="AB526" s="882"/>
      <c r="AC526" s="895"/>
    </row>
    <row r="527" spans="1:29" hidden="1" outlineLevel="1">
      <c r="A527" s="430" t="str">
        <f>Słownik!$B$512</f>
        <v>Holandia</v>
      </c>
      <c r="B527" s="429">
        <v>25</v>
      </c>
      <c r="C527" s="205"/>
      <c r="D527" s="205"/>
      <c r="E527" s="205"/>
      <c r="F527" s="205"/>
      <c r="G527" s="471">
        <f t="shared" si="44"/>
        <v>0</v>
      </c>
      <c r="H527" s="894"/>
      <c r="I527" s="882"/>
      <c r="J527" s="882"/>
      <c r="K527" s="882"/>
      <c r="L527" s="882"/>
      <c r="M527" s="882"/>
      <c r="N527" s="895"/>
      <c r="O527" s="894"/>
      <c r="P527" s="882"/>
      <c r="Q527" s="882"/>
      <c r="R527" s="882"/>
      <c r="S527" s="895"/>
      <c r="T527" s="205"/>
      <c r="U527" s="205"/>
      <c r="V527" s="205"/>
      <c r="W527" s="205"/>
      <c r="X527" s="205"/>
      <c r="Y527" s="205"/>
      <c r="Z527" s="471">
        <f t="shared" si="47"/>
        <v>0</v>
      </c>
      <c r="AA527" s="894"/>
      <c r="AB527" s="882"/>
      <c r="AC527" s="895"/>
    </row>
    <row r="528" spans="1:29" hidden="1" outlineLevel="1">
      <c r="A528" s="430" t="str">
        <f>Słownik!$B$512</f>
        <v>Holandia</v>
      </c>
      <c r="B528" s="429">
        <v>26</v>
      </c>
      <c r="C528" s="205"/>
      <c r="D528" s="205"/>
      <c r="E528" s="205"/>
      <c r="F528" s="205"/>
      <c r="G528" s="471">
        <f t="shared" si="44"/>
        <v>0</v>
      </c>
      <c r="H528" s="894"/>
      <c r="I528" s="882"/>
      <c r="J528" s="882"/>
      <c r="K528" s="882"/>
      <c r="L528" s="882"/>
      <c r="M528" s="882"/>
      <c r="N528" s="895"/>
      <c r="O528" s="894"/>
      <c r="P528" s="882"/>
      <c r="Q528" s="882"/>
      <c r="R528" s="882"/>
      <c r="S528" s="895"/>
      <c r="T528" s="205"/>
      <c r="U528" s="205"/>
      <c r="V528" s="205"/>
      <c r="W528" s="205"/>
      <c r="X528" s="205"/>
      <c r="Y528" s="205"/>
      <c r="Z528" s="471">
        <f t="shared" si="47"/>
        <v>0</v>
      </c>
      <c r="AA528" s="894"/>
      <c r="AB528" s="882"/>
      <c r="AC528" s="895"/>
    </row>
    <row r="529" spans="1:29" hidden="1" outlineLevel="1">
      <c r="A529" s="430" t="str">
        <f>Słownik!$B$512</f>
        <v>Holandia</v>
      </c>
      <c r="B529" s="429">
        <v>27</v>
      </c>
      <c r="C529" s="205"/>
      <c r="D529" s="205"/>
      <c r="E529" s="205"/>
      <c r="F529" s="205"/>
      <c r="G529" s="471">
        <f t="shared" si="44"/>
        <v>0</v>
      </c>
      <c r="H529" s="894"/>
      <c r="I529" s="882"/>
      <c r="J529" s="882"/>
      <c r="K529" s="882"/>
      <c r="L529" s="882"/>
      <c r="M529" s="882"/>
      <c r="N529" s="895"/>
      <c r="O529" s="894"/>
      <c r="P529" s="882"/>
      <c r="Q529" s="882"/>
      <c r="R529" s="882"/>
      <c r="S529" s="895"/>
      <c r="T529" s="205"/>
      <c r="U529" s="205"/>
      <c r="V529" s="205"/>
      <c r="W529" s="205"/>
      <c r="X529" s="205"/>
      <c r="Y529" s="205"/>
      <c r="Z529" s="471">
        <f t="shared" si="47"/>
        <v>0</v>
      </c>
      <c r="AA529" s="894"/>
      <c r="AB529" s="882"/>
      <c r="AC529" s="895"/>
    </row>
    <row r="530" spans="1:29" hidden="1" outlineLevel="1">
      <c r="A530" s="430" t="str">
        <f>Słownik!$B$512</f>
        <v>Holandia</v>
      </c>
      <c r="B530" s="429">
        <v>28</v>
      </c>
      <c r="C530" s="205"/>
      <c r="D530" s="205"/>
      <c r="E530" s="205"/>
      <c r="F530" s="205"/>
      <c r="G530" s="471">
        <f t="shared" si="44"/>
        <v>0</v>
      </c>
      <c r="H530" s="894"/>
      <c r="I530" s="882"/>
      <c r="J530" s="882"/>
      <c r="K530" s="882"/>
      <c r="L530" s="882"/>
      <c r="M530" s="882"/>
      <c r="N530" s="895"/>
      <c r="O530" s="894"/>
      <c r="P530" s="882"/>
      <c r="Q530" s="882"/>
      <c r="R530" s="882"/>
      <c r="S530" s="895"/>
      <c r="T530" s="205"/>
      <c r="U530" s="205"/>
      <c r="V530" s="205"/>
      <c r="W530" s="205"/>
      <c r="X530" s="205"/>
      <c r="Y530" s="205"/>
      <c r="Z530" s="471">
        <f t="shared" si="47"/>
        <v>0</v>
      </c>
      <c r="AA530" s="894"/>
      <c r="AB530" s="882"/>
      <c r="AC530" s="895"/>
    </row>
    <row r="531" spans="1:29" hidden="1" outlineLevel="1">
      <c r="A531" s="430" t="str">
        <f>Słownik!$B$512</f>
        <v>Holandia</v>
      </c>
      <c r="B531" s="429">
        <v>29</v>
      </c>
      <c r="C531" s="205"/>
      <c r="D531" s="205"/>
      <c r="E531" s="205"/>
      <c r="F531" s="205"/>
      <c r="G531" s="471">
        <f t="shared" si="44"/>
        <v>0</v>
      </c>
      <c r="H531" s="894"/>
      <c r="I531" s="882"/>
      <c r="J531" s="882"/>
      <c r="K531" s="882"/>
      <c r="L531" s="882"/>
      <c r="M531" s="882"/>
      <c r="N531" s="895"/>
      <c r="O531" s="894"/>
      <c r="P531" s="882"/>
      <c r="Q531" s="882"/>
      <c r="R531" s="882"/>
      <c r="S531" s="895"/>
      <c r="T531" s="205"/>
      <c r="U531" s="205"/>
      <c r="V531" s="205"/>
      <c r="W531" s="205"/>
      <c r="X531" s="205"/>
      <c r="Y531" s="205"/>
      <c r="Z531" s="471">
        <f t="shared" si="47"/>
        <v>0</v>
      </c>
      <c r="AA531" s="894"/>
      <c r="AB531" s="882"/>
      <c r="AC531" s="895"/>
    </row>
    <row r="532" spans="1:29" hidden="1" outlineLevel="1">
      <c r="A532" s="430" t="str">
        <f>Słownik!$B$512</f>
        <v>Holandia</v>
      </c>
      <c r="B532" s="429">
        <v>30</v>
      </c>
      <c r="C532" s="205"/>
      <c r="D532" s="205"/>
      <c r="E532" s="205"/>
      <c r="F532" s="205"/>
      <c r="G532" s="471">
        <f t="shared" ref="G532:G595" si="49">SUM(C532:F532)</f>
        <v>0</v>
      </c>
      <c r="H532" s="894"/>
      <c r="I532" s="882"/>
      <c r="J532" s="882"/>
      <c r="K532" s="882"/>
      <c r="L532" s="882"/>
      <c r="M532" s="882"/>
      <c r="N532" s="895"/>
      <c r="O532" s="894"/>
      <c r="P532" s="882"/>
      <c r="Q532" s="882"/>
      <c r="R532" s="882"/>
      <c r="S532" s="895"/>
      <c r="T532" s="205"/>
      <c r="U532" s="205"/>
      <c r="V532" s="205"/>
      <c r="W532" s="205"/>
      <c r="X532" s="205"/>
      <c r="Y532" s="205"/>
      <c r="Z532" s="471">
        <f t="shared" ref="Z532:Z595" si="50">SUM(T532:W532)+5*(X532+Y532)</f>
        <v>0</v>
      </c>
      <c r="AA532" s="894"/>
      <c r="AB532" s="882"/>
      <c r="AC532" s="895"/>
    </row>
    <row r="533" spans="1:29" hidden="1" outlineLevel="1">
      <c r="A533" s="430" t="str">
        <f>Słownik!$B$512</f>
        <v>Holandia</v>
      </c>
      <c r="B533" s="429">
        <v>31</v>
      </c>
      <c r="C533" s="205"/>
      <c r="D533" s="205"/>
      <c r="E533" s="205"/>
      <c r="F533" s="205"/>
      <c r="G533" s="471">
        <f t="shared" si="49"/>
        <v>0</v>
      </c>
      <c r="H533" s="894"/>
      <c r="I533" s="882"/>
      <c r="J533" s="882"/>
      <c r="K533" s="882"/>
      <c r="L533" s="882"/>
      <c r="M533" s="882"/>
      <c r="N533" s="895"/>
      <c r="O533" s="894"/>
      <c r="P533" s="882"/>
      <c r="Q533" s="882"/>
      <c r="R533" s="882"/>
      <c r="S533" s="895"/>
      <c r="T533" s="205"/>
      <c r="U533" s="205"/>
      <c r="V533" s="205"/>
      <c r="W533" s="205"/>
      <c r="X533" s="205"/>
      <c r="Y533" s="205"/>
      <c r="Z533" s="471">
        <f t="shared" si="50"/>
        <v>0</v>
      </c>
      <c r="AA533" s="894"/>
      <c r="AB533" s="882"/>
      <c r="AC533" s="895"/>
    </row>
    <row r="534" spans="1:29" hidden="1" outlineLevel="1">
      <c r="A534" s="430" t="str">
        <f>Słownik!$B$512</f>
        <v>Holandia</v>
      </c>
      <c r="B534" s="429">
        <v>32</v>
      </c>
      <c r="C534" s="205"/>
      <c r="D534" s="205"/>
      <c r="E534" s="205"/>
      <c r="F534" s="205"/>
      <c r="G534" s="471">
        <f t="shared" si="49"/>
        <v>0</v>
      </c>
      <c r="H534" s="894"/>
      <c r="I534" s="882"/>
      <c r="J534" s="882"/>
      <c r="K534" s="882"/>
      <c r="L534" s="882"/>
      <c r="M534" s="882"/>
      <c r="N534" s="895"/>
      <c r="O534" s="894"/>
      <c r="P534" s="882"/>
      <c r="Q534" s="882"/>
      <c r="R534" s="882"/>
      <c r="S534" s="895"/>
      <c r="T534" s="205"/>
      <c r="U534" s="205"/>
      <c r="V534" s="205"/>
      <c r="W534" s="205"/>
      <c r="X534" s="205"/>
      <c r="Y534" s="205"/>
      <c r="Z534" s="471">
        <f t="shared" si="50"/>
        <v>0</v>
      </c>
      <c r="AA534" s="894"/>
      <c r="AB534" s="882"/>
      <c r="AC534" s="895"/>
    </row>
    <row r="535" spans="1:29" hidden="1" outlineLevel="1">
      <c r="A535" s="430" t="str">
        <f>Słownik!$B$512</f>
        <v>Holandia</v>
      </c>
      <c r="B535" s="429">
        <v>33</v>
      </c>
      <c r="C535" s="205"/>
      <c r="D535" s="205"/>
      <c r="E535" s="205"/>
      <c r="F535" s="205"/>
      <c r="G535" s="471">
        <f t="shared" si="49"/>
        <v>0</v>
      </c>
      <c r="H535" s="894"/>
      <c r="I535" s="882"/>
      <c r="J535" s="882"/>
      <c r="K535" s="882"/>
      <c r="L535" s="882"/>
      <c r="M535" s="882"/>
      <c r="N535" s="895"/>
      <c r="O535" s="894"/>
      <c r="P535" s="882"/>
      <c r="Q535" s="882"/>
      <c r="R535" s="882"/>
      <c r="S535" s="895"/>
      <c r="T535" s="205"/>
      <c r="U535" s="205"/>
      <c r="V535" s="205"/>
      <c r="W535" s="205"/>
      <c r="X535" s="205"/>
      <c r="Y535" s="205"/>
      <c r="Z535" s="471">
        <f t="shared" si="50"/>
        <v>0</v>
      </c>
      <c r="AA535" s="894"/>
      <c r="AB535" s="882"/>
      <c r="AC535" s="895"/>
    </row>
    <row r="536" spans="1:29" hidden="1" outlineLevel="1">
      <c r="A536" s="430" t="str">
        <f>Słownik!$B$512</f>
        <v>Holandia</v>
      </c>
      <c r="B536" s="429">
        <v>34</v>
      </c>
      <c r="C536" s="205"/>
      <c r="D536" s="205"/>
      <c r="E536" s="205"/>
      <c r="F536" s="205"/>
      <c r="G536" s="471">
        <f t="shared" si="49"/>
        <v>0</v>
      </c>
      <c r="H536" s="894"/>
      <c r="I536" s="882"/>
      <c r="J536" s="882"/>
      <c r="K536" s="882"/>
      <c r="L536" s="882"/>
      <c r="M536" s="882"/>
      <c r="N536" s="895"/>
      <c r="O536" s="894"/>
      <c r="P536" s="882"/>
      <c r="Q536" s="882"/>
      <c r="R536" s="882"/>
      <c r="S536" s="895"/>
      <c r="T536" s="205"/>
      <c r="U536" s="205"/>
      <c r="V536" s="205"/>
      <c r="W536" s="205"/>
      <c r="X536" s="205"/>
      <c r="Y536" s="205"/>
      <c r="Z536" s="471">
        <f t="shared" si="50"/>
        <v>0</v>
      </c>
      <c r="AA536" s="894"/>
      <c r="AB536" s="882"/>
      <c r="AC536" s="895"/>
    </row>
    <row r="537" spans="1:29" hidden="1" outlineLevel="1">
      <c r="A537" s="430" t="str">
        <f>Słownik!$B$512</f>
        <v>Holandia</v>
      </c>
      <c r="B537" s="429">
        <v>35</v>
      </c>
      <c r="C537" s="205"/>
      <c r="D537" s="205"/>
      <c r="E537" s="205"/>
      <c r="F537" s="205"/>
      <c r="G537" s="471">
        <f t="shared" si="49"/>
        <v>0</v>
      </c>
      <c r="H537" s="894"/>
      <c r="I537" s="882"/>
      <c r="J537" s="882"/>
      <c r="K537" s="882"/>
      <c r="L537" s="882"/>
      <c r="M537" s="882"/>
      <c r="N537" s="895"/>
      <c r="O537" s="894"/>
      <c r="P537" s="882"/>
      <c r="Q537" s="882"/>
      <c r="R537" s="882"/>
      <c r="S537" s="895"/>
      <c r="T537" s="205"/>
      <c r="U537" s="205"/>
      <c r="V537" s="205"/>
      <c r="W537" s="205"/>
      <c r="X537" s="205"/>
      <c r="Y537" s="205"/>
      <c r="Z537" s="471">
        <f t="shared" si="50"/>
        <v>0</v>
      </c>
      <c r="AA537" s="894"/>
      <c r="AB537" s="882"/>
      <c r="AC537" s="895"/>
    </row>
    <row r="538" spans="1:29" hidden="1" outlineLevel="1">
      <c r="A538" s="430" t="str">
        <f>Słownik!$B$512</f>
        <v>Holandia</v>
      </c>
      <c r="B538" s="429">
        <v>36</v>
      </c>
      <c r="C538" s="205"/>
      <c r="D538" s="205"/>
      <c r="E538" s="205"/>
      <c r="F538" s="205"/>
      <c r="G538" s="471">
        <f t="shared" si="49"/>
        <v>0</v>
      </c>
      <c r="H538" s="894"/>
      <c r="I538" s="882"/>
      <c r="J538" s="882"/>
      <c r="K538" s="882"/>
      <c r="L538" s="882"/>
      <c r="M538" s="882"/>
      <c r="N538" s="895"/>
      <c r="O538" s="894"/>
      <c r="P538" s="882"/>
      <c r="Q538" s="882"/>
      <c r="R538" s="882"/>
      <c r="S538" s="895"/>
      <c r="T538" s="205"/>
      <c r="U538" s="205"/>
      <c r="V538" s="205"/>
      <c r="W538" s="205"/>
      <c r="X538" s="205"/>
      <c r="Y538" s="205"/>
      <c r="Z538" s="471">
        <f t="shared" si="50"/>
        <v>0</v>
      </c>
      <c r="AA538" s="894"/>
      <c r="AB538" s="882"/>
      <c r="AC538" s="895"/>
    </row>
    <row r="539" spans="1:29" hidden="1" outlineLevel="1">
      <c r="A539" s="430" t="str">
        <f>Słownik!$B$512</f>
        <v>Holandia</v>
      </c>
      <c r="B539" s="429">
        <v>37</v>
      </c>
      <c r="C539" s="205"/>
      <c r="D539" s="205"/>
      <c r="E539" s="205"/>
      <c r="F539" s="205"/>
      <c r="G539" s="471">
        <f t="shared" si="49"/>
        <v>0</v>
      </c>
      <c r="H539" s="894"/>
      <c r="I539" s="882"/>
      <c r="J539" s="882"/>
      <c r="K539" s="882"/>
      <c r="L539" s="882"/>
      <c r="M539" s="882"/>
      <c r="N539" s="895"/>
      <c r="O539" s="894"/>
      <c r="P539" s="882"/>
      <c r="Q539" s="882"/>
      <c r="R539" s="882"/>
      <c r="S539" s="895"/>
      <c r="T539" s="205"/>
      <c r="U539" s="205"/>
      <c r="V539" s="205"/>
      <c r="W539" s="205"/>
      <c r="X539" s="205"/>
      <c r="Y539" s="205"/>
      <c r="Z539" s="471">
        <f t="shared" si="50"/>
        <v>0</v>
      </c>
      <c r="AA539" s="894"/>
      <c r="AB539" s="882"/>
      <c r="AC539" s="895"/>
    </row>
    <row r="540" spans="1:29" hidden="1" outlineLevel="1">
      <c r="A540" s="430" t="str">
        <f>Słownik!$B$512</f>
        <v>Holandia</v>
      </c>
      <c r="B540" s="429">
        <v>38</v>
      </c>
      <c r="C540" s="205"/>
      <c r="D540" s="205"/>
      <c r="E540" s="205"/>
      <c r="F540" s="205"/>
      <c r="G540" s="471">
        <f t="shared" si="49"/>
        <v>0</v>
      </c>
      <c r="H540" s="894"/>
      <c r="I540" s="882"/>
      <c r="J540" s="882"/>
      <c r="K540" s="882"/>
      <c r="L540" s="882"/>
      <c r="M540" s="882"/>
      <c r="N540" s="895"/>
      <c r="O540" s="894"/>
      <c r="P540" s="882"/>
      <c r="Q540" s="882"/>
      <c r="R540" s="882"/>
      <c r="S540" s="895"/>
      <c r="T540" s="205"/>
      <c r="U540" s="205"/>
      <c r="V540" s="205"/>
      <c r="W540" s="205"/>
      <c r="X540" s="205"/>
      <c r="Y540" s="205"/>
      <c r="Z540" s="471">
        <f t="shared" si="50"/>
        <v>0</v>
      </c>
      <c r="AA540" s="894"/>
      <c r="AB540" s="882"/>
      <c r="AC540" s="895"/>
    </row>
    <row r="541" spans="1:29" hidden="1" outlineLevel="1">
      <c r="A541" s="430" t="str">
        <f>Słownik!$B$512</f>
        <v>Holandia</v>
      </c>
      <c r="B541" s="429">
        <v>39</v>
      </c>
      <c r="C541" s="205"/>
      <c r="D541" s="205"/>
      <c r="E541" s="205"/>
      <c r="F541" s="205"/>
      <c r="G541" s="471">
        <f t="shared" si="49"/>
        <v>0</v>
      </c>
      <c r="H541" s="894"/>
      <c r="I541" s="882"/>
      <c r="J541" s="882"/>
      <c r="K541" s="882"/>
      <c r="L541" s="882"/>
      <c r="M541" s="882"/>
      <c r="N541" s="895"/>
      <c r="O541" s="894"/>
      <c r="P541" s="882"/>
      <c r="Q541" s="882"/>
      <c r="R541" s="882"/>
      <c r="S541" s="895"/>
      <c r="T541" s="205"/>
      <c r="U541" s="205"/>
      <c r="V541" s="205"/>
      <c r="W541" s="205"/>
      <c r="X541" s="205"/>
      <c r="Y541" s="205"/>
      <c r="Z541" s="471">
        <f t="shared" si="50"/>
        <v>0</v>
      </c>
      <c r="AA541" s="894"/>
      <c r="AB541" s="882"/>
      <c r="AC541" s="895"/>
    </row>
    <row r="542" spans="1:29" hidden="1" outlineLevel="1">
      <c r="A542" s="430" t="str">
        <f>Słownik!$B$512</f>
        <v>Holandia</v>
      </c>
      <c r="B542" s="429">
        <v>40</v>
      </c>
      <c r="C542" s="205"/>
      <c r="D542" s="205"/>
      <c r="E542" s="205"/>
      <c r="F542" s="205"/>
      <c r="G542" s="471">
        <f t="shared" si="49"/>
        <v>0</v>
      </c>
      <c r="H542" s="894"/>
      <c r="I542" s="882"/>
      <c r="J542" s="882"/>
      <c r="K542" s="882"/>
      <c r="L542" s="882"/>
      <c r="M542" s="882"/>
      <c r="N542" s="895"/>
      <c r="O542" s="894"/>
      <c r="P542" s="882"/>
      <c r="Q542" s="882"/>
      <c r="R542" s="882"/>
      <c r="S542" s="895"/>
      <c r="T542" s="205"/>
      <c r="U542" s="205"/>
      <c r="V542" s="205"/>
      <c r="W542" s="205"/>
      <c r="X542" s="205"/>
      <c r="Y542" s="205"/>
      <c r="Z542" s="471">
        <f t="shared" si="50"/>
        <v>0</v>
      </c>
      <c r="AA542" s="894"/>
      <c r="AB542" s="882"/>
      <c r="AC542" s="895"/>
    </row>
    <row r="543" spans="1:29" hidden="1" outlineLevel="1">
      <c r="A543" s="430" t="str">
        <f>Słownik!$B$512</f>
        <v>Holandia</v>
      </c>
      <c r="B543" s="429">
        <v>41</v>
      </c>
      <c r="C543" s="205"/>
      <c r="D543" s="205"/>
      <c r="E543" s="205"/>
      <c r="F543" s="205"/>
      <c r="G543" s="471">
        <f t="shared" si="49"/>
        <v>0</v>
      </c>
      <c r="H543" s="894"/>
      <c r="I543" s="882"/>
      <c r="J543" s="882"/>
      <c r="K543" s="882"/>
      <c r="L543" s="882"/>
      <c r="M543" s="882"/>
      <c r="N543" s="895"/>
      <c r="O543" s="894"/>
      <c r="P543" s="882"/>
      <c r="Q543" s="882"/>
      <c r="R543" s="882"/>
      <c r="S543" s="895"/>
      <c r="T543" s="205"/>
      <c r="U543" s="205"/>
      <c r="V543" s="205"/>
      <c r="W543" s="205"/>
      <c r="X543" s="205"/>
      <c r="Y543" s="205"/>
      <c r="Z543" s="471">
        <f t="shared" si="50"/>
        <v>0</v>
      </c>
      <c r="AA543" s="894"/>
      <c r="AB543" s="882"/>
      <c r="AC543" s="895"/>
    </row>
    <row r="544" spans="1:29" hidden="1" outlineLevel="1">
      <c r="A544" s="430" t="str">
        <f>Słownik!$B$512</f>
        <v>Holandia</v>
      </c>
      <c r="B544" s="429">
        <v>42</v>
      </c>
      <c r="C544" s="205"/>
      <c r="D544" s="205"/>
      <c r="E544" s="205"/>
      <c r="F544" s="205"/>
      <c r="G544" s="471">
        <f t="shared" si="49"/>
        <v>0</v>
      </c>
      <c r="H544" s="894"/>
      <c r="I544" s="882"/>
      <c r="J544" s="882"/>
      <c r="K544" s="882"/>
      <c r="L544" s="882"/>
      <c r="M544" s="882"/>
      <c r="N544" s="895"/>
      <c r="O544" s="894"/>
      <c r="P544" s="882"/>
      <c r="Q544" s="882"/>
      <c r="R544" s="882"/>
      <c r="S544" s="895"/>
      <c r="T544" s="205"/>
      <c r="U544" s="205"/>
      <c r="V544" s="205"/>
      <c r="W544" s="205"/>
      <c r="X544" s="205"/>
      <c r="Y544" s="205"/>
      <c r="Z544" s="471">
        <f t="shared" si="50"/>
        <v>0</v>
      </c>
      <c r="AA544" s="894"/>
      <c r="AB544" s="882"/>
      <c r="AC544" s="895"/>
    </row>
    <row r="545" spans="1:29" hidden="1" outlineLevel="1">
      <c r="A545" s="430" t="str">
        <f>Słownik!$B$512</f>
        <v>Holandia</v>
      </c>
      <c r="B545" s="429">
        <v>43</v>
      </c>
      <c r="C545" s="205"/>
      <c r="D545" s="205"/>
      <c r="E545" s="205"/>
      <c r="F545" s="205"/>
      <c r="G545" s="471">
        <f t="shared" si="49"/>
        <v>0</v>
      </c>
      <c r="H545" s="894"/>
      <c r="I545" s="882"/>
      <c r="J545" s="882"/>
      <c r="K545" s="882"/>
      <c r="L545" s="882"/>
      <c r="M545" s="882"/>
      <c r="N545" s="895"/>
      <c r="O545" s="894"/>
      <c r="P545" s="882"/>
      <c r="Q545" s="882"/>
      <c r="R545" s="882"/>
      <c r="S545" s="895"/>
      <c r="T545" s="205"/>
      <c r="U545" s="205"/>
      <c r="V545" s="205"/>
      <c r="W545" s="205"/>
      <c r="X545" s="205"/>
      <c r="Y545" s="205"/>
      <c r="Z545" s="471">
        <f t="shared" si="50"/>
        <v>0</v>
      </c>
      <c r="AA545" s="894"/>
      <c r="AB545" s="882"/>
      <c r="AC545" s="895"/>
    </row>
    <row r="546" spans="1:29" hidden="1" outlineLevel="1">
      <c r="A546" s="430" t="str">
        <f>Słownik!$B$512</f>
        <v>Holandia</v>
      </c>
      <c r="B546" s="429">
        <v>44</v>
      </c>
      <c r="C546" s="205"/>
      <c r="D546" s="205"/>
      <c r="E546" s="205"/>
      <c r="F546" s="205"/>
      <c r="G546" s="471">
        <f t="shared" si="49"/>
        <v>0</v>
      </c>
      <c r="H546" s="894"/>
      <c r="I546" s="882"/>
      <c r="J546" s="882"/>
      <c r="K546" s="882"/>
      <c r="L546" s="882"/>
      <c r="M546" s="882"/>
      <c r="N546" s="895"/>
      <c r="O546" s="894"/>
      <c r="P546" s="882"/>
      <c r="Q546" s="882"/>
      <c r="R546" s="882"/>
      <c r="S546" s="895"/>
      <c r="T546" s="205"/>
      <c r="U546" s="205"/>
      <c r="V546" s="205"/>
      <c r="W546" s="205"/>
      <c r="X546" s="205"/>
      <c r="Y546" s="205"/>
      <c r="Z546" s="471">
        <f t="shared" si="50"/>
        <v>0</v>
      </c>
      <c r="AA546" s="894"/>
      <c r="AB546" s="882"/>
      <c r="AC546" s="895"/>
    </row>
    <row r="547" spans="1:29" hidden="1" outlineLevel="1">
      <c r="A547" s="430" t="str">
        <f>Słownik!$B$512</f>
        <v>Holandia</v>
      </c>
      <c r="B547" s="429">
        <v>45</v>
      </c>
      <c r="C547" s="205"/>
      <c r="D547" s="205"/>
      <c r="E547" s="205"/>
      <c r="F547" s="205"/>
      <c r="G547" s="471">
        <f t="shared" si="49"/>
        <v>0</v>
      </c>
      <c r="H547" s="894"/>
      <c r="I547" s="882"/>
      <c r="J547" s="882"/>
      <c r="K547" s="882"/>
      <c r="L547" s="882"/>
      <c r="M547" s="882"/>
      <c r="N547" s="895"/>
      <c r="O547" s="894"/>
      <c r="P547" s="882"/>
      <c r="Q547" s="882"/>
      <c r="R547" s="882"/>
      <c r="S547" s="895"/>
      <c r="T547" s="205"/>
      <c r="U547" s="205"/>
      <c r="V547" s="205"/>
      <c r="W547" s="205"/>
      <c r="X547" s="205"/>
      <c r="Y547" s="205"/>
      <c r="Z547" s="471">
        <f t="shared" si="50"/>
        <v>0</v>
      </c>
      <c r="AA547" s="894"/>
      <c r="AB547" s="882"/>
      <c r="AC547" s="895"/>
    </row>
    <row r="548" spans="1:29" hidden="1" outlineLevel="1">
      <c r="A548" s="430" t="str">
        <f>Słownik!$B$512</f>
        <v>Holandia</v>
      </c>
      <c r="B548" s="429">
        <v>46</v>
      </c>
      <c r="C548" s="205"/>
      <c r="D548" s="205"/>
      <c r="E548" s="205"/>
      <c r="F548" s="205"/>
      <c r="G548" s="471">
        <f t="shared" si="49"/>
        <v>0</v>
      </c>
      <c r="H548" s="894"/>
      <c r="I548" s="882"/>
      <c r="J548" s="882"/>
      <c r="K548" s="882"/>
      <c r="L548" s="882"/>
      <c r="M548" s="882"/>
      <c r="N548" s="895"/>
      <c r="O548" s="894"/>
      <c r="P548" s="882"/>
      <c r="Q548" s="882"/>
      <c r="R548" s="882"/>
      <c r="S548" s="895"/>
      <c r="T548" s="205"/>
      <c r="U548" s="205"/>
      <c r="V548" s="205"/>
      <c r="W548" s="205"/>
      <c r="X548" s="205"/>
      <c r="Y548" s="205"/>
      <c r="Z548" s="471">
        <f t="shared" si="50"/>
        <v>0</v>
      </c>
      <c r="AA548" s="894"/>
      <c r="AB548" s="882"/>
      <c r="AC548" s="895"/>
    </row>
    <row r="549" spans="1:29" hidden="1" outlineLevel="1">
      <c r="A549" s="430" t="str">
        <f>Słownik!$B$512</f>
        <v>Holandia</v>
      </c>
      <c r="B549" s="429">
        <v>47</v>
      </c>
      <c r="C549" s="205"/>
      <c r="D549" s="205"/>
      <c r="E549" s="205"/>
      <c r="F549" s="205"/>
      <c r="G549" s="471">
        <f t="shared" si="49"/>
        <v>0</v>
      </c>
      <c r="H549" s="894"/>
      <c r="I549" s="882"/>
      <c r="J549" s="882"/>
      <c r="K549" s="882"/>
      <c r="L549" s="882"/>
      <c r="M549" s="882"/>
      <c r="N549" s="895"/>
      <c r="O549" s="894"/>
      <c r="P549" s="882"/>
      <c r="Q549" s="882"/>
      <c r="R549" s="882"/>
      <c r="S549" s="895"/>
      <c r="T549" s="205"/>
      <c r="U549" s="205"/>
      <c r="V549" s="205"/>
      <c r="W549" s="205"/>
      <c r="X549" s="205"/>
      <c r="Y549" s="205"/>
      <c r="Z549" s="471">
        <f t="shared" si="50"/>
        <v>0</v>
      </c>
      <c r="AA549" s="894"/>
      <c r="AB549" s="882"/>
      <c r="AC549" s="895"/>
    </row>
    <row r="550" spans="1:29" hidden="1" outlineLevel="1">
      <c r="A550" s="430" t="str">
        <f>Słownik!$B$512</f>
        <v>Holandia</v>
      </c>
      <c r="B550" s="429">
        <v>48</v>
      </c>
      <c r="C550" s="205"/>
      <c r="D550" s="205"/>
      <c r="E550" s="205"/>
      <c r="F550" s="205"/>
      <c r="G550" s="471">
        <f t="shared" si="49"/>
        <v>0</v>
      </c>
      <c r="H550" s="894"/>
      <c r="I550" s="882"/>
      <c r="J550" s="882"/>
      <c r="K550" s="882"/>
      <c r="L550" s="882"/>
      <c r="M550" s="882"/>
      <c r="N550" s="895"/>
      <c r="O550" s="894"/>
      <c r="P550" s="882"/>
      <c r="Q550" s="882"/>
      <c r="R550" s="882"/>
      <c r="S550" s="895"/>
      <c r="T550" s="205"/>
      <c r="U550" s="205"/>
      <c r="V550" s="205"/>
      <c r="W550" s="205"/>
      <c r="X550" s="205"/>
      <c r="Y550" s="205"/>
      <c r="Z550" s="471">
        <f t="shared" si="50"/>
        <v>0</v>
      </c>
      <c r="AA550" s="894"/>
      <c r="AB550" s="882"/>
      <c r="AC550" s="895"/>
    </row>
    <row r="551" spans="1:29" hidden="1" outlineLevel="1">
      <c r="A551" s="430" t="str">
        <f>Słownik!$B$512</f>
        <v>Holandia</v>
      </c>
      <c r="B551" s="429">
        <v>49</v>
      </c>
      <c r="C551" s="205"/>
      <c r="D551" s="205"/>
      <c r="E551" s="205"/>
      <c r="F551" s="205"/>
      <c r="G551" s="471">
        <f t="shared" si="49"/>
        <v>0</v>
      </c>
      <c r="H551" s="894"/>
      <c r="I551" s="882"/>
      <c r="J551" s="882"/>
      <c r="K551" s="882"/>
      <c r="L551" s="882"/>
      <c r="M551" s="882"/>
      <c r="N551" s="895"/>
      <c r="O551" s="894"/>
      <c r="P551" s="882"/>
      <c r="Q551" s="882"/>
      <c r="R551" s="882"/>
      <c r="S551" s="895"/>
      <c r="T551" s="205"/>
      <c r="U551" s="205"/>
      <c r="V551" s="205"/>
      <c r="W551" s="205"/>
      <c r="X551" s="205"/>
      <c r="Y551" s="205"/>
      <c r="Z551" s="471">
        <f t="shared" si="50"/>
        <v>0</v>
      </c>
      <c r="AA551" s="894"/>
      <c r="AB551" s="882"/>
      <c r="AC551" s="895"/>
    </row>
    <row r="552" spans="1:29" hidden="1" outlineLevel="1">
      <c r="A552" s="430" t="str">
        <f>Słownik!$B$512</f>
        <v>Holandia</v>
      </c>
      <c r="B552" s="429">
        <v>50</v>
      </c>
      <c r="C552" s="205"/>
      <c r="D552" s="205"/>
      <c r="E552" s="205"/>
      <c r="F552" s="205"/>
      <c r="G552" s="471">
        <f t="shared" si="49"/>
        <v>0</v>
      </c>
      <c r="H552" s="894"/>
      <c r="I552" s="882"/>
      <c r="J552" s="882"/>
      <c r="K552" s="882"/>
      <c r="L552" s="882"/>
      <c r="M552" s="882"/>
      <c r="N552" s="895"/>
      <c r="O552" s="894"/>
      <c r="P552" s="882"/>
      <c r="Q552" s="882"/>
      <c r="R552" s="882"/>
      <c r="S552" s="895"/>
      <c r="T552" s="205"/>
      <c r="U552" s="205"/>
      <c r="V552" s="205"/>
      <c r="W552" s="205"/>
      <c r="X552" s="205"/>
      <c r="Y552" s="205"/>
      <c r="Z552" s="471">
        <f t="shared" si="50"/>
        <v>0</v>
      </c>
      <c r="AA552" s="894"/>
      <c r="AB552" s="882"/>
      <c r="AC552" s="895"/>
    </row>
    <row r="553" spans="1:29" hidden="1" outlineLevel="1">
      <c r="A553" s="430" t="str">
        <f>Słownik!$B$512</f>
        <v>Holandia</v>
      </c>
      <c r="B553" s="429">
        <v>51</v>
      </c>
      <c r="C553" s="205"/>
      <c r="D553" s="205"/>
      <c r="E553" s="205"/>
      <c r="F553" s="205"/>
      <c r="G553" s="471">
        <f t="shared" si="49"/>
        <v>0</v>
      </c>
      <c r="H553" s="894"/>
      <c r="I553" s="882"/>
      <c r="J553" s="882"/>
      <c r="K553" s="882"/>
      <c r="L553" s="882"/>
      <c r="M553" s="882"/>
      <c r="N553" s="895"/>
      <c r="O553" s="894"/>
      <c r="P553" s="882"/>
      <c r="Q553" s="882"/>
      <c r="R553" s="882"/>
      <c r="S553" s="895"/>
      <c r="T553" s="205"/>
      <c r="U553" s="205"/>
      <c r="V553" s="205"/>
      <c r="W553" s="205"/>
      <c r="X553" s="205"/>
      <c r="Y553" s="205"/>
      <c r="Z553" s="471">
        <f t="shared" si="50"/>
        <v>0</v>
      </c>
      <c r="AA553" s="894"/>
      <c r="AB553" s="882"/>
      <c r="AC553" s="895"/>
    </row>
    <row r="554" spans="1:29" hidden="1" outlineLevel="1">
      <c r="A554" s="430" t="str">
        <f>Słownik!$B$512</f>
        <v>Holandia</v>
      </c>
      <c r="B554" s="429">
        <v>52</v>
      </c>
      <c r="C554" s="205"/>
      <c r="D554" s="205"/>
      <c r="E554" s="205"/>
      <c r="F554" s="205"/>
      <c r="G554" s="471">
        <f t="shared" si="49"/>
        <v>0</v>
      </c>
      <c r="H554" s="894"/>
      <c r="I554" s="882"/>
      <c r="J554" s="882"/>
      <c r="K554" s="882"/>
      <c r="L554" s="882"/>
      <c r="M554" s="882"/>
      <c r="N554" s="895"/>
      <c r="O554" s="894"/>
      <c r="P554" s="882"/>
      <c r="Q554" s="882"/>
      <c r="R554" s="882"/>
      <c r="S554" s="895"/>
      <c r="T554" s="205"/>
      <c r="U554" s="205"/>
      <c r="V554" s="205"/>
      <c r="W554" s="205"/>
      <c r="X554" s="205"/>
      <c r="Y554" s="205"/>
      <c r="Z554" s="471">
        <f t="shared" si="50"/>
        <v>0</v>
      </c>
      <c r="AA554" s="894"/>
      <c r="AB554" s="882"/>
      <c r="AC554" s="895"/>
    </row>
    <row r="555" spans="1:29" hidden="1" outlineLevel="1">
      <c r="A555" s="430" t="str">
        <f>Słownik!$B$512</f>
        <v>Holandia</v>
      </c>
      <c r="B555" s="429">
        <v>53</v>
      </c>
      <c r="C555" s="205"/>
      <c r="D555" s="205"/>
      <c r="E555" s="205"/>
      <c r="F555" s="205"/>
      <c r="G555" s="471">
        <f t="shared" si="49"/>
        <v>0</v>
      </c>
      <c r="H555" s="894"/>
      <c r="I555" s="882"/>
      <c r="J555" s="882"/>
      <c r="K555" s="882"/>
      <c r="L555" s="882"/>
      <c r="M555" s="882"/>
      <c r="N555" s="895"/>
      <c r="O555" s="894"/>
      <c r="P555" s="882"/>
      <c r="Q555" s="882"/>
      <c r="R555" s="882"/>
      <c r="S555" s="895"/>
      <c r="T555" s="205"/>
      <c r="U555" s="205"/>
      <c r="V555" s="205"/>
      <c r="W555" s="205"/>
      <c r="X555" s="205"/>
      <c r="Y555" s="205"/>
      <c r="Z555" s="471">
        <f t="shared" si="50"/>
        <v>0</v>
      </c>
      <c r="AA555" s="894"/>
      <c r="AB555" s="882"/>
      <c r="AC555" s="895"/>
    </row>
    <row r="556" spans="1:29" hidden="1" outlineLevel="1">
      <c r="A556" s="430" t="str">
        <f>Słownik!$B$512</f>
        <v>Holandia</v>
      </c>
      <c r="B556" s="429">
        <v>54</v>
      </c>
      <c r="C556" s="205"/>
      <c r="D556" s="205"/>
      <c r="E556" s="205"/>
      <c r="F556" s="205"/>
      <c r="G556" s="471">
        <f t="shared" si="49"/>
        <v>0</v>
      </c>
      <c r="H556" s="894"/>
      <c r="I556" s="882"/>
      <c r="J556" s="882"/>
      <c r="K556" s="882"/>
      <c r="L556" s="882"/>
      <c r="M556" s="882"/>
      <c r="N556" s="895"/>
      <c r="O556" s="894"/>
      <c r="P556" s="882"/>
      <c r="Q556" s="882"/>
      <c r="R556" s="882"/>
      <c r="S556" s="895"/>
      <c r="T556" s="205"/>
      <c r="U556" s="205"/>
      <c r="V556" s="205"/>
      <c r="W556" s="205"/>
      <c r="X556" s="205"/>
      <c r="Y556" s="205"/>
      <c r="Z556" s="471">
        <f t="shared" si="50"/>
        <v>0</v>
      </c>
      <c r="AA556" s="894"/>
      <c r="AB556" s="882"/>
      <c r="AC556" s="895"/>
    </row>
    <row r="557" spans="1:29" hidden="1" outlineLevel="1">
      <c r="A557" s="430" t="str">
        <f>Słownik!$B$512</f>
        <v>Holandia</v>
      </c>
      <c r="B557" s="429">
        <v>55</v>
      </c>
      <c r="C557" s="205"/>
      <c r="D557" s="205"/>
      <c r="E557" s="205"/>
      <c r="F557" s="205"/>
      <c r="G557" s="471">
        <f t="shared" si="49"/>
        <v>0</v>
      </c>
      <c r="H557" s="894"/>
      <c r="I557" s="882"/>
      <c r="J557" s="882"/>
      <c r="K557" s="882"/>
      <c r="L557" s="882"/>
      <c r="M557" s="882"/>
      <c r="N557" s="895"/>
      <c r="O557" s="894"/>
      <c r="P557" s="882"/>
      <c r="Q557" s="882"/>
      <c r="R557" s="882"/>
      <c r="S557" s="895"/>
      <c r="T557" s="205"/>
      <c r="U557" s="205"/>
      <c r="V557" s="205"/>
      <c r="W557" s="205"/>
      <c r="X557" s="205"/>
      <c r="Y557" s="205"/>
      <c r="Z557" s="471">
        <f t="shared" si="50"/>
        <v>0</v>
      </c>
      <c r="AA557" s="894"/>
      <c r="AB557" s="882"/>
      <c r="AC557" s="895"/>
    </row>
    <row r="558" spans="1:29" hidden="1" outlineLevel="1">
      <c r="A558" s="430" t="str">
        <f>Słownik!$B$512</f>
        <v>Holandia</v>
      </c>
      <c r="B558" s="429">
        <v>56</v>
      </c>
      <c r="C558" s="205"/>
      <c r="D558" s="205"/>
      <c r="E558" s="205"/>
      <c r="F558" s="205"/>
      <c r="G558" s="471">
        <f t="shared" si="49"/>
        <v>0</v>
      </c>
      <c r="H558" s="894"/>
      <c r="I558" s="882"/>
      <c r="J558" s="882"/>
      <c r="K558" s="882"/>
      <c r="L558" s="882"/>
      <c r="M558" s="882"/>
      <c r="N558" s="895"/>
      <c r="O558" s="894"/>
      <c r="P558" s="882"/>
      <c r="Q558" s="882"/>
      <c r="R558" s="882"/>
      <c r="S558" s="895"/>
      <c r="T558" s="205"/>
      <c r="U558" s="205"/>
      <c r="V558" s="205"/>
      <c r="W558" s="205"/>
      <c r="X558" s="205"/>
      <c r="Y558" s="205"/>
      <c r="Z558" s="471">
        <f t="shared" si="50"/>
        <v>0</v>
      </c>
      <c r="AA558" s="894"/>
      <c r="AB558" s="882"/>
      <c r="AC558" s="895"/>
    </row>
    <row r="559" spans="1:29" hidden="1" outlineLevel="1">
      <c r="A559" s="430" t="str">
        <f>Słownik!$B$512</f>
        <v>Holandia</v>
      </c>
      <c r="B559" s="429">
        <v>57</v>
      </c>
      <c r="C559" s="205"/>
      <c r="D559" s="205"/>
      <c r="E559" s="205"/>
      <c r="F559" s="205"/>
      <c r="G559" s="471">
        <f t="shared" si="49"/>
        <v>0</v>
      </c>
      <c r="H559" s="894"/>
      <c r="I559" s="882"/>
      <c r="J559" s="882"/>
      <c r="K559" s="882"/>
      <c r="L559" s="882"/>
      <c r="M559" s="882"/>
      <c r="N559" s="895"/>
      <c r="O559" s="894"/>
      <c r="P559" s="882"/>
      <c r="Q559" s="882"/>
      <c r="R559" s="882"/>
      <c r="S559" s="895"/>
      <c r="T559" s="205"/>
      <c r="U559" s="205"/>
      <c r="V559" s="205"/>
      <c r="W559" s="205"/>
      <c r="X559" s="205"/>
      <c r="Y559" s="205"/>
      <c r="Z559" s="471">
        <f t="shared" si="50"/>
        <v>0</v>
      </c>
      <c r="AA559" s="894"/>
      <c r="AB559" s="882"/>
      <c r="AC559" s="895"/>
    </row>
    <row r="560" spans="1:29" hidden="1" outlineLevel="1">
      <c r="A560" s="430" t="str">
        <f>Słownik!$B$512</f>
        <v>Holandia</v>
      </c>
      <c r="B560" s="429">
        <v>58</v>
      </c>
      <c r="C560" s="205"/>
      <c r="D560" s="205"/>
      <c r="E560" s="205"/>
      <c r="F560" s="205"/>
      <c r="G560" s="471">
        <f t="shared" si="49"/>
        <v>0</v>
      </c>
      <c r="H560" s="894"/>
      <c r="I560" s="882"/>
      <c r="J560" s="882"/>
      <c r="K560" s="882"/>
      <c r="L560" s="882"/>
      <c r="M560" s="882"/>
      <c r="N560" s="895"/>
      <c r="O560" s="894"/>
      <c r="P560" s="882"/>
      <c r="Q560" s="882"/>
      <c r="R560" s="882"/>
      <c r="S560" s="895"/>
      <c r="T560" s="205"/>
      <c r="U560" s="205"/>
      <c r="V560" s="205"/>
      <c r="W560" s="205"/>
      <c r="X560" s="205"/>
      <c r="Y560" s="205"/>
      <c r="Z560" s="471">
        <f t="shared" si="50"/>
        <v>0</v>
      </c>
      <c r="AA560" s="894"/>
      <c r="AB560" s="882"/>
      <c r="AC560" s="895"/>
    </row>
    <row r="561" spans="1:29" hidden="1" outlineLevel="1">
      <c r="A561" s="430" t="str">
        <f>Słownik!$B$512</f>
        <v>Holandia</v>
      </c>
      <c r="B561" s="429">
        <v>59</v>
      </c>
      <c r="C561" s="205"/>
      <c r="D561" s="205"/>
      <c r="E561" s="205"/>
      <c r="F561" s="205"/>
      <c r="G561" s="471">
        <f t="shared" si="49"/>
        <v>0</v>
      </c>
      <c r="H561" s="894"/>
      <c r="I561" s="882"/>
      <c r="J561" s="882"/>
      <c r="K561" s="882"/>
      <c r="L561" s="882"/>
      <c r="M561" s="882"/>
      <c r="N561" s="895"/>
      <c r="O561" s="894"/>
      <c r="P561" s="882"/>
      <c r="Q561" s="882"/>
      <c r="R561" s="882"/>
      <c r="S561" s="895"/>
      <c r="T561" s="205"/>
      <c r="U561" s="205"/>
      <c r="V561" s="205"/>
      <c r="W561" s="205"/>
      <c r="X561" s="205"/>
      <c r="Y561" s="205"/>
      <c r="Z561" s="471">
        <f t="shared" si="50"/>
        <v>0</v>
      </c>
      <c r="AA561" s="894"/>
      <c r="AB561" s="882"/>
      <c r="AC561" s="895"/>
    </row>
    <row r="562" spans="1:29" hidden="1" outlineLevel="1">
      <c r="A562" s="430" t="str">
        <f>Słownik!$B$512</f>
        <v>Holandia</v>
      </c>
      <c r="B562" s="429">
        <v>60</v>
      </c>
      <c r="C562" s="205"/>
      <c r="D562" s="205"/>
      <c r="E562" s="205"/>
      <c r="F562" s="205"/>
      <c r="G562" s="471">
        <f t="shared" si="49"/>
        <v>0</v>
      </c>
      <c r="H562" s="894"/>
      <c r="I562" s="882"/>
      <c r="J562" s="882"/>
      <c r="K562" s="882"/>
      <c r="L562" s="882"/>
      <c r="M562" s="882"/>
      <c r="N562" s="895"/>
      <c r="O562" s="894"/>
      <c r="P562" s="882"/>
      <c r="Q562" s="882"/>
      <c r="R562" s="882"/>
      <c r="S562" s="895"/>
      <c r="T562" s="205"/>
      <c r="U562" s="205"/>
      <c r="V562" s="205"/>
      <c r="W562" s="205"/>
      <c r="X562" s="205"/>
      <c r="Y562" s="205"/>
      <c r="Z562" s="471">
        <f t="shared" si="50"/>
        <v>0</v>
      </c>
      <c r="AA562" s="894"/>
      <c r="AB562" s="882"/>
      <c r="AC562" s="895"/>
    </row>
    <row r="563" spans="1:29" hidden="1" outlineLevel="1">
      <c r="A563" s="430" t="str">
        <f>Słownik!$B$512</f>
        <v>Holandia</v>
      </c>
      <c r="B563" s="429">
        <v>61</v>
      </c>
      <c r="C563" s="205"/>
      <c r="D563" s="205"/>
      <c r="E563" s="205"/>
      <c r="F563" s="205"/>
      <c r="G563" s="471">
        <f t="shared" si="49"/>
        <v>0</v>
      </c>
      <c r="H563" s="894"/>
      <c r="I563" s="882"/>
      <c r="J563" s="882"/>
      <c r="K563" s="882"/>
      <c r="L563" s="882"/>
      <c r="M563" s="882"/>
      <c r="N563" s="895"/>
      <c r="O563" s="894"/>
      <c r="P563" s="882"/>
      <c r="Q563" s="882"/>
      <c r="R563" s="882"/>
      <c r="S563" s="895"/>
      <c r="T563" s="205"/>
      <c r="U563" s="205"/>
      <c r="V563" s="205"/>
      <c r="W563" s="205"/>
      <c r="X563" s="205"/>
      <c r="Y563" s="205"/>
      <c r="Z563" s="471">
        <f t="shared" si="50"/>
        <v>0</v>
      </c>
      <c r="AA563" s="894"/>
      <c r="AB563" s="882"/>
      <c r="AC563" s="895"/>
    </row>
    <row r="564" spans="1:29" hidden="1" outlineLevel="1">
      <c r="A564" s="430" t="str">
        <f>Słownik!$B$512</f>
        <v>Holandia</v>
      </c>
      <c r="B564" s="429">
        <v>62</v>
      </c>
      <c r="C564" s="205"/>
      <c r="D564" s="205"/>
      <c r="E564" s="205"/>
      <c r="F564" s="205"/>
      <c r="G564" s="471">
        <f t="shared" si="49"/>
        <v>0</v>
      </c>
      <c r="H564" s="894"/>
      <c r="I564" s="882"/>
      <c r="J564" s="882"/>
      <c r="K564" s="882"/>
      <c r="L564" s="882"/>
      <c r="M564" s="882"/>
      <c r="N564" s="895"/>
      <c r="O564" s="894"/>
      <c r="P564" s="882"/>
      <c r="Q564" s="882"/>
      <c r="R564" s="882"/>
      <c r="S564" s="895"/>
      <c r="T564" s="205"/>
      <c r="U564" s="205"/>
      <c r="V564" s="205"/>
      <c r="W564" s="205"/>
      <c r="X564" s="205"/>
      <c r="Y564" s="205"/>
      <c r="Z564" s="471">
        <f t="shared" si="50"/>
        <v>0</v>
      </c>
      <c r="AA564" s="894"/>
      <c r="AB564" s="882"/>
      <c r="AC564" s="895"/>
    </row>
    <row r="565" spans="1:29" hidden="1" outlineLevel="1">
      <c r="A565" s="430" t="str">
        <f>Słownik!$B$512</f>
        <v>Holandia</v>
      </c>
      <c r="B565" s="429">
        <v>63</v>
      </c>
      <c r="C565" s="205"/>
      <c r="D565" s="205"/>
      <c r="E565" s="205"/>
      <c r="F565" s="205"/>
      <c r="G565" s="471">
        <f t="shared" si="49"/>
        <v>0</v>
      </c>
      <c r="H565" s="894"/>
      <c r="I565" s="882"/>
      <c r="J565" s="882"/>
      <c r="K565" s="882"/>
      <c r="L565" s="882"/>
      <c r="M565" s="882"/>
      <c r="N565" s="895"/>
      <c r="O565" s="894"/>
      <c r="P565" s="882"/>
      <c r="Q565" s="882"/>
      <c r="R565" s="882"/>
      <c r="S565" s="895"/>
      <c r="T565" s="205"/>
      <c r="U565" s="205"/>
      <c r="V565" s="205"/>
      <c r="W565" s="205"/>
      <c r="X565" s="205"/>
      <c r="Y565" s="205"/>
      <c r="Z565" s="471">
        <f t="shared" si="50"/>
        <v>0</v>
      </c>
      <c r="AA565" s="894"/>
      <c r="AB565" s="882"/>
      <c r="AC565" s="895"/>
    </row>
    <row r="566" spans="1:29" hidden="1" outlineLevel="1">
      <c r="A566" s="430" t="str">
        <f>Słownik!$B$512</f>
        <v>Holandia</v>
      </c>
      <c r="B566" s="429">
        <v>64</v>
      </c>
      <c r="C566" s="205"/>
      <c r="D566" s="205"/>
      <c r="E566" s="205"/>
      <c r="F566" s="205"/>
      <c r="G566" s="471">
        <f t="shared" si="49"/>
        <v>0</v>
      </c>
      <c r="H566" s="894"/>
      <c r="I566" s="882"/>
      <c r="J566" s="882"/>
      <c r="K566" s="882"/>
      <c r="L566" s="882"/>
      <c r="M566" s="882"/>
      <c r="N566" s="895"/>
      <c r="O566" s="894"/>
      <c r="P566" s="882"/>
      <c r="Q566" s="882"/>
      <c r="R566" s="882"/>
      <c r="S566" s="895"/>
      <c r="T566" s="205"/>
      <c r="U566" s="205"/>
      <c r="V566" s="205"/>
      <c r="W566" s="205"/>
      <c r="X566" s="205"/>
      <c r="Y566" s="205"/>
      <c r="Z566" s="471">
        <f t="shared" si="50"/>
        <v>0</v>
      </c>
      <c r="AA566" s="894"/>
      <c r="AB566" s="882"/>
      <c r="AC566" s="895"/>
    </row>
    <row r="567" spans="1:29" hidden="1" outlineLevel="1">
      <c r="A567" s="430" t="str">
        <f>Słownik!$B$512</f>
        <v>Holandia</v>
      </c>
      <c r="B567" s="429">
        <v>65</v>
      </c>
      <c r="C567" s="205"/>
      <c r="D567" s="205"/>
      <c r="E567" s="205"/>
      <c r="F567" s="205"/>
      <c r="G567" s="471">
        <f t="shared" si="49"/>
        <v>0</v>
      </c>
      <c r="H567" s="894"/>
      <c r="I567" s="882"/>
      <c r="J567" s="882"/>
      <c r="K567" s="882"/>
      <c r="L567" s="882"/>
      <c r="M567" s="882"/>
      <c r="N567" s="895"/>
      <c r="O567" s="894"/>
      <c r="P567" s="882"/>
      <c r="Q567" s="882"/>
      <c r="R567" s="882"/>
      <c r="S567" s="895"/>
      <c r="T567" s="205"/>
      <c r="U567" s="205"/>
      <c r="V567" s="205"/>
      <c r="W567" s="205"/>
      <c r="X567" s="205"/>
      <c r="Y567" s="205"/>
      <c r="Z567" s="471">
        <f t="shared" si="50"/>
        <v>0</v>
      </c>
      <c r="AA567" s="894"/>
      <c r="AB567" s="882"/>
      <c r="AC567" s="895"/>
    </row>
    <row r="568" spans="1:29" hidden="1" outlineLevel="1">
      <c r="A568" s="430" t="str">
        <f>Słownik!$B$512</f>
        <v>Holandia</v>
      </c>
      <c r="B568" s="429">
        <v>66</v>
      </c>
      <c r="C568" s="205"/>
      <c r="D568" s="205"/>
      <c r="E568" s="205"/>
      <c r="F568" s="205"/>
      <c r="G568" s="471">
        <f t="shared" si="49"/>
        <v>0</v>
      </c>
      <c r="H568" s="894"/>
      <c r="I568" s="882"/>
      <c r="J568" s="882"/>
      <c r="K568" s="882"/>
      <c r="L568" s="882"/>
      <c r="M568" s="882"/>
      <c r="N568" s="895"/>
      <c r="O568" s="894"/>
      <c r="P568" s="882"/>
      <c r="Q568" s="882"/>
      <c r="R568" s="882"/>
      <c r="S568" s="895"/>
      <c r="T568" s="205"/>
      <c r="U568" s="205"/>
      <c r="V568" s="205"/>
      <c r="W568" s="205"/>
      <c r="X568" s="205"/>
      <c r="Y568" s="205"/>
      <c r="Z568" s="471">
        <f t="shared" si="50"/>
        <v>0</v>
      </c>
      <c r="AA568" s="894"/>
      <c r="AB568" s="882"/>
      <c r="AC568" s="895"/>
    </row>
    <row r="569" spans="1:29" hidden="1" outlineLevel="1">
      <c r="A569" s="430" t="str">
        <f>Słownik!$B$512</f>
        <v>Holandia</v>
      </c>
      <c r="B569" s="429">
        <v>67</v>
      </c>
      <c r="C569" s="205"/>
      <c r="D569" s="205"/>
      <c r="E569" s="205"/>
      <c r="F569" s="205"/>
      <c r="G569" s="471">
        <f t="shared" si="49"/>
        <v>0</v>
      </c>
      <c r="H569" s="894"/>
      <c r="I569" s="882"/>
      <c r="J569" s="882"/>
      <c r="K569" s="882"/>
      <c r="L569" s="882"/>
      <c r="M569" s="882"/>
      <c r="N569" s="895"/>
      <c r="O569" s="894"/>
      <c r="P569" s="882"/>
      <c r="Q569" s="882"/>
      <c r="R569" s="882"/>
      <c r="S569" s="895"/>
      <c r="T569" s="205"/>
      <c r="U569" s="205"/>
      <c r="V569" s="205"/>
      <c r="W569" s="205"/>
      <c r="X569" s="205"/>
      <c r="Y569" s="205"/>
      <c r="Z569" s="471">
        <f t="shared" si="50"/>
        <v>0</v>
      </c>
      <c r="AA569" s="894"/>
      <c r="AB569" s="882"/>
      <c r="AC569" s="895"/>
    </row>
    <row r="570" spans="1:29" hidden="1" outlineLevel="1">
      <c r="A570" s="430" t="str">
        <f>Słownik!$B$512</f>
        <v>Holandia</v>
      </c>
      <c r="B570" s="429">
        <v>68</v>
      </c>
      <c r="C570" s="205"/>
      <c r="D570" s="205"/>
      <c r="E570" s="205"/>
      <c r="F570" s="205"/>
      <c r="G570" s="471">
        <f t="shared" si="49"/>
        <v>0</v>
      </c>
      <c r="H570" s="894"/>
      <c r="I570" s="882"/>
      <c r="J570" s="882"/>
      <c r="K570" s="882"/>
      <c r="L570" s="882"/>
      <c r="M570" s="882"/>
      <c r="N570" s="895"/>
      <c r="O570" s="894"/>
      <c r="P570" s="882"/>
      <c r="Q570" s="882"/>
      <c r="R570" s="882"/>
      <c r="S570" s="895"/>
      <c r="T570" s="205"/>
      <c r="U570" s="205"/>
      <c r="V570" s="205"/>
      <c r="W570" s="205"/>
      <c r="X570" s="205"/>
      <c r="Y570" s="205"/>
      <c r="Z570" s="471">
        <f t="shared" si="50"/>
        <v>0</v>
      </c>
      <c r="AA570" s="894"/>
      <c r="AB570" s="882"/>
      <c r="AC570" s="895"/>
    </row>
    <row r="571" spans="1:29" hidden="1" outlineLevel="1">
      <c r="A571" s="430" t="str">
        <f>Słownik!$B$512</f>
        <v>Holandia</v>
      </c>
      <c r="B571" s="429">
        <v>69</v>
      </c>
      <c r="C571" s="205"/>
      <c r="D571" s="205"/>
      <c r="E571" s="205"/>
      <c r="F571" s="205"/>
      <c r="G571" s="471">
        <f t="shared" si="49"/>
        <v>0</v>
      </c>
      <c r="H571" s="894"/>
      <c r="I571" s="882"/>
      <c r="J571" s="882"/>
      <c r="K571" s="882"/>
      <c r="L571" s="882"/>
      <c r="M571" s="882"/>
      <c r="N571" s="895"/>
      <c r="O571" s="894"/>
      <c r="P571" s="882"/>
      <c r="Q571" s="882"/>
      <c r="R571" s="882"/>
      <c r="S571" s="895"/>
      <c r="T571" s="205"/>
      <c r="U571" s="205"/>
      <c r="V571" s="205"/>
      <c r="W571" s="205"/>
      <c r="X571" s="205"/>
      <c r="Y571" s="205"/>
      <c r="Z571" s="471">
        <f t="shared" si="50"/>
        <v>0</v>
      </c>
      <c r="AA571" s="894"/>
      <c r="AB571" s="882"/>
      <c r="AC571" s="895"/>
    </row>
    <row r="572" spans="1:29" hidden="1" outlineLevel="1">
      <c r="A572" s="430" t="str">
        <f>Słownik!$B$512</f>
        <v>Holandia</v>
      </c>
      <c r="B572" s="429">
        <v>70</v>
      </c>
      <c r="C572" s="205"/>
      <c r="D572" s="205"/>
      <c r="E572" s="205"/>
      <c r="F572" s="205"/>
      <c r="G572" s="471">
        <f t="shared" si="49"/>
        <v>0</v>
      </c>
      <c r="H572" s="894"/>
      <c r="I572" s="882"/>
      <c r="J572" s="882"/>
      <c r="K572" s="882"/>
      <c r="L572" s="882"/>
      <c r="M572" s="882"/>
      <c r="N572" s="895"/>
      <c r="O572" s="894"/>
      <c r="P572" s="882"/>
      <c r="Q572" s="882"/>
      <c r="R572" s="882"/>
      <c r="S572" s="895"/>
      <c r="T572" s="205"/>
      <c r="U572" s="205"/>
      <c r="V572" s="205"/>
      <c r="W572" s="205"/>
      <c r="X572" s="205"/>
      <c r="Y572" s="205"/>
      <c r="Z572" s="471">
        <f t="shared" si="50"/>
        <v>0</v>
      </c>
      <c r="AA572" s="894"/>
      <c r="AB572" s="882"/>
      <c r="AC572" s="895"/>
    </row>
    <row r="573" spans="1:29" hidden="1" outlineLevel="1">
      <c r="A573" s="430" t="str">
        <f>Słownik!$B$512</f>
        <v>Holandia</v>
      </c>
      <c r="B573" s="429">
        <v>71</v>
      </c>
      <c r="C573" s="205"/>
      <c r="D573" s="205"/>
      <c r="E573" s="205"/>
      <c r="F573" s="205"/>
      <c r="G573" s="471">
        <f t="shared" si="49"/>
        <v>0</v>
      </c>
      <c r="H573" s="894"/>
      <c r="I573" s="882"/>
      <c r="J573" s="882"/>
      <c r="K573" s="882"/>
      <c r="L573" s="882"/>
      <c r="M573" s="882"/>
      <c r="N573" s="895"/>
      <c r="O573" s="894"/>
      <c r="P573" s="882"/>
      <c r="Q573" s="882"/>
      <c r="R573" s="882"/>
      <c r="S573" s="895"/>
      <c r="T573" s="205"/>
      <c r="U573" s="205"/>
      <c r="V573" s="205"/>
      <c r="W573" s="205"/>
      <c r="X573" s="205"/>
      <c r="Y573" s="205"/>
      <c r="Z573" s="471">
        <f t="shared" si="50"/>
        <v>0</v>
      </c>
      <c r="AA573" s="894"/>
      <c r="AB573" s="882"/>
      <c r="AC573" s="895"/>
    </row>
    <row r="574" spans="1:29" hidden="1" outlineLevel="1">
      <c r="A574" s="430" t="str">
        <f>Słownik!$B$512</f>
        <v>Holandia</v>
      </c>
      <c r="B574" s="429">
        <v>72</v>
      </c>
      <c r="C574" s="205"/>
      <c r="D574" s="205"/>
      <c r="E574" s="205"/>
      <c r="F574" s="205"/>
      <c r="G574" s="471">
        <f t="shared" si="49"/>
        <v>0</v>
      </c>
      <c r="H574" s="894"/>
      <c r="I574" s="882"/>
      <c r="J574" s="882"/>
      <c r="K574" s="882"/>
      <c r="L574" s="882"/>
      <c r="M574" s="882"/>
      <c r="N574" s="895"/>
      <c r="O574" s="894"/>
      <c r="P574" s="882"/>
      <c r="Q574" s="882"/>
      <c r="R574" s="882"/>
      <c r="S574" s="895"/>
      <c r="T574" s="205"/>
      <c r="U574" s="205"/>
      <c r="V574" s="205"/>
      <c r="W574" s="205"/>
      <c r="X574" s="205"/>
      <c r="Y574" s="205"/>
      <c r="Z574" s="471">
        <f t="shared" si="50"/>
        <v>0</v>
      </c>
      <c r="AA574" s="894"/>
      <c r="AB574" s="882"/>
      <c r="AC574" s="895"/>
    </row>
    <row r="575" spans="1:29" hidden="1" outlineLevel="1">
      <c r="A575" s="430" t="str">
        <f>Słownik!$B$512</f>
        <v>Holandia</v>
      </c>
      <c r="B575" s="429">
        <v>73</v>
      </c>
      <c r="C575" s="205"/>
      <c r="D575" s="205"/>
      <c r="E575" s="205"/>
      <c r="F575" s="205"/>
      <c r="G575" s="471">
        <f t="shared" si="49"/>
        <v>0</v>
      </c>
      <c r="H575" s="894"/>
      <c r="I575" s="882"/>
      <c r="J575" s="882"/>
      <c r="K575" s="882"/>
      <c r="L575" s="882"/>
      <c r="M575" s="882"/>
      <c r="N575" s="895"/>
      <c r="O575" s="894"/>
      <c r="P575" s="882"/>
      <c r="Q575" s="882"/>
      <c r="R575" s="882"/>
      <c r="S575" s="895"/>
      <c r="T575" s="205"/>
      <c r="U575" s="205"/>
      <c r="V575" s="205"/>
      <c r="W575" s="205"/>
      <c r="X575" s="205"/>
      <c r="Y575" s="205"/>
      <c r="Z575" s="471">
        <f t="shared" si="50"/>
        <v>0</v>
      </c>
      <c r="AA575" s="894"/>
      <c r="AB575" s="882"/>
      <c r="AC575" s="895"/>
    </row>
    <row r="576" spans="1:29" hidden="1" outlineLevel="1">
      <c r="A576" s="430" t="str">
        <f>Słownik!$B$512</f>
        <v>Holandia</v>
      </c>
      <c r="B576" s="429">
        <v>74</v>
      </c>
      <c r="C576" s="205"/>
      <c r="D576" s="205"/>
      <c r="E576" s="205"/>
      <c r="F576" s="205"/>
      <c r="G576" s="471">
        <f t="shared" si="49"/>
        <v>0</v>
      </c>
      <c r="H576" s="894"/>
      <c r="I576" s="882"/>
      <c r="J576" s="882"/>
      <c r="K576" s="882"/>
      <c r="L576" s="882"/>
      <c r="M576" s="882"/>
      <c r="N576" s="895"/>
      <c r="O576" s="894"/>
      <c r="P576" s="882"/>
      <c r="Q576" s="882"/>
      <c r="R576" s="882"/>
      <c r="S576" s="895"/>
      <c r="T576" s="205"/>
      <c r="U576" s="205"/>
      <c r="V576" s="205"/>
      <c r="W576" s="205"/>
      <c r="X576" s="205"/>
      <c r="Y576" s="205"/>
      <c r="Z576" s="471">
        <f t="shared" si="50"/>
        <v>0</v>
      </c>
      <c r="AA576" s="894"/>
      <c r="AB576" s="882"/>
      <c r="AC576" s="895"/>
    </row>
    <row r="577" spans="1:29" hidden="1" outlineLevel="1">
      <c r="A577" s="430" t="str">
        <f>Słownik!$B$512</f>
        <v>Holandia</v>
      </c>
      <c r="B577" s="429">
        <v>75</v>
      </c>
      <c r="C577" s="205"/>
      <c r="D577" s="205"/>
      <c r="E577" s="205"/>
      <c r="F577" s="205"/>
      <c r="G577" s="471">
        <f t="shared" si="49"/>
        <v>0</v>
      </c>
      <c r="H577" s="894"/>
      <c r="I577" s="882"/>
      <c r="J577" s="882"/>
      <c r="K577" s="882"/>
      <c r="L577" s="882"/>
      <c r="M577" s="882"/>
      <c r="N577" s="895"/>
      <c r="O577" s="894"/>
      <c r="P577" s="882"/>
      <c r="Q577" s="882"/>
      <c r="R577" s="882"/>
      <c r="S577" s="895"/>
      <c r="T577" s="205"/>
      <c r="U577" s="205"/>
      <c r="V577" s="205"/>
      <c r="W577" s="205"/>
      <c r="X577" s="205"/>
      <c r="Y577" s="205"/>
      <c r="Z577" s="471">
        <f t="shared" si="50"/>
        <v>0</v>
      </c>
      <c r="AA577" s="894"/>
      <c r="AB577" s="882"/>
      <c r="AC577" s="895"/>
    </row>
    <row r="578" spans="1:29" hidden="1" outlineLevel="1">
      <c r="A578" s="430" t="str">
        <f>Słownik!$B$512</f>
        <v>Holandia</v>
      </c>
      <c r="B578" s="429">
        <v>76</v>
      </c>
      <c r="C578" s="205"/>
      <c r="D578" s="205"/>
      <c r="E578" s="205"/>
      <c r="F578" s="205"/>
      <c r="G578" s="471">
        <f t="shared" si="49"/>
        <v>0</v>
      </c>
      <c r="H578" s="894"/>
      <c r="I578" s="882"/>
      <c r="J578" s="882"/>
      <c r="K578" s="882"/>
      <c r="L578" s="882"/>
      <c r="M578" s="882"/>
      <c r="N578" s="895"/>
      <c r="O578" s="894"/>
      <c r="P578" s="882"/>
      <c r="Q578" s="882"/>
      <c r="R578" s="882"/>
      <c r="S578" s="895"/>
      <c r="T578" s="205"/>
      <c r="U578" s="205"/>
      <c r="V578" s="205"/>
      <c r="W578" s="205"/>
      <c r="X578" s="205"/>
      <c r="Y578" s="205"/>
      <c r="Z578" s="471">
        <f t="shared" si="50"/>
        <v>0</v>
      </c>
      <c r="AA578" s="894"/>
      <c r="AB578" s="882"/>
      <c r="AC578" s="895"/>
    </row>
    <row r="579" spans="1:29" hidden="1" outlineLevel="1">
      <c r="A579" s="430" t="str">
        <f>Słownik!$B$512</f>
        <v>Holandia</v>
      </c>
      <c r="B579" s="429">
        <v>77</v>
      </c>
      <c r="C579" s="205"/>
      <c r="D579" s="205"/>
      <c r="E579" s="205"/>
      <c r="F579" s="205"/>
      <c r="G579" s="471">
        <f t="shared" si="49"/>
        <v>0</v>
      </c>
      <c r="H579" s="894"/>
      <c r="I579" s="882"/>
      <c r="J579" s="882"/>
      <c r="K579" s="882"/>
      <c r="L579" s="882"/>
      <c r="M579" s="882"/>
      <c r="N579" s="895"/>
      <c r="O579" s="894"/>
      <c r="P579" s="882"/>
      <c r="Q579" s="882"/>
      <c r="R579" s="882"/>
      <c r="S579" s="895"/>
      <c r="T579" s="205"/>
      <c r="U579" s="205"/>
      <c r="V579" s="205"/>
      <c r="W579" s="205"/>
      <c r="X579" s="205"/>
      <c r="Y579" s="205"/>
      <c r="Z579" s="471">
        <f t="shared" si="50"/>
        <v>0</v>
      </c>
      <c r="AA579" s="894"/>
      <c r="AB579" s="882"/>
      <c r="AC579" s="895"/>
    </row>
    <row r="580" spans="1:29" hidden="1" outlineLevel="1">
      <c r="A580" s="430" t="str">
        <f>Słownik!$B$512</f>
        <v>Holandia</v>
      </c>
      <c r="B580" s="429">
        <v>78</v>
      </c>
      <c r="C580" s="205"/>
      <c r="D580" s="205"/>
      <c r="E580" s="205"/>
      <c r="F580" s="205"/>
      <c r="G580" s="471">
        <f t="shared" si="49"/>
        <v>0</v>
      </c>
      <c r="H580" s="894"/>
      <c r="I580" s="882"/>
      <c r="J580" s="882"/>
      <c r="K580" s="882"/>
      <c r="L580" s="882"/>
      <c r="M580" s="882"/>
      <c r="N580" s="895"/>
      <c r="O580" s="894"/>
      <c r="P580" s="882"/>
      <c r="Q580" s="882"/>
      <c r="R580" s="882"/>
      <c r="S580" s="895"/>
      <c r="T580" s="205"/>
      <c r="U580" s="205"/>
      <c r="V580" s="205"/>
      <c r="W580" s="205"/>
      <c r="X580" s="205"/>
      <c r="Y580" s="205"/>
      <c r="Z580" s="471">
        <f t="shared" si="50"/>
        <v>0</v>
      </c>
      <c r="AA580" s="894"/>
      <c r="AB580" s="882"/>
      <c r="AC580" s="895"/>
    </row>
    <row r="581" spans="1:29" hidden="1" outlineLevel="1">
      <c r="A581" s="430" t="str">
        <f>Słownik!$B$512</f>
        <v>Holandia</v>
      </c>
      <c r="B581" s="429">
        <v>79</v>
      </c>
      <c r="C581" s="205"/>
      <c r="D581" s="205"/>
      <c r="E581" s="205"/>
      <c r="F581" s="205"/>
      <c r="G581" s="471">
        <f t="shared" si="49"/>
        <v>0</v>
      </c>
      <c r="H581" s="894"/>
      <c r="I581" s="882"/>
      <c r="J581" s="882"/>
      <c r="K581" s="882"/>
      <c r="L581" s="882"/>
      <c r="M581" s="882"/>
      <c r="N581" s="895"/>
      <c r="O581" s="894"/>
      <c r="P581" s="882"/>
      <c r="Q581" s="882"/>
      <c r="R581" s="882"/>
      <c r="S581" s="895"/>
      <c r="T581" s="205"/>
      <c r="U581" s="205"/>
      <c r="V581" s="205"/>
      <c r="W581" s="205"/>
      <c r="X581" s="205"/>
      <c r="Y581" s="205"/>
      <c r="Z581" s="471">
        <f t="shared" si="50"/>
        <v>0</v>
      </c>
      <c r="AA581" s="894"/>
      <c r="AB581" s="882"/>
      <c r="AC581" s="895"/>
    </row>
    <row r="582" spans="1:29" hidden="1" outlineLevel="1">
      <c r="A582" s="430" t="str">
        <f>Słownik!$B$512</f>
        <v>Holandia</v>
      </c>
      <c r="B582" s="429">
        <v>80</v>
      </c>
      <c r="C582" s="205"/>
      <c r="D582" s="205"/>
      <c r="E582" s="205"/>
      <c r="F582" s="205"/>
      <c r="G582" s="471">
        <f t="shared" si="49"/>
        <v>0</v>
      </c>
      <c r="H582" s="894"/>
      <c r="I582" s="882"/>
      <c r="J582" s="882"/>
      <c r="K582" s="882"/>
      <c r="L582" s="882"/>
      <c r="M582" s="882"/>
      <c r="N582" s="895"/>
      <c r="O582" s="894"/>
      <c r="P582" s="882"/>
      <c r="Q582" s="882"/>
      <c r="R582" s="882"/>
      <c r="S582" s="895"/>
      <c r="T582" s="205"/>
      <c r="U582" s="205"/>
      <c r="V582" s="205"/>
      <c r="W582" s="205"/>
      <c r="X582" s="205"/>
      <c r="Y582" s="205"/>
      <c r="Z582" s="471">
        <f t="shared" si="50"/>
        <v>0</v>
      </c>
      <c r="AA582" s="894"/>
      <c r="AB582" s="882"/>
      <c r="AC582" s="895"/>
    </row>
    <row r="583" spans="1:29" hidden="1" outlineLevel="1">
      <c r="A583" s="430" t="str">
        <f>Słownik!$B$512</f>
        <v>Holandia</v>
      </c>
      <c r="B583" s="429">
        <v>81</v>
      </c>
      <c r="C583" s="205"/>
      <c r="D583" s="205"/>
      <c r="E583" s="205"/>
      <c r="F583" s="205"/>
      <c r="G583" s="471">
        <f t="shared" si="49"/>
        <v>0</v>
      </c>
      <c r="H583" s="894"/>
      <c r="I583" s="882"/>
      <c r="J583" s="882"/>
      <c r="K583" s="882"/>
      <c r="L583" s="882"/>
      <c r="M583" s="882"/>
      <c r="N583" s="895"/>
      <c r="O583" s="894"/>
      <c r="P583" s="882"/>
      <c r="Q583" s="882"/>
      <c r="R583" s="882"/>
      <c r="S583" s="895"/>
      <c r="T583" s="205"/>
      <c r="U583" s="205"/>
      <c r="V583" s="205"/>
      <c r="W583" s="205"/>
      <c r="X583" s="205"/>
      <c r="Y583" s="205"/>
      <c r="Z583" s="471">
        <f t="shared" si="50"/>
        <v>0</v>
      </c>
      <c r="AA583" s="894"/>
      <c r="AB583" s="882"/>
      <c r="AC583" s="895"/>
    </row>
    <row r="584" spans="1:29" hidden="1" outlineLevel="1">
      <c r="A584" s="430" t="str">
        <f>Słownik!$B$512</f>
        <v>Holandia</v>
      </c>
      <c r="B584" s="429">
        <v>82</v>
      </c>
      <c r="C584" s="205"/>
      <c r="D584" s="205"/>
      <c r="E584" s="205"/>
      <c r="F584" s="205"/>
      <c r="G584" s="471">
        <f t="shared" si="49"/>
        <v>0</v>
      </c>
      <c r="H584" s="894"/>
      <c r="I584" s="882"/>
      <c r="J584" s="882"/>
      <c r="K584" s="882"/>
      <c r="L584" s="882"/>
      <c r="M584" s="882"/>
      <c r="N584" s="895"/>
      <c r="O584" s="894"/>
      <c r="P584" s="882"/>
      <c r="Q584" s="882"/>
      <c r="R584" s="882"/>
      <c r="S584" s="895"/>
      <c r="T584" s="205"/>
      <c r="U584" s="205"/>
      <c r="V584" s="205"/>
      <c r="W584" s="205"/>
      <c r="X584" s="205"/>
      <c r="Y584" s="205"/>
      <c r="Z584" s="471">
        <f t="shared" si="50"/>
        <v>0</v>
      </c>
      <c r="AA584" s="894"/>
      <c r="AB584" s="882"/>
      <c r="AC584" s="895"/>
    </row>
    <row r="585" spans="1:29" hidden="1" outlineLevel="1">
      <c r="A585" s="430" t="str">
        <f>Słownik!$B$512</f>
        <v>Holandia</v>
      </c>
      <c r="B585" s="429">
        <v>83</v>
      </c>
      <c r="C585" s="205"/>
      <c r="D585" s="205"/>
      <c r="E585" s="205"/>
      <c r="F585" s="205"/>
      <c r="G585" s="471">
        <f t="shared" si="49"/>
        <v>0</v>
      </c>
      <c r="H585" s="894"/>
      <c r="I585" s="882"/>
      <c r="J585" s="882"/>
      <c r="K585" s="882"/>
      <c r="L585" s="882"/>
      <c r="M585" s="882"/>
      <c r="N585" s="895"/>
      <c r="O585" s="894"/>
      <c r="P585" s="882"/>
      <c r="Q585" s="882"/>
      <c r="R585" s="882"/>
      <c r="S585" s="895"/>
      <c r="T585" s="205"/>
      <c r="U585" s="205"/>
      <c r="V585" s="205"/>
      <c r="W585" s="205"/>
      <c r="X585" s="205"/>
      <c r="Y585" s="205"/>
      <c r="Z585" s="471">
        <f t="shared" si="50"/>
        <v>0</v>
      </c>
      <c r="AA585" s="894"/>
      <c r="AB585" s="882"/>
      <c r="AC585" s="895"/>
    </row>
    <row r="586" spans="1:29" hidden="1" outlineLevel="1">
      <c r="A586" s="430" t="str">
        <f>Słownik!$B$512</f>
        <v>Holandia</v>
      </c>
      <c r="B586" s="429">
        <v>84</v>
      </c>
      <c r="C586" s="205"/>
      <c r="D586" s="205"/>
      <c r="E586" s="205"/>
      <c r="F586" s="205"/>
      <c r="G586" s="471">
        <f t="shared" si="49"/>
        <v>0</v>
      </c>
      <c r="H586" s="894"/>
      <c r="I586" s="882"/>
      <c r="J586" s="882"/>
      <c r="K586" s="882"/>
      <c r="L586" s="882"/>
      <c r="M586" s="882"/>
      <c r="N586" s="895"/>
      <c r="O586" s="894"/>
      <c r="P586" s="882"/>
      <c r="Q586" s="882"/>
      <c r="R586" s="882"/>
      <c r="S586" s="895"/>
      <c r="T586" s="205"/>
      <c r="U586" s="205"/>
      <c r="V586" s="205"/>
      <c r="W586" s="205"/>
      <c r="X586" s="205"/>
      <c r="Y586" s="205"/>
      <c r="Z586" s="471">
        <f t="shared" si="50"/>
        <v>0</v>
      </c>
      <c r="AA586" s="894"/>
      <c r="AB586" s="882"/>
      <c r="AC586" s="895"/>
    </row>
    <row r="587" spans="1:29" hidden="1" outlineLevel="1">
      <c r="A587" s="430" t="str">
        <f>Słownik!$B$512</f>
        <v>Holandia</v>
      </c>
      <c r="B587" s="429">
        <v>85</v>
      </c>
      <c r="C587" s="205"/>
      <c r="D587" s="205"/>
      <c r="E587" s="205"/>
      <c r="F587" s="205"/>
      <c r="G587" s="471">
        <f t="shared" si="49"/>
        <v>0</v>
      </c>
      <c r="H587" s="894"/>
      <c r="I587" s="882"/>
      <c r="J587" s="882"/>
      <c r="K587" s="882"/>
      <c r="L587" s="882"/>
      <c r="M587" s="882"/>
      <c r="N587" s="895"/>
      <c r="O587" s="894"/>
      <c r="P587" s="882"/>
      <c r="Q587" s="882"/>
      <c r="R587" s="882"/>
      <c r="S587" s="895"/>
      <c r="T587" s="205"/>
      <c r="U587" s="205"/>
      <c r="V587" s="205"/>
      <c r="W587" s="205"/>
      <c r="X587" s="205"/>
      <c r="Y587" s="205"/>
      <c r="Z587" s="471">
        <f t="shared" si="50"/>
        <v>0</v>
      </c>
      <c r="AA587" s="894"/>
      <c r="AB587" s="882"/>
      <c r="AC587" s="895"/>
    </row>
    <row r="588" spans="1:29" hidden="1" outlineLevel="1">
      <c r="A588" s="430" t="str">
        <f>Słownik!$B$512</f>
        <v>Holandia</v>
      </c>
      <c r="B588" s="429">
        <v>86</v>
      </c>
      <c r="C588" s="205"/>
      <c r="D588" s="205"/>
      <c r="E588" s="205"/>
      <c r="F588" s="205"/>
      <c r="G588" s="471">
        <f t="shared" si="49"/>
        <v>0</v>
      </c>
      <c r="H588" s="894"/>
      <c r="I588" s="882"/>
      <c r="J588" s="882"/>
      <c r="K588" s="882"/>
      <c r="L588" s="882"/>
      <c r="M588" s="882"/>
      <c r="N588" s="895"/>
      <c r="O588" s="894"/>
      <c r="P588" s="882"/>
      <c r="Q588" s="882"/>
      <c r="R588" s="882"/>
      <c r="S588" s="895"/>
      <c r="T588" s="205"/>
      <c r="U588" s="205"/>
      <c r="V588" s="205"/>
      <c r="W588" s="205"/>
      <c r="X588" s="205"/>
      <c r="Y588" s="205"/>
      <c r="Z588" s="471">
        <f t="shared" si="50"/>
        <v>0</v>
      </c>
      <c r="AA588" s="894"/>
      <c r="AB588" s="882"/>
      <c r="AC588" s="895"/>
    </row>
    <row r="589" spans="1:29" hidden="1" outlineLevel="1">
      <c r="A589" s="430" t="str">
        <f>Słownik!$B$512</f>
        <v>Holandia</v>
      </c>
      <c r="B589" s="429">
        <v>87</v>
      </c>
      <c r="C589" s="205"/>
      <c r="D589" s="205"/>
      <c r="E589" s="205"/>
      <c r="F589" s="205"/>
      <c r="G589" s="471">
        <f t="shared" si="49"/>
        <v>0</v>
      </c>
      <c r="H589" s="894"/>
      <c r="I589" s="882"/>
      <c r="J589" s="882"/>
      <c r="K589" s="882"/>
      <c r="L589" s="882"/>
      <c r="M589" s="882"/>
      <c r="N589" s="895"/>
      <c r="O589" s="894"/>
      <c r="P589" s="882"/>
      <c r="Q589" s="882"/>
      <c r="R589" s="882"/>
      <c r="S589" s="895"/>
      <c r="T589" s="205"/>
      <c r="U589" s="205"/>
      <c r="V589" s="205"/>
      <c r="W589" s="205"/>
      <c r="X589" s="205"/>
      <c r="Y589" s="205"/>
      <c r="Z589" s="471">
        <f t="shared" si="50"/>
        <v>0</v>
      </c>
      <c r="AA589" s="894"/>
      <c r="AB589" s="882"/>
      <c r="AC589" s="895"/>
    </row>
    <row r="590" spans="1:29" hidden="1" outlineLevel="1">
      <c r="A590" s="430" t="str">
        <f>Słownik!$B$512</f>
        <v>Holandia</v>
      </c>
      <c r="B590" s="429">
        <v>88</v>
      </c>
      <c r="C590" s="205"/>
      <c r="D590" s="205"/>
      <c r="E590" s="205"/>
      <c r="F590" s="205"/>
      <c r="G590" s="471">
        <f t="shared" si="49"/>
        <v>0</v>
      </c>
      <c r="H590" s="894"/>
      <c r="I590" s="882"/>
      <c r="J590" s="882"/>
      <c r="K590" s="882"/>
      <c r="L590" s="882"/>
      <c r="M590" s="882"/>
      <c r="N590" s="895"/>
      <c r="O590" s="894"/>
      <c r="P590" s="882"/>
      <c r="Q590" s="882"/>
      <c r="R590" s="882"/>
      <c r="S590" s="895"/>
      <c r="T590" s="205"/>
      <c r="U590" s="205"/>
      <c r="V590" s="205"/>
      <c r="W590" s="205"/>
      <c r="X590" s="205"/>
      <c r="Y590" s="205"/>
      <c r="Z590" s="471">
        <f t="shared" si="50"/>
        <v>0</v>
      </c>
      <c r="AA590" s="894"/>
      <c r="AB590" s="882"/>
      <c r="AC590" s="895"/>
    </row>
    <row r="591" spans="1:29" hidden="1" outlineLevel="1">
      <c r="A591" s="430" t="str">
        <f>Słownik!$B$512</f>
        <v>Holandia</v>
      </c>
      <c r="B591" s="429">
        <v>89</v>
      </c>
      <c r="C591" s="205"/>
      <c r="D591" s="205"/>
      <c r="E591" s="205"/>
      <c r="F591" s="205"/>
      <c r="G591" s="471">
        <f t="shared" si="49"/>
        <v>0</v>
      </c>
      <c r="H591" s="894"/>
      <c r="I591" s="882"/>
      <c r="J591" s="882"/>
      <c r="K591" s="882"/>
      <c r="L591" s="882"/>
      <c r="M591" s="882"/>
      <c r="N591" s="895"/>
      <c r="O591" s="894"/>
      <c r="P591" s="882"/>
      <c r="Q591" s="882"/>
      <c r="R591" s="882"/>
      <c r="S591" s="895"/>
      <c r="T591" s="205"/>
      <c r="U591" s="205"/>
      <c r="V591" s="205"/>
      <c r="W591" s="205"/>
      <c r="X591" s="205"/>
      <c r="Y591" s="205"/>
      <c r="Z591" s="471">
        <f t="shared" si="50"/>
        <v>0</v>
      </c>
      <c r="AA591" s="894"/>
      <c r="AB591" s="882"/>
      <c r="AC591" s="895"/>
    </row>
    <row r="592" spans="1:29" hidden="1" outlineLevel="1">
      <c r="A592" s="430" t="str">
        <f>Słownik!$B$512</f>
        <v>Holandia</v>
      </c>
      <c r="B592" s="429">
        <v>90</v>
      </c>
      <c r="C592" s="205"/>
      <c r="D592" s="205"/>
      <c r="E592" s="205"/>
      <c r="F592" s="205"/>
      <c r="G592" s="471">
        <f t="shared" si="49"/>
        <v>0</v>
      </c>
      <c r="H592" s="894"/>
      <c r="I592" s="882"/>
      <c r="J592" s="882"/>
      <c r="K592" s="882"/>
      <c r="L592" s="882"/>
      <c r="M592" s="882"/>
      <c r="N592" s="895"/>
      <c r="O592" s="894"/>
      <c r="P592" s="882"/>
      <c r="Q592" s="882"/>
      <c r="R592" s="882"/>
      <c r="S592" s="895"/>
      <c r="T592" s="205"/>
      <c r="U592" s="205"/>
      <c r="V592" s="205"/>
      <c r="W592" s="205"/>
      <c r="X592" s="205"/>
      <c r="Y592" s="205"/>
      <c r="Z592" s="471">
        <f t="shared" si="50"/>
        <v>0</v>
      </c>
      <c r="AA592" s="894"/>
      <c r="AB592" s="882"/>
      <c r="AC592" s="895"/>
    </row>
    <row r="593" spans="1:29" hidden="1" outlineLevel="1">
      <c r="A593" s="430" t="str">
        <f>Słownik!$B$512</f>
        <v>Holandia</v>
      </c>
      <c r="B593" s="429">
        <v>91</v>
      </c>
      <c r="C593" s="205"/>
      <c r="D593" s="205"/>
      <c r="E593" s="205"/>
      <c r="F593" s="205"/>
      <c r="G593" s="471">
        <f t="shared" si="49"/>
        <v>0</v>
      </c>
      <c r="H593" s="894"/>
      <c r="I593" s="882"/>
      <c r="J593" s="882"/>
      <c r="K593" s="882"/>
      <c r="L593" s="882"/>
      <c r="M593" s="882"/>
      <c r="N593" s="895"/>
      <c r="O593" s="894"/>
      <c r="P593" s="882"/>
      <c r="Q593" s="882"/>
      <c r="R593" s="882"/>
      <c r="S593" s="895"/>
      <c r="T593" s="205"/>
      <c r="U593" s="205"/>
      <c r="V593" s="205"/>
      <c r="W593" s="205"/>
      <c r="X593" s="205"/>
      <c r="Y593" s="205"/>
      <c r="Z593" s="471">
        <f t="shared" si="50"/>
        <v>0</v>
      </c>
      <c r="AA593" s="894"/>
      <c r="AB593" s="882"/>
      <c r="AC593" s="895"/>
    </row>
    <row r="594" spans="1:29" hidden="1" outlineLevel="1">
      <c r="A594" s="430" t="str">
        <f>Słownik!$B$512</f>
        <v>Holandia</v>
      </c>
      <c r="B594" s="429">
        <v>92</v>
      </c>
      <c r="C594" s="205"/>
      <c r="D594" s="205"/>
      <c r="E594" s="205"/>
      <c r="F594" s="205"/>
      <c r="G594" s="471">
        <f t="shared" si="49"/>
        <v>0</v>
      </c>
      <c r="H594" s="894"/>
      <c r="I594" s="882"/>
      <c r="J594" s="882"/>
      <c r="K594" s="882"/>
      <c r="L594" s="882"/>
      <c r="M594" s="882"/>
      <c r="N594" s="895"/>
      <c r="O594" s="894"/>
      <c r="P594" s="882"/>
      <c r="Q594" s="882"/>
      <c r="R594" s="882"/>
      <c r="S594" s="895"/>
      <c r="T594" s="205"/>
      <c r="U594" s="205"/>
      <c r="V594" s="205"/>
      <c r="W594" s="205"/>
      <c r="X594" s="205"/>
      <c r="Y594" s="205"/>
      <c r="Z594" s="471">
        <f t="shared" si="50"/>
        <v>0</v>
      </c>
      <c r="AA594" s="894"/>
      <c r="AB594" s="882"/>
      <c r="AC594" s="895"/>
    </row>
    <row r="595" spans="1:29" hidden="1" outlineLevel="1">
      <c r="A595" s="430" t="str">
        <f>Słownik!$B$512</f>
        <v>Holandia</v>
      </c>
      <c r="B595" s="429">
        <v>93</v>
      </c>
      <c r="C595" s="205"/>
      <c r="D595" s="205"/>
      <c r="E595" s="205"/>
      <c r="F595" s="205"/>
      <c r="G595" s="471">
        <f t="shared" si="49"/>
        <v>0</v>
      </c>
      <c r="H595" s="894"/>
      <c r="I595" s="882"/>
      <c r="J595" s="882"/>
      <c r="K595" s="882"/>
      <c r="L595" s="882"/>
      <c r="M595" s="882"/>
      <c r="N595" s="895"/>
      <c r="O595" s="894"/>
      <c r="P595" s="882"/>
      <c r="Q595" s="882"/>
      <c r="R595" s="882"/>
      <c r="S595" s="895"/>
      <c r="T595" s="205"/>
      <c r="U595" s="205"/>
      <c r="V595" s="205"/>
      <c r="W595" s="205"/>
      <c r="X595" s="205"/>
      <c r="Y595" s="205"/>
      <c r="Z595" s="471">
        <f t="shared" si="50"/>
        <v>0</v>
      </c>
      <c r="AA595" s="894"/>
      <c r="AB595" s="882"/>
      <c r="AC595" s="895"/>
    </row>
    <row r="596" spans="1:29" hidden="1" outlineLevel="1">
      <c r="A596" s="430" t="str">
        <f>Słownik!$B$512</f>
        <v>Holandia</v>
      </c>
      <c r="B596" s="429">
        <v>94</v>
      </c>
      <c r="C596" s="205"/>
      <c r="D596" s="205"/>
      <c r="E596" s="205"/>
      <c r="F596" s="205"/>
      <c r="G596" s="471">
        <f t="shared" ref="G596:G661" si="51">SUM(C596:F596)</f>
        <v>0</v>
      </c>
      <c r="H596" s="894"/>
      <c r="I596" s="882"/>
      <c r="J596" s="882"/>
      <c r="K596" s="882"/>
      <c r="L596" s="882"/>
      <c r="M596" s="882"/>
      <c r="N596" s="895"/>
      <c r="O596" s="894"/>
      <c r="P596" s="882"/>
      <c r="Q596" s="882"/>
      <c r="R596" s="882"/>
      <c r="S596" s="895"/>
      <c r="T596" s="205"/>
      <c r="U596" s="205"/>
      <c r="V596" s="205"/>
      <c r="W596" s="205"/>
      <c r="X596" s="205"/>
      <c r="Y596" s="205"/>
      <c r="Z596" s="471">
        <f t="shared" ref="Z596:Z603" si="52">SUM(T596:W596)+5*(X596+Y596)</f>
        <v>0</v>
      </c>
      <c r="AA596" s="894"/>
      <c r="AB596" s="882"/>
      <c r="AC596" s="895"/>
    </row>
    <row r="597" spans="1:29" hidden="1" outlineLevel="1">
      <c r="A597" s="430" t="str">
        <f>Słownik!$B$512</f>
        <v>Holandia</v>
      </c>
      <c r="B597" s="429">
        <v>95</v>
      </c>
      <c r="C597" s="205"/>
      <c r="D597" s="205"/>
      <c r="E597" s="205"/>
      <c r="F597" s="205"/>
      <c r="G597" s="471">
        <f t="shared" si="51"/>
        <v>0</v>
      </c>
      <c r="H597" s="894"/>
      <c r="I597" s="882"/>
      <c r="J597" s="882"/>
      <c r="K597" s="882"/>
      <c r="L597" s="882"/>
      <c r="M597" s="882"/>
      <c r="N597" s="895"/>
      <c r="O597" s="894"/>
      <c r="P597" s="882"/>
      <c r="Q597" s="882"/>
      <c r="R597" s="882"/>
      <c r="S597" s="895"/>
      <c r="T597" s="205"/>
      <c r="U597" s="205"/>
      <c r="V597" s="205"/>
      <c r="W597" s="205"/>
      <c r="X597" s="205"/>
      <c r="Y597" s="205"/>
      <c r="Z597" s="471">
        <f t="shared" si="52"/>
        <v>0</v>
      </c>
      <c r="AA597" s="894"/>
      <c r="AB597" s="882"/>
      <c r="AC597" s="895"/>
    </row>
    <row r="598" spans="1:29" hidden="1" outlineLevel="1">
      <c r="A598" s="430" t="str">
        <f>Słownik!$B$512</f>
        <v>Holandia</v>
      </c>
      <c r="B598" s="429">
        <v>96</v>
      </c>
      <c r="C598" s="205"/>
      <c r="D598" s="205"/>
      <c r="E598" s="205"/>
      <c r="F598" s="205"/>
      <c r="G598" s="471">
        <f t="shared" si="51"/>
        <v>0</v>
      </c>
      <c r="H598" s="894"/>
      <c r="I598" s="882"/>
      <c r="J598" s="882"/>
      <c r="K598" s="882"/>
      <c r="L598" s="882"/>
      <c r="M598" s="882"/>
      <c r="N598" s="895"/>
      <c r="O598" s="894"/>
      <c r="P598" s="882"/>
      <c r="Q598" s="882"/>
      <c r="R598" s="882"/>
      <c r="S598" s="895"/>
      <c r="T598" s="205"/>
      <c r="U598" s="205"/>
      <c r="V598" s="205"/>
      <c r="W598" s="205"/>
      <c r="X598" s="205"/>
      <c r="Y598" s="205"/>
      <c r="Z598" s="471">
        <f t="shared" si="52"/>
        <v>0</v>
      </c>
      <c r="AA598" s="894"/>
      <c r="AB598" s="882"/>
      <c r="AC598" s="895"/>
    </row>
    <row r="599" spans="1:29" hidden="1" outlineLevel="1">
      <c r="A599" s="430" t="str">
        <f>Słownik!$B$512</f>
        <v>Holandia</v>
      </c>
      <c r="B599" s="429">
        <v>97</v>
      </c>
      <c r="C599" s="205"/>
      <c r="D599" s="205"/>
      <c r="E599" s="205"/>
      <c r="F599" s="205"/>
      <c r="G599" s="471">
        <f t="shared" si="51"/>
        <v>0</v>
      </c>
      <c r="H599" s="894"/>
      <c r="I599" s="882"/>
      <c r="J599" s="882"/>
      <c r="K599" s="882"/>
      <c r="L599" s="882"/>
      <c r="M599" s="882"/>
      <c r="N599" s="895"/>
      <c r="O599" s="894"/>
      <c r="P599" s="882"/>
      <c r="Q599" s="882"/>
      <c r="R599" s="882"/>
      <c r="S599" s="895"/>
      <c r="T599" s="205"/>
      <c r="U599" s="205"/>
      <c r="V599" s="205"/>
      <c r="W599" s="205"/>
      <c r="X599" s="205"/>
      <c r="Y599" s="205"/>
      <c r="Z599" s="471">
        <f t="shared" si="52"/>
        <v>0</v>
      </c>
      <c r="AA599" s="894"/>
      <c r="AB599" s="882"/>
      <c r="AC599" s="895"/>
    </row>
    <row r="600" spans="1:29" hidden="1" outlineLevel="1">
      <c r="A600" s="430" t="str">
        <f>Słownik!$B$512</f>
        <v>Holandia</v>
      </c>
      <c r="B600" s="429">
        <v>98</v>
      </c>
      <c r="C600" s="205"/>
      <c r="D600" s="205"/>
      <c r="E600" s="205"/>
      <c r="F600" s="205"/>
      <c r="G600" s="471">
        <f t="shared" si="51"/>
        <v>0</v>
      </c>
      <c r="H600" s="894"/>
      <c r="I600" s="882"/>
      <c r="J600" s="882"/>
      <c r="K600" s="882"/>
      <c r="L600" s="882"/>
      <c r="M600" s="882"/>
      <c r="N600" s="895"/>
      <c r="O600" s="894"/>
      <c r="P600" s="882"/>
      <c r="Q600" s="882"/>
      <c r="R600" s="882"/>
      <c r="S600" s="895"/>
      <c r="T600" s="205"/>
      <c r="U600" s="205"/>
      <c r="V600" s="205"/>
      <c r="W600" s="205"/>
      <c r="X600" s="205"/>
      <c r="Y600" s="205"/>
      <c r="Z600" s="471">
        <f t="shared" si="52"/>
        <v>0</v>
      </c>
      <c r="AA600" s="894"/>
      <c r="AB600" s="882"/>
      <c r="AC600" s="895"/>
    </row>
    <row r="601" spans="1:29" hidden="1" outlineLevel="1">
      <c r="A601" s="430" t="str">
        <f>Słownik!$B$512</f>
        <v>Holandia</v>
      </c>
      <c r="B601" s="429">
        <v>99</v>
      </c>
      <c r="C601" s="205"/>
      <c r="D601" s="205"/>
      <c r="E601" s="205"/>
      <c r="F601" s="205"/>
      <c r="G601" s="471">
        <f t="shared" si="51"/>
        <v>0</v>
      </c>
      <c r="H601" s="896"/>
      <c r="I601" s="897"/>
      <c r="J601" s="897"/>
      <c r="K601" s="897"/>
      <c r="L601" s="897"/>
      <c r="M601" s="897"/>
      <c r="N601" s="898"/>
      <c r="O601" s="896"/>
      <c r="P601" s="897"/>
      <c r="Q601" s="897"/>
      <c r="R601" s="897"/>
      <c r="S601" s="898"/>
      <c r="T601" s="205"/>
      <c r="U601" s="205"/>
      <c r="V601" s="205"/>
      <c r="W601" s="205"/>
      <c r="X601" s="205"/>
      <c r="Y601" s="205"/>
      <c r="Z601" s="471">
        <f t="shared" si="52"/>
        <v>0</v>
      </c>
      <c r="AA601" s="896"/>
      <c r="AB601" s="897"/>
      <c r="AC601" s="898"/>
    </row>
    <row r="602" spans="1:29" collapsed="1">
      <c r="A602" s="351" t="str">
        <f>Słownik!B512</f>
        <v>Holandia</v>
      </c>
      <c r="B602" s="351" t="str">
        <f>Słownik!$B$487</f>
        <v>Wszystko</v>
      </c>
      <c r="C602" s="452"/>
      <c r="D602" s="453"/>
      <c r="E602" s="453"/>
      <c r="F602" s="454"/>
      <c r="G602" s="362"/>
      <c r="H602" s="888"/>
      <c r="I602" s="889"/>
      <c r="J602" s="889"/>
      <c r="K602" s="889"/>
      <c r="L602" s="889"/>
      <c r="M602" s="889"/>
      <c r="N602" s="890"/>
      <c r="O602" s="888"/>
      <c r="P602" s="889"/>
      <c r="Q602" s="889"/>
      <c r="R602" s="889"/>
      <c r="S602" s="889"/>
      <c r="T602" s="452"/>
      <c r="U602" s="453"/>
      <c r="V602" s="453"/>
      <c r="W602" s="453"/>
      <c r="X602" s="467"/>
      <c r="Y602" s="453"/>
      <c r="Z602" s="473"/>
      <c r="AA602" s="896"/>
      <c r="AB602" s="897"/>
      <c r="AC602" s="898"/>
    </row>
    <row r="603" spans="1:29">
      <c r="A603" s="351" t="str">
        <f>Słownik!B513</f>
        <v>NL</v>
      </c>
      <c r="B603" s="441" t="str">
        <f>Słownik!$B$480</f>
        <v>Razem</v>
      </c>
      <c r="C603" s="455">
        <f>IF(SUM(C512:C601)=0,C602,SUM(C512:C601))</f>
        <v>0</v>
      </c>
      <c r="D603" s="455">
        <f t="shared" ref="D603:F603" si="53">IF(SUM(D512:D601)=0,D602,SUM(D512:D601))</f>
        <v>0</v>
      </c>
      <c r="E603" s="455">
        <f t="shared" si="53"/>
        <v>0</v>
      </c>
      <c r="F603" s="456">
        <f t="shared" si="53"/>
        <v>0</v>
      </c>
      <c r="G603" s="457">
        <f>SUM(C603:F603)</f>
        <v>0</v>
      </c>
      <c r="H603" s="888"/>
      <c r="I603" s="889"/>
      <c r="J603" s="889"/>
      <c r="K603" s="889"/>
      <c r="L603" s="889"/>
      <c r="M603" s="889"/>
      <c r="N603" s="890"/>
      <c r="O603" s="888"/>
      <c r="P603" s="889"/>
      <c r="Q603" s="889"/>
      <c r="R603" s="889"/>
      <c r="S603" s="889"/>
      <c r="T603" s="455">
        <f t="shared" ref="T603:Y603" si="54">IF(SUM(T512:T601)=0,T602,SUM(T512:T601))</f>
        <v>0</v>
      </c>
      <c r="U603" s="468">
        <f t="shared" si="54"/>
        <v>0</v>
      </c>
      <c r="V603" s="468">
        <f t="shared" si="54"/>
        <v>0</v>
      </c>
      <c r="W603" s="468">
        <f t="shared" si="54"/>
        <v>0</v>
      </c>
      <c r="X603" s="468">
        <f t="shared" si="54"/>
        <v>0</v>
      </c>
      <c r="Y603" s="469">
        <f t="shared" si="54"/>
        <v>0</v>
      </c>
      <c r="Z603" s="474">
        <f t="shared" si="52"/>
        <v>0</v>
      </c>
      <c r="AA603" s="896"/>
      <c r="AB603" s="897"/>
      <c r="AC603" s="898"/>
    </row>
    <row r="604" spans="1:29" hidden="1" outlineLevel="1">
      <c r="A604" s="430" t="str">
        <f>Słownik!$B$514</f>
        <v>Norwegia</v>
      </c>
      <c r="B604" s="429">
        <v>1</v>
      </c>
      <c r="C604" s="205"/>
      <c r="D604" s="205"/>
      <c r="E604" s="205"/>
      <c r="F604" s="205"/>
      <c r="G604" s="471">
        <f t="shared" si="51"/>
        <v>0</v>
      </c>
      <c r="H604" s="891"/>
      <c r="I604" s="892"/>
      <c r="J604" s="892"/>
      <c r="K604" s="892"/>
      <c r="L604" s="892"/>
      <c r="M604" s="892"/>
      <c r="N604" s="893"/>
      <c r="O604" s="891"/>
      <c r="P604" s="892"/>
      <c r="Q604" s="892"/>
      <c r="R604" s="892"/>
      <c r="S604" s="893"/>
      <c r="T604" s="891"/>
      <c r="U604" s="892"/>
      <c r="V604" s="892"/>
      <c r="W604" s="892"/>
      <c r="X604" s="892"/>
      <c r="Y604" s="892"/>
      <c r="Z604" s="893"/>
      <c r="AA604" s="891"/>
      <c r="AB604" s="892"/>
      <c r="AC604" s="893"/>
    </row>
    <row r="605" spans="1:29" hidden="1" outlineLevel="1">
      <c r="A605" s="430" t="str">
        <f>Słownik!$B$514</f>
        <v>Norwegia</v>
      </c>
      <c r="B605" s="429">
        <v>2</v>
      </c>
      <c r="C605" s="205"/>
      <c r="D605" s="205"/>
      <c r="E605" s="205"/>
      <c r="F605" s="205"/>
      <c r="G605" s="471">
        <f t="shared" si="51"/>
        <v>0</v>
      </c>
      <c r="H605" s="894"/>
      <c r="I605" s="882"/>
      <c r="J605" s="882"/>
      <c r="K605" s="882"/>
      <c r="L605" s="882"/>
      <c r="M605" s="882"/>
      <c r="N605" s="895"/>
      <c r="O605" s="894"/>
      <c r="P605" s="882"/>
      <c r="Q605" s="882"/>
      <c r="R605" s="882"/>
      <c r="S605" s="895"/>
      <c r="T605" s="894"/>
      <c r="U605" s="882"/>
      <c r="V605" s="882"/>
      <c r="W605" s="882"/>
      <c r="X605" s="882"/>
      <c r="Y605" s="882"/>
      <c r="Z605" s="895"/>
      <c r="AA605" s="894"/>
      <c r="AB605" s="882"/>
      <c r="AC605" s="895"/>
    </row>
    <row r="606" spans="1:29" hidden="1" outlineLevel="1">
      <c r="A606" s="430" t="str">
        <f>Słownik!$B$514</f>
        <v>Norwegia</v>
      </c>
      <c r="B606" s="429">
        <v>3</v>
      </c>
      <c r="C606" s="205"/>
      <c r="D606" s="205"/>
      <c r="E606" s="205"/>
      <c r="F606" s="205"/>
      <c r="G606" s="471">
        <f t="shared" si="51"/>
        <v>0</v>
      </c>
      <c r="H606" s="894"/>
      <c r="I606" s="882"/>
      <c r="J606" s="882"/>
      <c r="K606" s="882"/>
      <c r="L606" s="882"/>
      <c r="M606" s="882"/>
      <c r="N606" s="895"/>
      <c r="O606" s="894"/>
      <c r="P606" s="882"/>
      <c r="Q606" s="882"/>
      <c r="R606" s="882"/>
      <c r="S606" s="895"/>
      <c r="T606" s="894"/>
      <c r="U606" s="882"/>
      <c r="V606" s="882"/>
      <c r="W606" s="882"/>
      <c r="X606" s="882"/>
      <c r="Y606" s="882"/>
      <c r="Z606" s="895"/>
      <c r="AA606" s="894"/>
      <c r="AB606" s="882"/>
      <c r="AC606" s="895"/>
    </row>
    <row r="607" spans="1:29" hidden="1" outlineLevel="1">
      <c r="A607" s="430" t="str">
        <f>Słownik!$B$514</f>
        <v>Norwegia</v>
      </c>
      <c r="B607" s="429">
        <v>4</v>
      </c>
      <c r="C607" s="205"/>
      <c r="D607" s="205"/>
      <c r="E607" s="205"/>
      <c r="F607" s="205"/>
      <c r="G607" s="471">
        <f t="shared" si="51"/>
        <v>0</v>
      </c>
      <c r="H607" s="894"/>
      <c r="I607" s="882"/>
      <c r="J607" s="882"/>
      <c r="K607" s="882"/>
      <c r="L607" s="882"/>
      <c r="M607" s="882"/>
      <c r="N607" s="895"/>
      <c r="O607" s="894"/>
      <c r="P607" s="882"/>
      <c r="Q607" s="882"/>
      <c r="R607" s="882"/>
      <c r="S607" s="895"/>
      <c r="T607" s="894"/>
      <c r="U607" s="882"/>
      <c r="V607" s="882"/>
      <c r="W607" s="882"/>
      <c r="X607" s="882"/>
      <c r="Y607" s="882"/>
      <c r="Z607" s="895"/>
      <c r="AA607" s="894"/>
      <c r="AB607" s="882"/>
      <c r="AC607" s="895"/>
    </row>
    <row r="608" spans="1:29" hidden="1" outlineLevel="1">
      <c r="A608" s="430" t="str">
        <f>Słownik!$B$514</f>
        <v>Norwegia</v>
      </c>
      <c r="B608" s="429">
        <v>5</v>
      </c>
      <c r="C608" s="205"/>
      <c r="D608" s="205"/>
      <c r="E608" s="205"/>
      <c r="F608" s="205"/>
      <c r="G608" s="471">
        <f t="shared" si="51"/>
        <v>0</v>
      </c>
      <c r="H608" s="894"/>
      <c r="I608" s="882"/>
      <c r="J608" s="882"/>
      <c r="K608" s="882"/>
      <c r="L608" s="882"/>
      <c r="M608" s="882"/>
      <c r="N608" s="895"/>
      <c r="O608" s="894"/>
      <c r="P608" s="882"/>
      <c r="Q608" s="882"/>
      <c r="R608" s="882"/>
      <c r="S608" s="895"/>
      <c r="T608" s="894"/>
      <c r="U608" s="882"/>
      <c r="V608" s="882"/>
      <c r="W608" s="882"/>
      <c r="X608" s="882"/>
      <c r="Y608" s="882"/>
      <c r="Z608" s="895"/>
      <c r="AA608" s="894"/>
      <c r="AB608" s="882"/>
      <c r="AC608" s="895"/>
    </row>
    <row r="609" spans="1:29" hidden="1" outlineLevel="1">
      <c r="A609" s="430" t="str">
        <f>Słownik!$B$514</f>
        <v>Norwegia</v>
      </c>
      <c r="B609" s="429">
        <v>6</v>
      </c>
      <c r="C609" s="205"/>
      <c r="D609" s="205"/>
      <c r="E609" s="205"/>
      <c r="F609" s="205"/>
      <c r="G609" s="471">
        <f t="shared" si="51"/>
        <v>0</v>
      </c>
      <c r="H609" s="894"/>
      <c r="I609" s="882"/>
      <c r="J609" s="882"/>
      <c r="K609" s="882"/>
      <c r="L609" s="882"/>
      <c r="M609" s="882"/>
      <c r="N609" s="895"/>
      <c r="O609" s="894"/>
      <c r="P609" s="882"/>
      <c r="Q609" s="882"/>
      <c r="R609" s="882"/>
      <c r="S609" s="895"/>
      <c r="T609" s="894"/>
      <c r="U609" s="882"/>
      <c r="V609" s="882"/>
      <c r="W609" s="882"/>
      <c r="X609" s="882"/>
      <c r="Y609" s="882"/>
      <c r="Z609" s="895"/>
      <c r="AA609" s="894"/>
      <c r="AB609" s="882"/>
      <c r="AC609" s="895"/>
    </row>
    <row r="610" spans="1:29" hidden="1" outlineLevel="1">
      <c r="A610" s="430" t="str">
        <f>Słownik!$B$514</f>
        <v>Norwegia</v>
      </c>
      <c r="B610" s="429">
        <v>7</v>
      </c>
      <c r="C610" s="205"/>
      <c r="D610" s="205"/>
      <c r="E610" s="205"/>
      <c r="F610" s="205"/>
      <c r="G610" s="471">
        <f t="shared" si="51"/>
        <v>0</v>
      </c>
      <c r="H610" s="894"/>
      <c r="I610" s="882"/>
      <c r="J610" s="882"/>
      <c r="K610" s="882"/>
      <c r="L610" s="882"/>
      <c r="M610" s="882"/>
      <c r="N610" s="895"/>
      <c r="O610" s="894"/>
      <c r="P610" s="882"/>
      <c r="Q610" s="882"/>
      <c r="R610" s="882"/>
      <c r="S610" s="895"/>
      <c r="T610" s="894"/>
      <c r="U610" s="882"/>
      <c r="V610" s="882"/>
      <c r="W610" s="882"/>
      <c r="X610" s="882"/>
      <c r="Y610" s="882"/>
      <c r="Z610" s="895"/>
      <c r="AA610" s="894"/>
      <c r="AB610" s="882"/>
      <c r="AC610" s="895"/>
    </row>
    <row r="611" spans="1:29" hidden="1" outlineLevel="1">
      <c r="A611" s="430" t="str">
        <f>Słownik!$B$514</f>
        <v>Norwegia</v>
      </c>
      <c r="B611" s="429">
        <v>8</v>
      </c>
      <c r="C611" s="205"/>
      <c r="D611" s="205"/>
      <c r="E611" s="205"/>
      <c r="F611" s="205"/>
      <c r="G611" s="471">
        <f t="shared" si="51"/>
        <v>0</v>
      </c>
      <c r="H611" s="894"/>
      <c r="I611" s="882"/>
      <c r="J611" s="882"/>
      <c r="K611" s="882"/>
      <c r="L611" s="882"/>
      <c r="M611" s="882"/>
      <c r="N611" s="895"/>
      <c r="O611" s="894"/>
      <c r="P611" s="882"/>
      <c r="Q611" s="882"/>
      <c r="R611" s="882"/>
      <c r="S611" s="895"/>
      <c r="T611" s="894"/>
      <c r="U611" s="882"/>
      <c r="V611" s="882"/>
      <c r="W611" s="882"/>
      <c r="X611" s="882"/>
      <c r="Y611" s="882"/>
      <c r="Z611" s="895"/>
      <c r="AA611" s="894"/>
      <c r="AB611" s="882"/>
      <c r="AC611" s="895"/>
    </row>
    <row r="612" spans="1:29" hidden="1" outlineLevel="1">
      <c r="A612" s="430" t="str">
        <f>Słownik!$B$514</f>
        <v>Norwegia</v>
      </c>
      <c r="B612" s="429">
        <v>9</v>
      </c>
      <c r="C612" s="205"/>
      <c r="D612" s="205"/>
      <c r="E612" s="205"/>
      <c r="F612" s="205"/>
      <c r="G612" s="471">
        <f t="shared" si="51"/>
        <v>0</v>
      </c>
      <c r="H612" s="894"/>
      <c r="I612" s="882"/>
      <c r="J612" s="882"/>
      <c r="K612" s="882"/>
      <c r="L612" s="882"/>
      <c r="M612" s="882"/>
      <c r="N612" s="895"/>
      <c r="O612" s="894"/>
      <c r="P612" s="882"/>
      <c r="Q612" s="882"/>
      <c r="R612" s="882"/>
      <c r="S612" s="895"/>
      <c r="T612" s="894"/>
      <c r="U612" s="882"/>
      <c r="V612" s="882"/>
      <c r="W612" s="882"/>
      <c r="X612" s="882"/>
      <c r="Y612" s="882"/>
      <c r="Z612" s="895"/>
      <c r="AA612" s="894"/>
      <c r="AB612" s="882"/>
      <c r="AC612" s="895"/>
    </row>
    <row r="613" spans="1:29" hidden="1" outlineLevel="1">
      <c r="A613" s="430" t="str">
        <f>Słownik!$B$514</f>
        <v>Norwegia</v>
      </c>
      <c r="B613" s="429">
        <v>10</v>
      </c>
      <c r="C613" s="205"/>
      <c r="D613" s="205"/>
      <c r="E613" s="205"/>
      <c r="F613" s="205"/>
      <c r="G613" s="471">
        <f t="shared" si="51"/>
        <v>0</v>
      </c>
      <c r="H613" s="894"/>
      <c r="I613" s="882"/>
      <c r="J613" s="882"/>
      <c r="K613" s="882"/>
      <c r="L613" s="882"/>
      <c r="M613" s="882"/>
      <c r="N613" s="895"/>
      <c r="O613" s="894"/>
      <c r="P613" s="882"/>
      <c r="Q613" s="882"/>
      <c r="R613" s="882"/>
      <c r="S613" s="895"/>
      <c r="T613" s="894"/>
      <c r="U613" s="882"/>
      <c r="V613" s="882"/>
      <c r="W613" s="882"/>
      <c r="X613" s="882"/>
      <c r="Y613" s="882"/>
      <c r="Z613" s="895"/>
      <c r="AA613" s="894"/>
      <c r="AB613" s="882"/>
      <c r="AC613" s="895"/>
    </row>
    <row r="614" spans="1:29" hidden="1" outlineLevel="1">
      <c r="A614" s="430" t="str">
        <f>Słownik!$B$514</f>
        <v>Norwegia</v>
      </c>
      <c r="B614" s="429">
        <v>11</v>
      </c>
      <c r="C614" s="205"/>
      <c r="D614" s="205"/>
      <c r="E614" s="205"/>
      <c r="F614" s="205"/>
      <c r="G614" s="471">
        <f t="shared" si="51"/>
        <v>0</v>
      </c>
      <c r="H614" s="894"/>
      <c r="I614" s="882"/>
      <c r="J614" s="882"/>
      <c r="K614" s="882"/>
      <c r="L614" s="882"/>
      <c r="M614" s="882"/>
      <c r="N614" s="895"/>
      <c r="O614" s="894"/>
      <c r="P614" s="882"/>
      <c r="Q614" s="882"/>
      <c r="R614" s="882"/>
      <c r="S614" s="895"/>
      <c r="T614" s="894"/>
      <c r="U614" s="882"/>
      <c r="V614" s="882"/>
      <c r="W614" s="882"/>
      <c r="X614" s="882"/>
      <c r="Y614" s="882"/>
      <c r="Z614" s="895"/>
      <c r="AA614" s="894"/>
      <c r="AB614" s="882"/>
      <c r="AC614" s="895"/>
    </row>
    <row r="615" spans="1:29" hidden="1" outlineLevel="1">
      <c r="A615" s="430" t="str">
        <f>Słownik!$B$514</f>
        <v>Norwegia</v>
      </c>
      <c r="B615" s="429">
        <v>12</v>
      </c>
      <c r="C615" s="205"/>
      <c r="D615" s="205"/>
      <c r="E615" s="205"/>
      <c r="F615" s="205"/>
      <c r="G615" s="471">
        <f t="shared" si="51"/>
        <v>0</v>
      </c>
      <c r="H615" s="894"/>
      <c r="I615" s="882"/>
      <c r="J615" s="882"/>
      <c r="K615" s="882"/>
      <c r="L615" s="882"/>
      <c r="M615" s="882"/>
      <c r="N615" s="895"/>
      <c r="O615" s="894"/>
      <c r="P615" s="882"/>
      <c r="Q615" s="882"/>
      <c r="R615" s="882"/>
      <c r="S615" s="895"/>
      <c r="T615" s="894"/>
      <c r="U615" s="882"/>
      <c r="V615" s="882"/>
      <c r="W615" s="882"/>
      <c r="X615" s="882"/>
      <c r="Y615" s="882"/>
      <c r="Z615" s="895"/>
      <c r="AA615" s="894"/>
      <c r="AB615" s="882"/>
      <c r="AC615" s="895"/>
    </row>
    <row r="616" spans="1:29" hidden="1" outlineLevel="1">
      <c r="A616" s="430" t="str">
        <f>Słownik!$B$514</f>
        <v>Norwegia</v>
      </c>
      <c r="B616" s="429">
        <v>14</v>
      </c>
      <c r="C616" s="205"/>
      <c r="D616" s="205"/>
      <c r="E616" s="205"/>
      <c r="F616" s="205"/>
      <c r="G616" s="471">
        <f t="shared" si="51"/>
        <v>0</v>
      </c>
      <c r="H616" s="894"/>
      <c r="I616" s="882"/>
      <c r="J616" s="882"/>
      <c r="K616" s="882"/>
      <c r="L616" s="882"/>
      <c r="M616" s="882"/>
      <c r="N616" s="895"/>
      <c r="O616" s="894"/>
      <c r="P616" s="882"/>
      <c r="Q616" s="882"/>
      <c r="R616" s="882"/>
      <c r="S616" s="895"/>
      <c r="T616" s="894"/>
      <c r="U616" s="882"/>
      <c r="V616" s="882"/>
      <c r="W616" s="882"/>
      <c r="X616" s="882"/>
      <c r="Y616" s="882"/>
      <c r="Z616" s="895"/>
      <c r="AA616" s="894"/>
      <c r="AB616" s="882"/>
      <c r="AC616" s="895"/>
    </row>
    <row r="617" spans="1:29" hidden="1" outlineLevel="1">
      <c r="A617" s="430" t="str">
        <f>Słownik!$B$514</f>
        <v>Norwegia</v>
      </c>
      <c r="B617" s="429">
        <v>15</v>
      </c>
      <c r="C617" s="205"/>
      <c r="D617" s="205"/>
      <c r="E617" s="205"/>
      <c r="F617" s="205"/>
      <c r="G617" s="471">
        <f t="shared" si="51"/>
        <v>0</v>
      </c>
      <c r="H617" s="894"/>
      <c r="I617" s="882"/>
      <c r="J617" s="882"/>
      <c r="K617" s="882"/>
      <c r="L617" s="882"/>
      <c r="M617" s="882"/>
      <c r="N617" s="895"/>
      <c r="O617" s="894"/>
      <c r="P617" s="882"/>
      <c r="Q617" s="882"/>
      <c r="R617" s="882"/>
      <c r="S617" s="895"/>
      <c r="T617" s="894"/>
      <c r="U617" s="882"/>
      <c r="V617" s="882"/>
      <c r="W617" s="882"/>
      <c r="X617" s="882"/>
      <c r="Y617" s="882"/>
      <c r="Z617" s="895"/>
      <c r="AA617" s="894"/>
      <c r="AB617" s="882"/>
      <c r="AC617" s="895"/>
    </row>
    <row r="618" spans="1:29" hidden="1" outlineLevel="1">
      <c r="A618" s="430" t="str">
        <f>Słownik!$B$514</f>
        <v>Norwegia</v>
      </c>
      <c r="B618" s="429">
        <v>16</v>
      </c>
      <c r="C618" s="205"/>
      <c r="D618" s="205"/>
      <c r="E618" s="205"/>
      <c r="F618" s="205"/>
      <c r="G618" s="471">
        <f t="shared" si="51"/>
        <v>0</v>
      </c>
      <c r="H618" s="894"/>
      <c r="I618" s="882"/>
      <c r="J618" s="882"/>
      <c r="K618" s="882"/>
      <c r="L618" s="882"/>
      <c r="M618" s="882"/>
      <c r="N618" s="895"/>
      <c r="O618" s="894"/>
      <c r="P618" s="882"/>
      <c r="Q618" s="882"/>
      <c r="R618" s="882"/>
      <c r="S618" s="895"/>
      <c r="T618" s="894"/>
      <c r="U618" s="882"/>
      <c r="V618" s="882"/>
      <c r="W618" s="882"/>
      <c r="X618" s="882"/>
      <c r="Y618" s="882"/>
      <c r="Z618" s="895"/>
      <c r="AA618" s="894"/>
      <c r="AB618" s="882"/>
      <c r="AC618" s="895"/>
    </row>
    <row r="619" spans="1:29" hidden="1" outlineLevel="1">
      <c r="A619" s="430" t="str">
        <f>Słownik!$B$514</f>
        <v>Norwegia</v>
      </c>
      <c r="B619" s="429">
        <v>17</v>
      </c>
      <c r="C619" s="205"/>
      <c r="D619" s="205"/>
      <c r="E619" s="205"/>
      <c r="F619" s="205"/>
      <c r="G619" s="471">
        <f t="shared" si="51"/>
        <v>0</v>
      </c>
      <c r="H619" s="894"/>
      <c r="I619" s="882"/>
      <c r="J619" s="882"/>
      <c r="K619" s="882"/>
      <c r="L619" s="882"/>
      <c r="M619" s="882"/>
      <c r="N619" s="895"/>
      <c r="O619" s="894"/>
      <c r="P619" s="882"/>
      <c r="Q619" s="882"/>
      <c r="R619" s="882"/>
      <c r="S619" s="895"/>
      <c r="T619" s="894"/>
      <c r="U619" s="882"/>
      <c r="V619" s="882"/>
      <c r="W619" s="882"/>
      <c r="X619" s="882"/>
      <c r="Y619" s="882"/>
      <c r="Z619" s="895"/>
      <c r="AA619" s="894"/>
      <c r="AB619" s="882"/>
      <c r="AC619" s="895"/>
    </row>
    <row r="620" spans="1:29" hidden="1" outlineLevel="1">
      <c r="A620" s="430" t="str">
        <f>Słownik!$B$514</f>
        <v>Norwegia</v>
      </c>
      <c r="B620" s="429">
        <v>18</v>
      </c>
      <c r="C620" s="205"/>
      <c r="D620" s="205"/>
      <c r="E620" s="205"/>
      <c r="F620" s="205"/>
      <c r="G620" s="471">
        <f t="shared" si="51"/>
        <v>0</v>
      </c>
      <c r="H620" s="894"/>
      <c r="I620" s="882"/>
      <c r="J620" s="882"/>
      <c r="K620" s="882"/>
      <c r="L620" s="882"/>
      <c r="M620" s="882"/>
      <c r="N620" s="895"/>
      <c r="O620" s="894"/>
      <c r="P620" s="882"/>
      <c r="Q620" s="882"/>
      <c r="R620" s="882"/>
      <c r="S620" s="895"/>
      <c r="T620" s="894"/>
      <c r="U620" s="882"/>
      <c r="V620" s="882"/>
      <c r="W620" s="882"/>
      <c r="X620" s="882"/>
      <c r="Y620" s="882"/>
      <c r="Z620" s="895"/>
      <c r="AA620" s="894"/>
      <c r="AB620" s="882"/>
      <c r="AC620" s="895"/>
    </row>
    <row r="621" spans="1:29" hidden="1" outlineLevel="1">
      <c r="A621" s="430" t="str">
        <f>Słownik!$B$514</f>
        <v>Norwegia</v>
      </c>
      <c r="B621" s="429">
        <v>19</v>
      </c>
      <c r="C621" s="205"/>
      <c r="D621" s="205"/>
      <c r="E621" s="205"/>
      <c r="F621" s="205"/>
      <c r="G621" s="471">
        <f t="shared" si="51"/>
        <v>0</v>
      </c>
      <c r="H621" s="894"/>
      <c r="I621" s="882"/>
      <c r="J621" s="882"/>
      <c r="K621" s="882"/>
      <c r="L621" s="882"/>
      <c r="M621" s="882"/>
      <c r="N621" s="895"/>
      <c r="O621" s="894"/>
      <c r="P621" s="882"/>
      <c r="Q621" s="882"/>
      <c r="R621" s="882"/>
      <c r="S621" s="895"/>
      <c r="T621" s="894"/>
      <c r="U621" s="882"/>
      <c r="V621" s="882"/>
      <c r="W621" s="882"/>
      <c r="X621" s="882"/>
      <c r="Y621" s="882"/>
      <c r="Z621" s="895"/>
      <c r="AA621" s="894"/>
      <c r="AB621" s="882"/>
      <c r="AC621" s="895"/>
    </row>
    <row r="622" spans="1:29" hidden="1" outlineLevel="1">
      <c r="A622" s="430" t="str">
        <f>Słownik!$B$514</f>
        <v>Norwegia</v>
      </c>
      <c r="B622" s="429">
        <v>20</v>
      </c>
      <c r="C622" s="205"/>
      <c r="D622" s="205"/>
      <c r="E622" s="205"/>
      <c r="F622" s="205"/>
      <c r="G622" s="471">
        <f t="shared" si="51"/>
        <v>0</v>
      </c>
      <c r="H622" s="896"/>
      <c r="I622" s="897"/>
      <c r="J622" s="897"/>
      <c r="K622" s="897"/>
      <c r="L622" s="897"/>
      <c r="M622" s="897"/>
      <c r="N622" s="898"/>
      <c r="O622" s="896"/>
      <c r="P622" s="897"/>
      <c r="Q622" s="897"/>
      <c r="R622" s="897"/>
      <c r="S622" s="898"/>
      <c r="T622" s="896"/>
      <c r="U622" s="897"/>
      <c r="V622" s="897"/>
      <c r="W622" s="897"/>
      <c r="X622" s="897"/>
      <c r="Y622" s="897"/>
      <c r="Z622" s="898"/>
      <c r="AA622" s="894"/>
      <c r="AB622" s="882"/>
      <c r="AC622" s="895"/>
    </row>
    <row r="623" spans="1:29" collapsed="1">
      <c r="A623" s="351" t="str">
        <f>Słownik!B514</f>
        <v>Norwegia</v>
      </c>
      <c r="B623" s="351" t="str">
        <f>Słownik!$B$487</f>
        <v>Wszystko</v>
      </c>
      <c r="C623" s="452"/>
      <c r="D623" s="453"/>
      <c r="E623" s="453"/>
      <c r="F623" s="454"/>
      <c r="G623" s="377"/>
      <c r="H623" s="888"/>
      <c r="I623" s="889"/>
      <c r="J623" s="889"/>
      <c r="K623" s="889"/>
      <c r="L623" s="889"/>
      <c r="M623" s="889"/>
      <c r="N623" s="890"/>
      <c r="O623" s="888"/>
      <c r="P623" s="889"/>
      <c r="Q623" s="889"/>
      <c r="R623" s="889"/>
      <c r="S623" s="889"/>
      <c r="T623" s="888"/>
      <c r="U623" s="889"/>
      <c r="V623" s="889"/>
      <c r="W623" s="889"/>
      <c r="X623" s="889"/>
      <c r="Y623" s="889"/>
      <c r="Z623" s="890"/>
      <c r="AA623" s="888"/>
      <c r="AB623" s="889"/>
      <c r="AC623" s="890"/>
    </row>
    <row r="624" spans="1:29">
      <c r="A624" s="351" t="str">
        <f>Słownik!B515</f>
        <v>NO</v>
      </c>
      <c r="B624" s="441" t="str">
        <f>Słownik!$B$480</f>
        <v>Razem</v>
      </c>
      <c r="C624" s="455">
        <f>IF(SUM(C604:C622)=0,C623,SUM(C604:C622))</f>
        <v>0</v>
      </c>
      <c r="D624" s="455">
        <f t="shared" ref="D624:F624" si="55">IF(SUM(D604:D622)=0,D623,SUM(D604:D622))</f>
        <v>0</v>
      </c>
      <c r="E624" s="455">
        <f t="shared" si="55"/>
        <v>0</v>
      </c>
      <c r="F624" s="456">
        <f t="shared" si="55"/>
        <v>0</v>
      </c>
      <c r="G624" s="456">
        <f t="shared" si="51"/>
        <v>0</v>
      </c>
      <c r="H624" s="888"/>
      <c r="I624" s="889"/>
      <c r="J624" s="889"/>
      <c r="K624" s="889"/>
      <c r="L624" s="889"/>
      <c r="M624" s="889"/>
      <c r="N624" s="890"/>
      <c r="O624" s="888"/>
      <c r="P624" s="889"/>
      <c r="Q624" s="889"/>
      <c r="R624" s="889"/>
      <c r="S624" s="889"/>
      <c r="T624" s="888"/>
      <c r="U624" s="889"/>
      <c r="V624" s="889"/>
      <c r="W624" s="889"/>
      <c r="X624" s="889"/>
      <c r="Y624" s="889"/>
      <c r="Z624" s="890"/>
      <c r="AA624" s="888"/>
      <c r="AB624" s="889"/>
      <c r="AC624" s="890"/>
    </row>
    <row r="625" spans="1:29" hidden="1" outlineLevel="1">
      <c r="A625" s="430" t="str">
        <f>Słownik!$B$516</f>
        <v>Polska</v>
      </c>
      <c r="B625" s="429">
        <v>0</v>
      </c>
      <c r="C625" s="205"/>
      <c r="D625" s="205"/>
      <c r="E625" s="205"/>
      <c r="F625" s="205"/>
      <c r="G625" s="456">
        <f t="shared" si="51"/>
        <v>0</v>
      </c>
      <c r="H625" s="233"/>
      <c r="I625" s="205"/>
      <c r="J625" s="205"/>
      <c r="K625" s="205"/>
      <c r="L625" s="205"/>
      <c r="M625" s="205"/>
      <c r="N625" s="456">
        <f t="shared" ref="N625:N661" si="56">SUM(H625:K625)+1.5*(L625+M625)</f>
        <v>0</v>
      </c>
      <c r="O625" s="891"/>
      <c r="P625" s="892"/>
      <c r="Q625" s="892"/>
      <c r="R625" s="892"/>
      <c r="S625" s="892"/>
      <c r="T625" s="891"/>
      <c r="U625" s="892"/>
      <c r="V625" s="892"/>
      <c r="W625" s="892"/>
      <c r="X625" s="892"/>
      <c r="Y625" s="892"/>
      <c r="Z625" s="893"/>
      <c r="AA625" s="891"/>
      <c r="AB625" s="892"/>
      <c r="AC625" s="893"/>
    </row>
    <row r="626" spans="1:29" hidden="1" outlineLevel="1">
      <c r="A626" s="430" t="str">
        <f>Słownik!$B$516</f>
        <v>Polska</v>
      </c>
      <c r="B626" s="429">
        <v>1</v>
      </c>
      <c r="C626" s="205"/>
      <c r="D626" s="205"/>
      <c r="E626" s="205"/>
      <c r="F626" s="205"/>
      <c r="G626" s="456">
        <f t="shared" si="51"/>
        <v>0</v>
      </c>
      <c r="H626" s="233"/>
      <c r="I626" s="205"/>
      <c r="J626" s="205"/>
      <c r="K626" s="205"/>
      <c r="L626" s="205"/>
      <c r="M626" s="205"/>
      <c r="N626" s="456">
        <f t="shared" si="56"/>
        <v>0</v>
      </c>
      <c r="O626" s="894"/>
      <c r="P626" s="882"/>
      <c r="Q626" s="882"/>
      <c r="R626" s="882"/>
      <c r="S626" s="882"/>
      <c r="T626" s="894"/>
      <c r="U626" s="882"/>
      <c r="V626" s="882"/>
      <c r="W626" s="882"/>
      <c r="X626" s="882"/>
      <c r="Y626" s="882"/>
      <c r="Z626" s="895"/>
      <c r="AA626" s="894"/>
      <c r="AB626" s="882"/>
      <c r="AC626" s="895"/>
    </row>
    <row r="627" spans="1:29" hidden="1" outlineLevel="1">
      <c r="A627" s="430" t="str">
        <f>Słownik!$B$516</f>
        <v>Polska</v>
      </c>
      <c r="B627" s="429">
        <v>2</v>
      </c>
      <c r="C627" s="205"/>
      <c r="D627" s="205"/>
      <c r="E627" s="205"/>
      <c r="F627" s="205"/>
      <c r="G627" s="456">
        <f t="shared" si="51"/>
        <v>0</v>
      </c>
      <c r="H627" s="233"/>
      <c r="I627" s="205"/>
      <c r="J627" s="205"/>
      <c r="K627" s="205"/>
      <c r="L627" s="205"/>
      <c r="M627" s="205"/>
      <c r="N627" s="456">
        <f t="shared" si="56"/>
        <v>0</v>
      </c>
      <c r="O627" s="894"/>
      <c r="P627" s="882"/>
      <c r="Q627" s="882"/>
      <c r="R627" s="882"/>
      <c r="S627" s="882"/>
      <c r="T627" s="894"/>
      <c r="U627" s="882"/>
      <c r="V627" s="882"/>
      <c r="W627" s="882"/>
      <c r="X627" s="882"/>
      <c r="Y627" s="882"/>
      <c r="Z627" s="895"/>
      <c r="AA627" s="894"/>
      <c r="AB627" s="882"/>
      <c r="AC627" s="895"/>
    </row>
    <row r="628" spans="1:29" hidden="1" outlineLevel="1">
      <c r="A628" s="430" t="str">
        <f>Słownik!$B$516</f>
        <v>Polska</v>
      </c>
      <c r="B628" s="429">
        <v>3</v>
      </c>
      <c r="C628" s="205"/>
      <c r="D628" s="205"/>
      <c r="E628" s="205"/>
      <c r="F628" s="205"/>
      <c r="G628" s="456">
        <f t="shared" si="51"/>
        <v>0</v>
      </c>
      <c r="H628" s="233"/>
      <c r="I628" s="205"/>
      <c r="J628" s="205"/>
      <c r="K628" s="205"/>
      <c r="L628" s="205"/>
      <c r="M628" s="205"/>
      <c r="N628" s="456">
        <f t="shared" si="56"/>
        <v>0</v>
      </c>
      <c r="O628" s="894"/>
      <c r="P628" s="882"/>
      <c r="Q628" s="882"/>
      <c r="R628" s="882"/>
      <c r="S628" s="882"/>
      <c r="T628" s="894"/>
      <c r="U628" s="882"/>
      <c r="V628" s="882"/>
      <c r="W628" s="882"/>
      <c r="X628" s="882"/>
      <c r="Y628" s="882"/>
      <c r="Z628" s="895"/>
      <c r="AA628" s="894"/>
      <c r="AB628" s="882"/>
      <c r="AC628" s="895"/>
    </row>
    <row r="629" spans="1:29" hidden="1" outlineLevel="1">
      <c r="A629" s="430" t="str">
        <f>Słownik!$B$516</f>
        <v>Polska</v>
      </c>
      <c r="B629" s="429">
        <v>4</v>
      </c>
      <c r="C629" s="205"/>
      <c r="D629" s="205"/>
      <c r="E629" s="205"/>
      <c r="F629" s="205"/>
      <c r="G629" s="456">
        <f t="shared" si="51"/>
        <v>0</v>
      </c>
      <c r="H629" s="233"/>
      <c r="I629" s="205"/>
      <c r="J629" s="205"/>
      <c r="K629" s="205"/>
      <c r="L629" s="205"/>
      <c r="M629" s="205"/>
      <c r="N629" s="456">
        <f t="shared" si="56"/>
        <v>0</v>
      </c>
      <c r="O629" s="894"/>
      <c r="P629" s="882"/>
      <c r="Q629" s="882"/>
      <c r="R629" s="882"/>
      <c r="S629" s="882"/>
      <c r="T629" s="894"/>
      <c r="U629" s="882"/>
      <c r="V629" s="882"/>
      <c r="W629" s="882"/>
      <c r="X629" s="882"/>
      <c r="Y629" s="882"/>
      <c r="Z629" s="895"/>
      <c r="AA629" s="894"/>
      <c r="AB629" s="882"/>
      <c r="AC629" s="895"/>
    </row>
    <row r="630" spans="1:29" hidden="1" outlineLevel="1">
      <c r="A630" s="430" t="str">
        <f>Słownik!$B$516</f>
        <v>Polska</v>
      </c>
      <c r="B630" s="429">
        <v>5</v>
      </c>
      <c r="C630" s="205"/>
      <c r="D630" s="205"/>
      <c r="E630" s="205"/>
      <c r="F630" s="205"/>
      <c r="G630" s="456">
        <f t="shared" si="51"/>
        <v>0</v>
      </c>
      <c r="H630" s="233"/>
      <c r="I630" s="205"/>
      <c r="J630" s="205"/>
      <c r="K630" s="205"/>
      <c r="L630" s="205"/>
      <c r="M630" s="205"/>
      <c r="N630" s="456">
        <f t="shared" si="56"/>
        <v>0</v>
      </c>
      <c r="O630" s="894"/>
      <c r="P630" s="882"/>
      <c r="Q630" s="882"/>
      <c r="R630" s="882"/>
      <c r="S630" s="882"/>
      <c r="T630" s="894"/>
      <c r="U630" s="882"/>
      <c r="V630" s="882"/>
      <c r="W630" s="882"/>
      <c r="X630" s="882"/>
      <c r="Y630" s="882"/>
      <c r="Z630" s="895"/>
      <c r="AA630" s="894"/>
      <c r="AB630" s="882"/>
      <c r="AC630" s="895"/>
    </row>
    <row r="631" spans="1:29" hidden="1" outlineLevel="1">
      <c r="A631" s="430" t="str">
        <f>Słownik!$B$516</f>
        <v>Polska</v>
      </c>
      <c r="B631" s="429">
        <v>6</v>
      </c>
      <c r="C631" s="205"/>
      <c r="D631" s="205"/>
      <c r="E631" s="205"/>
      <c r="F631" s="205"/>
      <c r="G631" s="456">
        <f t="shared" si="51"/>
        <v>0</v>
      </c>
      <c r="H631" s="233"/>
      <c r="I631" s="205"/>
      <c r="J631" s="205"/>
      <c r="K631" s="205"/>
      <c r="L631" s="205"/>
      <c r="M631" s="205"/>
      <c r="N631" s="456">
        <f t="shared" si="56"/>
        <v>0</v>
      </c>
      <c r="O631" s="894"/>
      <c r="P631" s="882"/>
      <c r="Q631" s="882"/>
      <c r="R631" s="882"/>
      <c r="S631" s="882"/>
      <c r="T631" s="894"/>
      <c r="U631" s="882"/>
      <c r="V631" s="882"/>
      <c r="W631" s="882"/>
      <c r="X631" s="882"/>
      <c r="Y631" s="882"/>
      <c r="Z631" s="895"/>
      <c r="AA631" s="894"/>
      <c r="AB631" s="882"/>
      <c r="AC631" s="895"/>
    </row>
    <row r="632" spans="1:29" hidden="1" outlineLevel="1">
      <c r="A632" s="430" t="str">
        <f>Słownik!$B$516</f>
        <v>Polska</v>
      </c>
      <c r="B632" s="429">
        <v>7</v>
      </c>
      <c r="C632" s="205"/>
      <c r="D632" s="205"/>
      <c r="E632" s="205"/>
      <c r="F632" s="205"/>
      <c r="G632" s="456">
        <f t="shared" si="51"/>
        <v>0</v>
      </c>
      <c r="H632" s="233"/>
      <c r="I632" s="205"/>
      <c r="J632" s="205"/>
      <c r="K632" s="205"/>
      <c r="L632" s="205"/>
      <c r="M632" s="205"/>
      <c r="N632" s="456">
        <f t="shared" si="56"/>
        <v>0</v>
      </c>
      <c r="O632" s="894"/>
      <c r="P632" s="882"/>
      <c r="Q632" s="882"/>
      <c r="R632" s="882"/>
      <c r="S632" s="882"/>
      <c r="T632" s="894"/>
      <c r="U632" s="882"/>
      <c r="V632" s="882"/>
      <c r="W632" s="882"/>
      <c r="X632" s="882"/>
      <c r="Y632" s="882"/>
      <c r="Z632" s="895"/>
      <c r="AA632" s="894"/>
      <c r="AB632" s="882"/>
      <c r="AC632" s="895"/>
    </row>
    <row r="633" spans="1:29" hidden="1" outlineLevel="1">
      <c r="A633" s="430" t="str">
        <f>Słownik!$B$516</f>
        <v>Polska</v>
      </c>
      <c r="B633" s="429">
        <v>8</v>
      </c>
      <c r="C633" s="205"/>
      <c r="D633" s="205"/>
      <c r="E633" s="205"/>
      <c r="F633" s="205"/>
      <c r="G633" s="456">
        <f t="shared" si="51"/>
        <v>0</v>
      </c>
      <c r="H633" s="233"/>
      <c r="I633" s="205"/>
      <c r="J633" s="205"/>
      <c r="K633" s="205"/>
      <c r="L633" s="205"/>
      <c r="M633" s="205"/>
      <c r="N633" s="456">
        <f t="shared" si="56"/>
        <v>0</v>
      </c>
      <c r="O633" s="894"/>
      <c r="P633" s="882"/>
      <c r="Q633" s="882"/>
      <c r="R633" s="882"/>
      <c r="S633" s="882"/>
      <c r="T633" s="894"/>
      <c r="U633" s="882"/>
      <c r="V633" s="882"/>
      <c r="W633" s="882"/>
      <c r="X633" s="882"/>
      <c r="Y633" s="882"/>
      <c r="Z633" s="895"/>
      <c r="AA633" s="894"/>
      <c r="AB633" s="882"/>
      <c r="AC633" s="895"/>
    </row>
    <row r="634" spans="1:29" hidden="1" outlineLevel="1">
      <c r="A634" s="430" t="str">
        <f>Słownik!$B$516</f>
        <v>Polska</v>
      </c>
      <c r="B634" s="429">
        <v>9</v>
      </c>
      <c r="C634" s="205"/>
      <c r="D634" s="205"/>
      <c r="E634" s="205"/>
      <c r="F634" s="205"/>
      <c r="G634" s="456">
        <f t="shared" si="51"/>
        <v>0</v>
      </c>
      <c r="H634" s="233"/>
      <c r="I634" s="205"/>
      <c r="J634" s="205"/>
      <c r="K634" s="205"/>
      <c r="L634" s="205"/>
      <c r="M634" s="205"/>
      <c r="N634" s="456">
        <f t="shared" si="56"/>
        <v>0</v>
      </c>
      <c r="O634" s="894"/>
      <c r="P634" s="882"/>
      <c r="Q634" s="882"/>
      <c r="R634" s="882"/>
      <c r="S634" s="882"/>
      <c r="T634" s="894"/>
      <c r="U634" s="882"/>
      <c r="V634" s="882"/>
      <c r="W634" s="882"/>
      <c r="X634" s="882"/>
      <c r="Y634" s="882"/>
      <c r="Z634" s="895"/>
      <c r="AA634" s="894"/>
      <c r="AB634" s="882"/>
      <c r="AC634" s="895"/>
    </row>
    <row r="635" spans="1:29" hidden="1" outlineLevel="1">
      <c r="A635" s="430" t="str">
        <f>Słownik!$B$516</f>
        <v>Polska</v>
      </c>
      <c r="B635" s="429">
        <v>10</v>
      </c>
      <c r="C635" s="205"/>
      <c r="D635" s="205"/>
      <c r="E635" s="205"/>
      <c r="F635" s="205"/>
      <c r="G635" s="456">
        <f t="shared" si="51"/>
        <v>0</v>
      </c>
      <c r="H635" s="233"/>
      <c r="I635" s="205"/>
      <c r="J635" s="205"/>
      <c r="K635" s="205"/>
      <c r="L635" s="205"/>
      <c r="M635" s="205"/>
      <c r="N635" s="456">
        <f t="shared" si="56"/>
        <v>0</v>
      </c>
      <c r="O635" s="894"/>
      <c r="P635" s="882"/>
      <c r="Q635" s="882"/>
      <c r="R635" s="882"/>
      <c r="S635" s="882"/>
      <c r="T635" s="894"/>
      <c r="U635" s="882"/>
      <c r="V635" s="882"/>
      <c r="W635" s="882"/>
      <c r="X635" s="882"/>
      <c r="Y635" s="882"/>
      <c r="Z635" s="895"/>
      <c r="AA635" s="894"/>
      <c r="AB635" s="882"/>
      <c r="AC635" s="895"/>
    </row>
    <row r="636" spans="1:29" hidden="1" outlineLevel="1">
      <c r="A636" s="430" t="str">
        <f>Słownik!$B$516</f>
        <v>Polska</v>
      </c>
      <c r="B636" s="429">
        <v>11</v>
      </c>
      <c r="C636" s="205"/>
      <c r="D636" s="205"/>
      <c r="E636" s="205"/>
      <c r="F636" s="205"/>
      <c r="G636" s="456">
        <f t="shared" si="51"/>
        <v>0</v>
      </c>
      <c r="H636" s="233"/>
      <c r="I636" s="205"/>
      <c r="J636" s="205"/>
      <c r="K636" s="205"/>
      <c r="L636" s="205"/>
      <c r="M636" s="205"/>
      <c r="N636" s="456">
        <f t="shared" si="56"/>
        <v>0</v>
      </c>
      <c r="O636" s="894"/>
      <c r="P636" s="882"/>
      <c r="Q636" s="882"/>
      <c r="R636" s="882"/>
      <c r="S636" s="882"/>
      <c r="T636" s="894"/>
      <c r="U636" s="882"/>
      <c r="V636" s="882"/>
      <c r="W636" s="882"/>
      <c r="X636" s="882"/>
      <c r="Y636" s="882"/>
      <c r="Z636" s="895"/>
      <c r="AA636" s="894"/>
      <c r="AB636" s="882"/>
      <c r="AC636" s="895"/>
    </row>
    <row r="637" spans="1:29" hidden="1" outlineLevel="1">
      <c r="A637" s="430" t="str">
        <f>Słownik!$B$516</f>
        <v>Polska</v>
      </c>
      <c r="B637" s="429">
        <v>12</v>
      </c>
      <c r="C637" s="205"/>
      <c r="D637" s="205"/>
      <c r="E637" s="205"/>
      <c r="F637" s="205"/>
      <c r="G637" s="456">
        <f t="shared" si="51"/>
        <v>0</v>
      </c>
      <c r="H637" s="233"/>
      <c r="I637" s="205"/>
      <c r="J637" s="205"/>
      <c r="K637" s="205"/>
      <c r="L637" s="205"/>
      <c r="M637" s="205"/>
      <c r="N637" s="456">
        <f t="shared" si="56"/>
        <v>0</v>
      </c>
      <c r="O637" s="894"/>
      <c r="P637" s="882"/>
      <c r="Q637" s="882"/>
      <c r="R637" s="882"/>
      <c r="S637" s="882"/>
      <c r="T637" s="894"/>
      <c r="U637" s="882"/>
      <c r="V637" s="882"/>
      <c r="W637" s="882"/>
      <c r="X637" s="882"/>
      <c r="Y637" s="882"/>
      <c r="Z637" s="895"/>
      <c r="AA637" s="894"/>
      <c r="AB637" s="882"/>
      <c r="AC637" s="895"/>
    </row>
    <row r="638" spans="1:29" hidden="1" outlineLevel="1">
      <c r="A638" s="430" t="str">
        <f>Słownik!$B$516</f>
        <v>Polska</v>
      </c>
      <c r="B638" s="429">
        <v>13</v>
      </c>
      <c r="C638" s="205"/>
      <c r="D638" s="205"/>
      <c r="E638" s="205"/>
      <c r="F638" s="205"/>
      <c r="G638" s="456">
        <f t="shared" si="51"/>
        <v>0</v>
      </c>
      <c r="H638" s="233"/>
      <c r="I638" s="205"/>
      <c r="J638" s="205"/>
      <c r="K638" s="205"/>
      <c r="L638" s="205"/>
      <c r="M638" s="205"/>
      <c r="N638" s="456">
        <f t="shared" si="56"/>
        <v>0</v>
      </c>
      <c r="O638" s="894"/>
      <c r="P638" s="882"/>
      <c r="Q638" s="882"/>
      <c r="R638" s="882"/>
      <c r="S638" s="882"/>
      <c r="T638" s="894"/>
      <c r="U638" s="882"/>
      <c r="V638" s="882"/>
      <c r="W638" s="882"/>
      <c r="X638" s="882"/>
      <c r="Y638" s="882"/>
      <c r="Z638" s="895"/>
      <c r="AA638" s="894"/>
      <c r="AB638" s="882"/>
      <c r="AC638" s="895"/>
    </row>
    <row r="639" spans="1:29" hidden="1" outlineLevel="1">
      <c r="A639" s="430" t="str">
        <f>Słownik!$B$516</f>
        <v>Polska</v>
      </c>
      <c r="B639" s="429">
        <v>14</v>
      </c>
      <c r="C639" s="205"/>
      <c r="D639" s="205"/>
      <c r="E639" s="205"/>
      <c r="F639" s="205"/>
      <c r="G639" s="456">
        <f t="shared" si="51"/>
        <v>0</v>
      </c>
      <c r="H639" s="233"/>
      <c r="I639" s="205"/>
      <c r="J639" s="205"/>
      <c r="K639" s="205"/>
      <c r="L639" s="205"/>
      <c r="M639" s="205"/>
      <c r="N639" s="456">
        <f t="shared" si="56"/>
        <v>0</v>
      </c>
      <c r="O639" s="894"/>
      <c r="P639" s="882"/>
      <c r="Q639" s="882"/>
      <c r="R639" s="882"/>
      <c r="S639" s="882"/>
      <c r="T639" s="894"/>
      <c r="U639" s="882"/>
      <c r="V639" s="882"/>
      <c r="W639" s="882"/>
      <c r="X639" s="882"/>
      <c r="Y639" s="882"/>
      <c r="Z639" s="895"/>
      <c r="AA639" s="894"/>
      <c r="AB639" s="882"/>
      <c r="AC639" s="895"/>
    </row>
    <row r="640" spans="1:29" hidden="1" outlineLevel="1">
      <c r="A640" s="430" t="str">
        <f>Słownik!$B$516</f>
        <v>Polska</v>
      </c>
      <c r="B640" s="429">
        <v>15</v>
      </c>
      <c r="C640" s="205"/>
      <c r="D640" s="205"/>
      <c r="E640" s="205"/>
      <c r="F640" s="205"/>
      <c r="G640" s="456">
        <f t="shared" si="51"/>
        <v>0</v>
      </c>
      <c r="H640" s="233"/>
      <c r="I640" s="205"/>
      <c r="J640" s="205"/>
      <c r="K640" s="205"/>
      <c r="L640" s="205"/>
      <c r="M640" s="205"/>
      <c r="N640" s="456">
        <f t="shared" si="56"/>
        <v>0</v>
      </c>
      <c r="O640" s="894"/>
      <c r="P640" s="882"/>
      <c r="Q640" s="882"/>
      <c r="R640" s="882"/>
      <c r="S640" s="882"/>
      <c r="T640" s="894"/>
      <c r="U640" s="882"/>
      <c r="V640" s="882"/>
      <c r="W640" s="882"/>
      <c r="X640" s="882"/>
      <c r="Y640" s="882"/>
      <c r="Z640" s="895"/>
      <c r="AA640" s="894"/>
      <c r="AB640" s="882"/>
      <c r="AC640" s="895"/>
    </row>
    <row r="641" spans="1:29" hidden="1" outlineLevel="1">
      <c r="A641" s="430" t="str">
        <f>Słownik!$B$516</f>
        <v>Polska</v>
      </c>
      <c r="B641" s="429">
        <v>16</v>
      </c>
      <c r="C641" s="205"/>
      <c r="D641" s="205"/>
      <c r="E641" s="205"/>
      <c r="F641" s="205"/>
      <c r="G641" s="456">
        <f t="shared" si="51"/>
        <v>0</v>
      </c>
      <c r="H641" s="233"/>
      <c r="I641" s="205"/>
      <c r="J641" s="205"/>
      <c r="K641" s="205"/>
      <c r="L641" s="205"/>
      <c r="M641" s="205"/>
      <c r="N641" s="456">
        <f t="shared" si="56"/>
        <v>0</v>
      </c>
      <c r="O641" s="894"/>
      <c r="P641" s="882"/>
      <c r="Q641" s="882"/>
      <c r="R641" s="882"/>
      <c r="S641" s="882"/>
      <c r="T641" s="894"/>
      <c r="U641" s="882"/>
      <c r="V641" s="882"/>
      <c r="W641" s="882"/>
      <c r="X641" s="882"/>
      <c r="Y641" s="882"/>
      <c r="Z641" s="895"/>
      <c r="AA641" s="894"/>
      <c r="AB641" s="882"/>
      <c r="AC641" s="895"/>
    </row>
    <row r="642" spans="1:29" hidden="1" outlineLevel="1">
      <c r="A642" s="430" t="str">
        <f>Słownik!$B$516</f>
        <v>Polska</v>
      </c>
      <c r="B642" s="429">
        <v>17</v>
      </c>
      <c r="C642" s="205"/>
      <c r="D642" s="205"/>
      <c r="E642" s="205"/>
      <c r="F642" s="205"/>
      <c r="G642" s="456">
        <f t="shared" si="51"/>
        <v>0</v>
      </c>
      <c r="H642" s="233"/>
      <c r="I642" s="205"/>
      <c r="J642" s="205"/>
      <c r="K642" s="205"/>
      <c r="L642" s="205"/>
      <c r="M642" s="205"/>
      <c r="N642" s="456">
        <f t="shared" si="56"/>
        <v>0</v>
      </c>
      <c r="O642" s="894"/>
      <c r="P642" s="882"/>
      <c r="Q642" s="882"/>
      <c r="R642" s="882"/>
      <c r="S642" s="882"/>
      <c r="T642" s="894"/>
      <c r="U642" s="882"/>
      <c r="V642" s="882"/>
      <c r="W642" s="882"/>
      <c r="X642" s="882"/>
      <c r="Y642" s="882"/>
      <c r="Z642" s="895"/>
      <c r="AA642" s="894"/>
      <c r="AB642" s="882"/>
      <c r="AC642" s="895"/>
    </row>
    <row r="643" spans="1:29" hidden="1" outlineLevel="1">
      <c r="A643" s="430" t="str">
        <f>Słownik!$B$516</f>
        <v>Polska</v>
      </c>
      <c r="B643" s="429">
        <v>18</v>
      </c>
      <c r="C643" s="205"/>
      <c r="D643" s="205"/>
      <c r="E643" s="205"/>
      <c r="F643" s="205"/>
      <c r="G643" s="456">
        <f t="shared" si="51"/>
        <v>0</v>
      </c>
      <c r="H643" s="233"/>
      <c r="I643" s="205"/>
      <c r="J643" s="205"/>
      <c r="K643" s="205"/>
      <c r="L643" s="205"/>
      <c r="M643" s="205"/>
      <c r="N643" s="456">
        <f t="shared" si="56"/>
        <v>0</v>
      </c>
      <c r="O643" s="894"/>
      <c r="P643" s="882"/>
      <c r="Q643" s="882"/>
      <c r="R643" s="882"/>
      <c r="S643" s="882"/>
      <c r="T643" s="894"/>
      <c r="U643" s="882"/>
      <c r="V643" s="882"/>
      <c r="W643" s="882"/>
      <c r="X643" s="882"/>
      <c r="Y643" s="882"/>
      <c r="Z643" s="895"/>
      <c r="AA643" s="894"/>
      <c r="AB643" s="882"/>
      <c r="AC643" s="895"/>
    </row>
    <row r="644" spans="1:29" hidden="1" outlineLevel="1">
      <c r="A644" s="430" t="str">
        <f>Słownik!$B$516</f>
        <v>Polska</v>
      </c>
      <c r="B644" s="429">
        <v>19</v>
      </c>
      <c r="C644" s="205"/>
      <c r="D644" s="205"/>
      <c r="E644" s="205"/>
      <c r="F644" s="205"/>
      <c r="G644" s="456">
        <f t="shared" si="51"/>
        <v>0</v>
      </c>
      <c r="H644" s="233"/>
      <c r="I644" s="205"/>
      <c r="J644" s="205"/>
      <c r="K644" s="205"/>
      <c r="L644" s="205"/>
      <c r="M644" s="205"/>
      <c r="N644" s="456">
        <f t="shared" si="56"/>
        <v>0</v>
      </c>
      <c r="O644" s="894"/>
      <c r="P644" s="882"/>
      <c r="Q644" s="882"/>
      <c r="R644" s="882"/>
      <c r="S644" s="882"/>
      <c r="T644" s="894"/>
      <c r="U644" s="882"/>
      <c r="V644" s="882"/>
      <c r="W644" s="882"/>
      <c r="X644" s="882"/>
      <c r="Y644" s="882"/>
      <c r="Z644" s="895"/>
      <c r="AA644" s="894"/>
      <c r="AB644" s="882"/>
      <c r="AC644" s="895"/>
    </row>
    <row r="645" spans="1:29" hidden="1" outlineLevel="1">
      <c r="A645" s="430" t="str">
        <f>Słownik!$B$516</f>
        <v>Polska</v>
      </c>
      <c r="B645" s="429">
        <v>20</v>
      </c>
      <c r="C645" s="205"/>
      <c r="D645" s="205"/>
      <c r="E645" s="205"/>
      <c r="F645" s="205"/>
      <c r="G645" s="456">
        <f t="shared" si="51"/>
        <v>0</v>
      </c>
      <c r="H645" s="233"/>
      <c r="I645" s="205"/>
      <c r="J645" s="205"/>
      <c r="K645" s="205"/>
      <c r="L645" s="205"/>
      <c r="M645" s="205"/>
      <c r="N645" s="456">
        <f t="shared" si="56"/>
        <v>0</v>
      </c>
      <c r="O645" s="894"/>
      <c r="P645" s="882"/>
      <c r="Q645" s="882"/>
      <c r="R645" s="882"/>
      <c r="S645" s="882"/>
      <c r="T645" s="894"/>
      <c r="U645" s="882"/>
      <c r="V645" s="882"/>
      <c r="W645" s="882"/>
      <c r="X645" s="882"/>
      <c r="Y645" s="882"/>
      <c r="Z645" s="895"/>
      <c r="AA645" s="894"/>
      <c r="AB645" s="882"/>
      <c r="AC645" s="895"/>
    </row>
    <row r="646" spans="1:29" hidden="1" outlineLevel="1">
      <c r="A646" s="430" t="str">
        <f>Słownik!$B$516</f>
        <v>Polska</v>
      </c>
      <c r="B646" s="429">
        <v>21</v>
      </c>
      <c r="C646" s="205"/>
      <c r="D646" s="205"/>
      <c r="E646" s="205"/>
      <c r="F646" s="205"/>
      <c r="G646" s="456">
        <f t="shared" si="51"/>
        <v>0</v>
      </c>
      <c r="H646" s="233"/>
      <c r="I646" s="205"/>
      <c r="J646" s="205"/>
      <c r="K646" s="205"/>
      <c r="L646" s="205"/>
      <c r="M646" s="205"/>
      <c r="N646" s="456">
        <f t="shared" si="56"/>
        <v>0</v>
      </c>
      <c r="O646" s="894"/>
      <c r="P646" s="882"/>
      <c r="Q646" s="882"/>
      <c r="R646" s="882"/>
      <c r="S646" s="882"/>
      <c r="T646" s="894"/>
      <c r="U646" s="882"/>
      <c r="V646" s="882"/>
      <c r="W646" s="882"/>
      <c r="X646" s="882"/>
      <c r="Y646" s="882"/>
      <c r="Z646" s="895"/>
      <c r="AA646" s="894"/>
      <c r="AB646" s="882"/>
      <c r="AC646" s="895"/>
    </row>
    <row r="647" spans="1:29" hidden="1" outlineLevel="1">
      <c r="A647" s="430" t="str">
        <f>Słownik!$B$516</f>
        <v>Polska</v>
      </c>
      <c r="B647" s="429">
        <v>22</v>
      </c>
      <c r="C647" s="205"/>
      <c r="D647" s="205"/>
      <c r="E647" s="205"/>
      <c r="F647" s="205"/>
      <c r="G647" s="456">
        <f t="shared" si="51"/>
        <v>0</v>
      </c>
      <c r="H647" s="233"/>
      <c r="I647" s="205"/>
      <c r="J647" s="205"/>
      <c r="K647" s="205"/>
      <c r="L647" s="205"/>
      <c r="M647" s="205"/>
      <c r="N647" s="456">
        <f t="shared" si="56"/>
        <v>0</v>
      </c>
      <c r="O647" s="894"/>
      <c r="P647" s="882"/>
      <c r="Q647" s="882"/>
      <c r="R647" s="882"/>
      <c r="S647" s="882"/>
      <c r="T647" s="894"/>
      <c r="U647" s="882"/>
      <c r="V647" s="882"/>
      <c r="W647" s="882"/>
      <c r="X647" s="882"/>
      <c r="Y647" s="882"/>
      <c r="Z647" s="895"/>
      <c r="AA647" s="894"/>
      <c r="AB647" s="882"/>
      <c r="AC647" s="895"/>
    </row>
    <row r="648" spans="1:29" hidden="1" outlineLevel="1">
      <c r="A648" s="430" t="str">
        <f>Słownik!$B$516</f>
        <v>Polska</v>
      </c>
      <c r="B648" s="429">
        <v>23</v>
      </c>
      <c r="C648" s="205"/>
      <c r="D648" s="205"/>
      <c r="E648" s="205"/>
      <c r="F648" s="205"/>
      <c r="G648" s="456">
        <f t="shared" si="51"/>
        <v>0</v>
      </c>
      <c r="H648" s="233"/>
      <c r="I648" s="205"/>
      <c r="J648" s="205"/>
      <c r="K648" s="205"/>
      <c r="L648" s="205"/>
      <c r="M648" s="205"/>
      <c r="N648" s="456">
        <f t="shared" si="56"/>
        <v>0</v>
      </c>
      <c r="O648" s="894"/>
      <c r="P648" s="882"/>
      <c r="Q648" s="882"/>
      <c r="R648" s="882"/>
      <c r="S648" s="882"/>
      <c r="T648" s="894"/>
      <c r="U648" s="882"/>
      <c r="V648" s="882"/>
      <c r="W648" s="882"/>
      <c r="X648" s="882"/>
      <c r="Y648" s="882"/>
      <c r="Z648" s="895"/>
      <c r="AA648" s="894"/>
      <c r="AB648" s="882"/>
      <c r="AC648" s="895"/>
    </row>
    <row r="649" spans="1:29" hidden="1" outlineLevel="1">
      <c r="A649" s="430" t="str">
        <f>Słownik!$B$516</f>
        <v>Polska</v>
      </c>
      <c r="B649" s="429">
        <v>24</v>
      </c>
      <c r="C649" s="205"/>
      <c r="D649" s="205"/>
      <c r="E649" s="205"/>
      <c r="F649" s="205"/>
      <c r="G649" s="456">
        <f t="shared" si="51"/>
        <v>0</v>
      </c>
      <c r="H649" s="233"/>
      <c r="I649" s="205"/>
      <c r="J649" s="205"/>
      <c r="K649" s="205"/>
      <c r="L649" s="205"/>
      <c r="M649" s="205"/>
      <c r="N649" s="456">
        <f t="shared" si="56"/>
        <v>0</v>
      </c>
      <c r="O649" s="894"/>
      <c r="P649" s="882"/>
      <c r="Q649" s="882"/>
      <c r="R649" s="882"/>
      <c r="S649" s="882"/>
      <c r="T649" s="894"/>
      <c r="U649" s="882"/>
      <c r="V649" s="882"/>
      <c r="W649" s="882"/>
      <c r="X649" s="882"/>
      <c r="Y649" s="882"/>
      <c r="Z649" s="895"/>
      <c r="AA649" s="894"/>
      <c r="AB649" s="882"/>
      <c r="AC649" s="895"/>
    </row>
    <row r="650" spans="1:29" hidden="1" outlineLevel="1">
      <c r="A650" s="430" t="str">
        <f>Słownik!$B$516</f>
        <v>Polska</v>
      </c>
      <c r="B650" s="429">
        <v>25</v>
      </c>
      <c r="C650" s="205"/>
      <c r="D650" s="205"/>
      <c r="E650" s="205"/>
      <c r="F650" s="205"/>
      <c r="G650" s="456">
        <f t="shared" si="51"/>
        <v>0</v>
      </c>
      <c r="H650" s="233"/>
      <c r="I650" s="205"/>
      <c r="J650" s="205"/>
      <c r="K650" s="205"/>
      <c r="L650" s="205"/>
      <c r="M650" s="205"/>
      <c r="N650" s="456">
        <f t="shared" si="56"/>
        <v>0</v>
      </c>
      <c r="O650" s="894"/>
      <c r="P650" s="882"/>
      <c r="Q650" s="882"/>
      <c r="R650" s="882"/>
      <c r="S650" s="882"/>
      <c r="T650" s="894"/>
      <c r="U650" s="882"/>
      <c r="V650" s="882"/>
      <c r="W650" s="882"/>
      <c r="X650" s="882"/>
      <c r="Y650" s="882"/>
      <c r="Z650" s="895"/>
      <c r="AA650" s="894"/>
      <c r="AB650" s="882"/>
      <c r="AC650" s="895"/>
    </row>
    <row r="651" spans="1:29" hidden="1" outlineLevel="1">
      <c r="A651" s="430" t="str">
        <f>Słownik!$B$516</f>
        <v>Polska</v>
      </c>
      <c r="B651" s="429">
        <v>26</v>
      </c>
      <c r="C651" s="205"/>
      <c r="D651" s="205"/>
      <c r="E651" s="205"/>
      <c r="F651" s="205"/>
      <c r="G651" s="456">
        <f t="shared" si="51"/>
        <v>0</v>
      </c>
      <c r="H651" s="233"/>
      <c r="I651" s="205"/>
      <c r="J651" s="205"/>
      <c r="K651" s="205"/>
      <c r="L651" s="205"/>
      <c r="M651" s="205"/>
      <c r="N651" s="456">
        <f t="shared" si="56"/>
        <v>0</v>
      </c>
      <c r="O651" s="894"/>
      <c r="P651" s="882"/>
      <c r="Q651" s="882"/>
      <c r="R651" s="882"/>
      <c r="S651" s="882"/>
      <c r="T651" s="894"/>
      <c r="U651" s="882"/>
      <c r="V651" s="882"/>
      <c r="W651" s="882"/>
      <c r="X651" s="882"/>
      <c r="Y651" s="882"/>
      <c r="Z651" s="895"/>
      <c r="AA651" s="894"/>
      <c r="AB651" s="882"/>
      <c r="AC651" s="895"/>
    </row>
    <row r="652" spans="1:29" hidden="1" outlineLevel="1">
      <c r="A652" s="430" t="str">
        <f>Słownik!$B$516</f>
        <v>Polska</v>
      </c>
      <c r="B652" s="429">
        <v>27</v>
      </c>
      <c r="C652" s="205"/>
      <c r="D652" s="205"/>
      <c r="E652" s="205"/>
      <c r="F652" s="205"/>
      <c r="G652" s="456">
        <f t="shared" si="51"/>
        <v>0</v>
      </c>
      <c r="H652" s="233"/>
      <c r="I652" s="205"/>
      <c r="J652" s="205"/>
      <c r="K652" s="205"/>
      <c r="L652" s="205"/>
      <c r="M652" s="205"/>
      <c r="N652" s="456">
        <f t="shared" si="56"/>
        <v>0</v>
      </c>
      <c r="O652" s="894"/>
      <c r="P652" s="882"/>
      <c r="Q652" s="882"/>
      <c r="R652" s="882"/>
      <c r="S652" s="882"/>
      <c r="T652" s="894"/>
      <c r="U652" s="882"/>
      <c r="V652" s="882"/>
      <c r="W652" s="882"/>
      <c r="X652" s="882"/>
      <c r="Y652" s="882"/>
      <c r="Z652" s="895"/>
      <c r="AA652" s="894"/>
      <c r="AB652" s="882"/>
      <c r="AC652" s="895"/>
    </row>
    <row r="653" spans="1:29" hidden="1" outlineLevel="1">
      <c r="A653" s="430" t="str">
        <f>Słownik!$B$516</f>
        <v>Polska</v>
      </c>
      <c r="B653" s="429">
        <v>28</v>
      </c>
      <c r="C653" s="205"/>
      <c r="D653" s="205"/>
      <c r="E653" s="205"/>
      <c r="F653" s="205"/>
      <c r="G653" s="456">
        <f t="shared" si="51"/>
        <v>0</v>
      </c>
      <c r="H653" s="233"/>
      <c r="I653" s="205"/>
      <c r="J653" s="205"/>
      <c r="K653" s="205"/>
      <c r="L653" s="205"/>
      <c r="M653" s="205"/>
      <c r="N653" s="456">
        <f t="shared" si="56"/>
        <v>0</v>
      </c>
      <c r="O653" s="894"/>
      <c r="P653" s="882"/>
      <c r="Q653" s="882"/>
      <c r="R653" s="882"/>
      <c r="S653" s="882"/>
      <c r="T653" s="894"/>
      <c r="U653" s="882"/>
      <c r="V653" s="882"/>
      <c r="W653" s="882"/>
      <c r="X653" s="882"/>
      <c r="Y653" s="882"/>
      <c r="Z653" s="895"/>
      <c r="AA653" s="894"/>
      <c r="AB653" s="882"/>
      <c r="AC653" s="895"/>
    </row>
    <row r="654" spans="1:29" hidden="1" outlineLevel="1">
      <c r="A654" s="430" t="str">
        <f>Słownik!$B$516</f>
        <v>Polska</v>
      </c>
      <c r="B654" s="429">
        <v>29</v>
      </c>
      <c r="C654" s="205"/>
      <c r="D654" s="205"/>
      <c r="E654" s="205"/>
      <c r="F654" s="205"/>
      <c r="G654" s="456">
        <f t="shared" si="51"/>
        <v>0</v>
      </c>
      <c r="H654" s="233"/>
      <c r="I654" s="205"/>
      <c r="J654" s="205"/>
      <c r="K654" s="205"/>
      <c r="L654" s="205"/>
      <c r="M654" s="205"/>
      <c r="N654" s="456">
        <f t="shared" si="56"/>
        <v>0</v>
      </c>
      <c r="O654" s="894"/>
      <c r="P654" s="882"/>
      <c r="Q654" s="882"/>
      <c r="R654" s="882"/>
      <c r="S654" s="882"/>
      <c r="T654" s="894"/>
      <c r="U654" s="882"/>
      <c r="V654" s="882"/>
      <c r="W654" s="882"/>
      <c r="X654" s="882"/>
      <c r="Y654" s="882"/>
      <c r="Z654" s="895"/>
      <c r="AA654" s="894"/>
      <c r="AB654" s="882"/>
      <c r="AC654" s="895"/>
    </row>
    <row r="655" spans="1:29" hidden="1" outlineLevel="1">
      <c r="A655" s="430" t="str">
        <f>Słownik!$B$516</f>
        <v>Polska</v>
      </c>
      <c r="B655" s="429">
        <v>30</v>
      </c>
      <c r="C655" s="205"/>
      <c r="D655" s="205"/>
      <c r="E655" s="205"/>
      <c r="F655" s="205"/>
      <c r="G655" s="456">
        <f t="shared" si="51"/>
        <v>0</v>
      </c>
      <c r="H655" s="233"/>
      <c r="I655" s="205"/>
      <c r="J655" s="205"/>
      <c r="K655" s="205"/>
      <c r="L655" s="205"/>
      <c r="M655" s="205"/>
      <c r="N655" s="456">
        <f t="shared" si="56"/>
        <v>0</v>
      </c>
      <c r="O655" s="894"/>
      <c r="P655" s="882"/>
      <c r="Q655" s="882"/>
      <c r="R655" s="882"/>
      <c r="S655" s="882"/>
      <c r="T655" s="894"/>
      <c r="U655" s="882"/>
      <c r="V655" s="882"/>
      <c r="W655" s="882"/>
      <c r="X655" s="882"/>
      <c r="Y655" s="882"/>
      <c r="Z655" s="895"/>
      <c r="AA655" s="894"/>
      <c r="AB655" s="882"/>
      <c r="AC655" s="895"/>
    </row>
    <row r="656" spans="1:29" hidden="1" outlineLevel="1">
      <c r="A656" s="430" t="str">
        <f>Słownik!$B$516</f>
        <v>Polska</v>
      </c>
      <c r="B656" s="429">
        <v>31</v>
      </c>
      <c r="C656" s="205"/>
      <c r="D656" s="205"/>
      <c r="E656" s="205"/>
      <c r="F656" s="205"/>
      <c r="G656" s="456">
        <f t="shared" si="51"/>
        <v>0</v>
      </c>
      <c r="H656" s="233"/>
      <c r="I656" s="205"/>
      <c r="J656" s="205"/>
      <c r="K656" s="205"/>
      <c r="L656" s="205"/>
      <c r="M656" s="205"/>
      <c r="N656" s="456">
        <f t="shared" si="56"/>
        <v>0</v>
      </c>
      <c r="O656" s="894"/>
      <c r="P656" s="882"/>
      <c r="Q656" s="882"/>
      <c r="R656" s="882"/>
      <c r="S656" s="882"/>
      <c r="T656" s="894"/>
      <c r="U656" s="882"/>
      <c r="V656" s="882"/>
      <c r="W656" s="882"/>
      <c r="X656" s="882"/>
      <c r="Y656" s="882"/>
      <c r="Z656" s="895"/>
      <c r="AA656" s="894"/>
      <c r="AB656" s="882"/>
      <c r="AC656" s="895"/>
    </row>
    <row r="657" spans="1:29" hidden="1" outlineLevel="1">
      <c r="A657" s="430" t="str">
        <f>Słownik!$B$516</f>
        <v>Polska</v>
      </c>
      <c r="B657" s="429">
        <v>32</v>
      </c>
      <c r="C657" s="205"/>
      <c r="D657" s="205"/>
      <c r="E657" s="205"/>
      <c r="F657" s="205"/>
      <c r="G657" s="456">
        <f t="shared" si="51"/>
        <v>0</v>
      </c>
      <c r="H657" s="233"/>
      <c r="I657" s="205"/>
      <c r="J657" s="205"/>
      <c r="K657" s="205"/>
      <c r="L657" s="205"/>
      <c r="M657" s="205"/>
      <c r="N657" s="456">
        <f t="shared" si="56"/>
        <v>0</v>
      </c>
      <c r="O657" s="894"/>
      <c r="P657" s="882"/>
      <c r="Q657" s="882"/>
      <c r="R657" s="882"/>
      <c r="S657" s="882"/>
      <c r="T657" s="894"/>
      <c r="U657" s="882"/>
      <c r="V657" s="882"/>
      <c r="W657" s="882"/>
      <c r="X657" s="882"/>
      <c r="Y657" s="882"/>
      <c r="Z657" s="895"/>
      <c r="AA657" s="894"/>
      <c r="AB657" s="882"/>
      <c r="AC657" s="895"/>
    </row>
    <row r="658" spans="1:29" hidden="1" outlineLevel="1">
      <c r="A658" s="430" t="str">
        <f>Słownik!$B$516</f>
        <v>Polska</v>
      </c>
      <c r="B658" s="429">
        <v>33</v>
      </c>
      <c r="C658" s="205"/>
      <c r="D658" s="205"/>
      <c r="E658" s="205"/>
      <c r="F658" s="205"/>
      <c r="G658" s="456">
        <f t="shared" si="51"/>
        <v>0</v>
      </c>
      <c r="H658" s="233"/>
      <c r="I658" s="205"/>
      <c r="J658" s="205"/>
      <c r="K658" s="205"/>
      <c r="L658" s="205"/>
      <c r="M658" s="205"/>
      <c r="N658" s="456">
        <f t="shared" si="56"/>
        <v>0</v>
      </c>
      <c r="O658" s="894"/>
      <c r="P658" s="882"/>
      <c r="Q658" s="882"/>
      <c r="R658" s="882"/>
      <c r="S658" s="882"/>
      <c r="T658" s="894"/>
      <c r="U658" s="882"/>
      <c r="V658" s="882"/>
      <c r="W658" s="882"/>
      <c r="X658" s="882"/>
      <c r="Y658" s="882"/>
      <c r="Z658" s="895"/>
      <c r="AA658" s="894"/>
      <c r="AB658" s="882"/>
      <c r="AC658" s="895"/>
    </row>
    <row r="659" spans="1:29" hidden="1" outlineLevel="1">
      <c r="A659" s="430" t="str">
        <f>Słownik!$B$516</f>
        <v>Polska</v>
      </c>
      <c r="B659" s="429">
        <v>34</v>
      </c>
      <c r="C659" s="205"/>
      <c r="D659" s="205"/>
      <c r="E659" s="205"/>
      <c r="F659" s="205"/>
      <c r="G659" s="456">
        <f t="shared" si="51"/>
        <v>0</v>
      </c>
      <c r="H659" s="233"/>
      <c r="I659" s="205"/>
      <c r="J659" s="205"/>
      <c r="K659" s="205"/>
      <c r="L659" s="205"/>
      <c r="M659" s="205"/>
      <c r="N659" s="456">
        <f t="shared" si="56"/>
        <v>0</v>
      </c>
      <c r="O659" s="894"/>
      <c r="P659" s="882"/>
      <c r="Q659" s="882"/>
      <c r="R659" s="882"/>
      <c r="S659" s="882"/>
      <c r="T659" s="894"/>
      <c r="U659" s="882"/>
      <c r="V659" s="882"/>
      <c r="W659" s="882"/>
      <c r="X659" s="882"/>
      <c r="Y659" s="882"/>
      <c r="Z659" s="895"/>
      <c r="AA659" s="894"/>
      <c r="AB659" s="882"/>
      <c r="AC659" s="895"/>
    </row>
    <row r="660" spans="1:29" hidden="1" outlineLevel="1">
      <c r="A660" s="430" t="str">
        <f>Słownik!$B$516</f>
        <v>Polska</v>
      </c>
      <c r="B660" s="429">
        <v>35</v>
      </c>
      <c r="C660" s="205"/>
      <c r="D660" s="205"/>
      <c r="E660" s="205"/>
      <c r="F660" s="205"/>
      <c r="G660" s="456">
        <f t="shared" si="51"/>
        <v>0</v>
      </c>
      <c r="H660" s="233"/>
      <c r="I660" s="205"/>
      <c r="J660" s="205"/>
      <c r="K660" s="205"/>
      <c r="L660" s="205"/>
      <c r="M660" s="205"/>
      <c r="N660" s="456">
        <f t="shared" si="56"/>
        <v>0</v>
      </c>
      <c r="O660" s="894"/>
      <c r="P660" s="882"/>
      <c r="Q660" s="882"/>
      <c r="R660" s="882"/>
      <c r="S660" s="882"/>
      <c r="T660" s="894"/>
      <c r="U660" s="882"/>
      <c r="V660" s="882"/>
      <c r="W660" s="882"/>
      <c r="X660" s="882"/>
      <c r="Y660" s="882"/>
      <c r="Z660" s="895"/>
      <c r="AA660" s="894"/>
      <c r="AB660" s="882"/>
      <c r="AC660" s="895"/>
    </row>
    <row r="661" spans="1:29" hidden="1" outlineLevel="1">
      <c r="A661" s="430" t="str">
        <f>Słownik!$B$516</f>
        <v>Polska</v>
      </c>
      <c r="B661" s="429">
        <v>36</v>
      </c>
      <c r="C661" s="205"/>
      <c r="D661" s="205"/>
      <c r="E661" s="205"/>
      <c r="F661" s="205"/>
      <c r="G661" s="456">
        <f t="shared" si="51"/>
        <v>0</v>
      </c>
      <c r="H661" s="233"/>
      <c r="I661" s="205"/>
      <c r="J661" s="205"/>
      <c r="K661" s="205"/>
      <c r="L661" s="205"/>
      <c r="M661" s="205"/>
      <c r="N661" s="456">
        <f t="shared" si="56"/>
        <v>0</v>
      </c>
      <c r="O661" s="894"/>
      <c r="P661" s="882"/>
      <c r="Q661" s="882"/>
      <c r="R661" s="882"/>
      <c r="S661" s="882"/>
      <c r="T661" s="894"/>
      <c r="U661" s="882"/>
      <c r="V661" s="882"/>
      <c r="W661" s="882"/>
      <c r="X661" s="882"/>
      <c r="Y661" s="882"/>
      <c r="Z661" s="895"/>
      <c r="AA661" s="894"/>
      <c r="AB661" s="882"/>
      <c r="AC661" s="895"/>
    </row>
    <row r="662" spans="1:29" hidden="1" outlineLevel="1">
      <c r="A662" s="430" t="str">
        <f>Słownik!$B$516</f>
        <v>Polska</v>
      </c>
      <c r="B662" s="429">
        <v>37</v>
      </c>
      <c r="C662" s="205"/>
      <c r="D662" s="205"/>
      <c r="E662" s="205"/>
      <c r="F662" s="205"/>
      <c r="G662" s="456">
        <f t="shared" ref="G662:G723" si="57">SUM(C662:F662)</f>
        <v>0</v>
      </c>
      <c r="H662" s="233"/>
      <c r="I662" s="205"/>
      <c r="J662" s="205"/>
      <c r="K662" s="205"/>
      <c r="L662" s="205"/>
      <c r="M662" s="205"/>
      <c r="N662" s="456">
        <f t="shared" ref="N662:N723" si="58">SUM(H662:K662)+1.5*(L662+M662)</f>
        <v>0</v>
      </c>
      <c r="O662" s="894"/>
      <c r="P662" s="882"/>
      <c r="Q662" s="882"/>
      <c r="R662" s="882"/>
      <c r="S662" s="882"/>
      <c r="T662" s="894"/>
      <c r="U662" s="882"/>
      <c r="V662" s="882"/>
      <c r="W662" s="882"/>
      <c r="X662" s="882"/>
      <c r="Y662" s="882"/>
      <c r="Z662" s="895"/>
      <c r="AA662" s="894"/>
      <c r="AB662" s="882"/>
      <c r="AC662" s="895"/>
    </row>
    <row r="663" spans="1:29" hidden="1" outlineLevel="1">
      <c r="A663" s="430" t="str">
        <f>Słownik!$B$516</f>
        <v>Polska</v>
      </c>
      <c r="B663" s="429">
        <v>38</v>
      </c>
      <c r="C663" s="205"/>
      <c r="D663" s="205"/>
      <c r="E663" s="205"/>
      <c r="F663" s="205"/>
      <c r="G663" s="456">
        <f t="shared" si="57"/>
        <v>0</v>
      </c>
      <c r="H663" s="233"/>
      <c r="I663" s="205"/>
      <c r="J663" s="205"/>
      <c r="K663" s="205"/>
      <c r="L663" s="205"/>
      <c r="M663" s="205"/>
      <c r="N663" s="456">
        <f t="shared" si="58"/>
        <v>0</v>
      </c>
      <c r="O663" s="894"/>
      <c r="P663" s="882"/>
      <c r="Q663" s="882"/>
      <c r="R663" s="882"/>
      <c r="S663" s="882"/>
      <c r="T663" s="894"/>
      <c r="U663" s="882"/>
      <c r="V663" s="882"/>
      <c r="W663" s="882"/>
      <c r="X663" s="882"/>
      <c r="Y663" s="882"/>
      <c r="Z663" s="895"/>
      <c r="AA663" s="894"/>
      <c r="AB663" s="882"/>
      <c r="AC663" s="895"/>
    </row>
    <row r="664" spans="1:29" hidden="1" outlineLevel="1">
      <c r="A664" s="430" t="str">
        <f>Słownik!$B$516</f>
        <v>Polska</v>
      </c>
      <c r="B664" s="429">
        <v>39</v>
      </c>
      <c r="C664" s="205"/>
      <c r="D664" s="205"/>
      <c r="E664" s="205"/>
      <c r="F664" s="205"/>
      <c r="G664" s="456">
        <f t="shared" si="57"/>
        <v>0</v>
      </c>
      <c r="H664" s="233"/>
      <c r="I664" s="205"/>
      <c r="J664" s="205"/>
      <c r="K664" s="205"/>
      <c r="L664" s="205"/>
      <c r="M664" s="205"/>
      <c r="N664" s="456">
        <f t="shared" si="58"/>
        <v>0</v>
      </c>
      <c r="O664" s="894"/>
      <c r="P664" s="882"/>
      <c r="Q664" s="882"/>
      <c r="R664" s="882"/>
      <c r="S664" s="882"/>
      <c r="T664" s="894"/>
      <c r="U664" s="882"/>
      <c r="V664" s="882"/>
      <c r="W664" s="882"/>
      <c r="X664" s="882"/>
      <c r="Y664" s="882"/>
      <c r="Z664" s="895"/>
      <c r="AA664" s="894"/>
      <c r="AB664" s="882"/>
      <c r="AC664" s="895"/>
    </row>
    <row r="665" spans="1:29" hidden="1" outlineLevel="1">
      <c r="A665" s="430" t="str">
        <f>Słownik!$B$516</f>
        <v>Polska</v>
      </c>
      <c r="B665" s="429">
        <v>40</v>
      </c>
      <c r="C665" s="205"/>
      <c r="D665" s="205"/>
      <c r="E665" s="205"/>
      <c r="F665" s="205"/>
      <c r="G665" s="456">
        <f t="shared" si="57"/>
        <v>0</v>
      </c>
      <c r="H665" s="233"/>
      <c r="I665" s="205"/>
      <c r="J665" s="205"/>
      <c r="K665" s="205"/>
      <c r="L665" s="205"/>
      <c r="M665" s="205"/>
      <c r="N665" s="456">
        <f t="shared" si="58"/>
        <v>0</v>
      </c>
      <c r="O665" s="894"/>
      <c r="P665" s="882"/>
      <c r="Q665" s="882"/>
      <c r="R665" s="882"/>
      <c r="S665" s="882"/>
      <c r="T665" s="894"/>
      <c r="U665" s="882"/>
      <c r="V665" s="882"/>
      <c r="W665" s="882"/>
      <c r="X665" s="882"/>
      <c r="Y665" s="882"/>
      <c r="Z665" s="895"/>
      <c r="AA665" s="894"/>
      <c r="AB665" s="882"/>
      <c r="AC665" s="895"/>
    </row>
    <row r="666" spans="1:29" hidden="1" outlineLevel="1">
      <c r="A666" s="430" t="str">
        <f>Słownik!$B$516</f>
        <v>Polska</v>
      </c>
      <c r="B666" s="429">
        <v>41</v>
      </c>
      <c r="C666" s="205"/>
      <c r="D666" s="205"/>
      <c r="E666" s="205"/>
      <c r="F666" s="205"/>
      <c r="G666" s="456">
        <f t="shared" si="57"/>
        <v>0</v>
      </c>
      <c r="H666" s="233"/>
      <c r="I666" s="205"/>
      <c r="J666" s="205"/>
      <c r="K666" s="205"/>
      <c r="L666" s="205"/>
      <c r="M666" s="205"/>
      <c r="N666" s="456">
        <f t="shared" si="58"/>
        <v>0</v>
      </c>
      <c r="O666" s="894"/>
      <c r="P666" s="882"/>
      <c r="Q666" s="882"/>
      <c r="R666" s="882"/>
      <c r="S666" s="882"/>
      <c r="T666" s="894"/>
      <c r="U666" s="882"/>
      <c r="V666" s="882"/>
      <c r="W666" s="882"/>
      <c r="X666" s="882"/>
      <c r="Y666" s="882"/>
      <c r="Z666" s="895"/>
      <c r="AA666" s="894"/>
      <c r="AB666" s="882"/>
      <c r="AC666" s="895"/>
    </row>
    <row r="667" spans="1:29" hidden="1" outlineLevel="1">
      <c r="A667" s="430" t="str">
        <f>Słownik!$B$516</f>
        <v>Polska</v>
      </c>
      <c r="B667" s="429">
        <v>42</v>
      </c>
      <c r="C667" s="205"/>
      <c r="D667" s="205"/>
      <c r="E667" s="205"/>
      <c r="F667" s="205"/>
      <c r="G667" s="456">
        <f t="shared" si="57"/>
        <v>0</v>
      </c>
      <c r="H667" s="233"/>
      <c r="I667" s="205"/>
      <c r="J667" s="205"/>
      <c r="K667" s="205"/>
      <c r="L667" s="205"/>
      <c r="M667" s="205"/>
      <c r="N667" s="456">
        <f t="shared" si="58"/>
        <v>0</v>
      </c>
      <c r="O667" s="894"/>
      <c r="P667" s="882"/>
      <c r="Q667" s="882"/>
      <c r="R667" s="882"/>
      <c r="S667" s="882"/>
      <c r="T667" s="894"/>
      <c r="U667" s="882"/>
      <c r="V667" s="882"/>
      <c r="W667" s="882"/>
      <c r="X667" s="882"/>
      <c r="Y667" s="882"/>
      <c r="Z667" s="895"/>
      <c r="AA667" s="894"/>
      <c r="AB667" s="882"/>
      <c r="AC667" s="895"/>
    </row>
    <row r="668" spans="1:29" hidden="1" outlineLevel="1">
      <c r="A668" s="430" t="str">
        <f>Słownik!$B$516</f>
        <v>Polska</v>
      </c>
      <c r="B668" s="429">
        <v>43</v>
      </c>
      <c r="C668" s="205"/>
      <c r="D668" s="205"/>
      <c r="E668" s="205"/>
      <c r="F668" s="205"/>
      <c r="G668" s="456">
        <f t="shared" si="57"/>
        <v>0</v>
      </c>
      <c r="H668" s="233"/>
      <c r="I668" s="205"/>
      <c r="J668" s="205"/>
      <c r="K668" s="205"/>
      <c r="L668" s="205"/>
      <c r="M668" s="205"/>
      <c r="N668" s="456">
        <f t="shared" si="58"/>
        <v>0</v>
      </c>
      <c r="O668" s="894"/>
      <c r="P668" s="882"/>
      <c r="Q668" s="882"/>
      <c r="R668" s="882"/>
      <c r="S668" s="882"/>
      <c r="T668" s="894"/>
      <c r="U668" s="882"/>
      <c r="V668" s="882"/>
      <c r="W668" s="882"/>
      <c r="X668" s="882"/>
      <c r="Y668" s="882"/>
      <c r="Z668" s="895"/>
      <c r="AA668" s="894"/>
      <c r="AB668" s="882"/>
      <c r="AC668" s="895"/>
    </row>
    <row r="669" spans="1:29" hidden="1" outlineLevel="1">
      <c r="A669" s="430" t="str">
        <f>Słownik!$B$516</f>
        <v>Polska</v>
      </c>
      <c r="B669" s="429">
        <v>44</v>
      </c>
      <c r="C669" s="205"/>
      <c r="D669" s="205"/>
      <c r="E669" s="205"/>
      <c r="F669" s="205"/>
      <c r="G669" s="456">
        <f t="shared" si="57"/>
        <v>0</v>
      </c>
      <c r="H669" s="233"/>
      <c r="I669" s="205"/>
      <c r="J669" s="205"/>
      <c r="K669" s="205"/>
      <c r="L669" s="205"/>
      <c r="M669" s="205"/>
      <c r="N669" s="456">
        <f t="shared" si="58"/>
        <v>0</v>
      </c>
      <c r="O669" s="894"/>
      <c r="P669" s="882"/>
      <c r="Q669" s="882"/>
      <c r="R669" s="882"/>
      <c r="S669" s="882"/>
      <c r="T669" s="894"/>
      <c r="U669" s="882"/>
      <c r="V669" s="882"/>
      <c r="W669" s="882"/>
      <c r="X669" s="882"/>
      <c r="Y669" s="882"/>
      <c r="Z669" s="895"/>
      <c r="AA669" s="894"/>
      <c r="AB669" s="882"/>
      <c r="AC669" s="895"/>
    </row>
    <row r="670" spans="1:29" hidden="1" outlineLevel="1">
      <c r="A670" s="430" t="str">
        <f>Słownik!$B$516</f>
        <v>Polska</v>
      </c>
      <c r="B670" s="429">
        <v>45</v>
      </c>
      <c r="C670" s="205"/>
      <c r="D670" s="205"/>
      <c r="E670" s="205"/>
      <c r="F670" s="205"/>
      <c r="G670" s="456">
        <f t="shared" si="57"/>
        <v>0</v>
      </c>
      <c r="H670" s="233"/>
      <c r="I670" s="205"/>
      <c r="J670" s="205"/>
      <c r="K670" s="205"/>
      <c r="L670" s="205"/>
      <c r="M670" s="205"/>
      <c r="N670" s="456">
        <f t="shared" si="58"/>
        <v>0</v>
      </c>
      <c r="O670" s="894"/>
      <c r="P670" s="882"/>
      <c r="Q670" s="882"/>
      <c r="R670" s="882"/>
      <c r="S670" s="882"/>
      <c r="T670" s="894"/>
      <c r="U670" s="882"/>
      <c r="V670" s="882"/>
      <c r="W670" s="882"/>
      <c r="X670" s="882"/>
      <c r="Y670" s="882"/>
      <c r="Z670" s="895"/>
      <c r="AA670" s="894"/>
      <c r="AB670" s="882"/>
      <c r="AC670" s="895"/>
    </row>
    <row r="671" spans="1:29" hidden="1" outlineLevel="1">
      <c r="A671" s="430" t="str">
        <f>Słownik!$B$516</f>
        <v>Polska</v>
      </c>
      <c r="B671" s="429">
        <v>46</v>
      </c>
      <c r="C671" s="205"/>
      <c r="D671" s="205"/>
      <c r="E671" s="205"/>
      <c r="F671" s="205"/>
      <c r="G671" s="456">
        <f t="shared" si="57"/>
        <v>0</v>
      </c>
      <c r="H671" s="233"/>
      <c r="I671" s="205"/>
      <c r="J671" s="205"/>
      <c r="K671" s="205"/>
      <c r="L671" s="205"/>
      <c r="M671" s="205"/>
      <c r="N671" s="456">
        <f t="shared" si="58"/>
        <v>0</v>
      </c>
      <c r="O671" s="894"/>
      <c r="P671" s="882"/>
      <c r="Q671" s="882"/>
      <c r="R671" s="882"/>
      <c r="S671" s="882"/>
      <c r="T671" s="894"/>
      <c r="U671" s="882"/>
      <c r="V671" s="882"/>
      <c r="W671" s="882"/>
      <c r="X671" s="882"/>
      <c r="Y671" s="882"/>
      <c r="Z671" s="895"/>
      <c r="AA671" s="894"/>
      <c r="AB671" s="882"/>
      <c r="AC671" s="895"/>
    </row>
    <row r="672" spans="1:29" hidden="1" outlineLevel="1">
      <c r="A672" s="430" t="str">
        <f>Słownik!$B$516</f>
        <v>Polska</v>
      </c>
      <c r="B672" s="429">
        <v>47</v>
      </c>
      <c r="C672" s="205"/>
      <c r="D672" s="205"/>
      <c r="E672" s="205"/>
      <c r="F672" s="205"/>
      <c r="G672" s="456">
        <f t="shared" si="57"/>
        <v>0</v>
      </c>
      <c r="H672" s="233"/>
      <c r="I672" s="205"/>
      <c r="J672" s="205"/>
      <c r="K672" s="205"/>
      <c r="L672" s="205"/>
      <c r="M672" s="205"/>
      <c r="N672" s="456">
        <f t="shared" si="58"/>
        <v>0</v>
      </c>
      <c r="O672" s="894"/>
      <c r="P672" s="882"/>
      <c r="Q672" s="882"/>
      <c r="R672" s="882"/>
      <c r="S672" s="882"/>
      <c r="T672" s="894"/>
      <c r="U672" s="882"/>
      <c r="V672" s="882"/>
      <c r="W672" s="882"/>
      <c r="X672" s="882"/>
      <c r="Y672" s="882"/>
      <c r="Z672" s="895"/>
      <c r="AA672" s="894"/>
      <c r="AB672" s="882"/>
      <c r="AC672" s="895"/>
    </row>
    <row r="673" spans="1:29" hidden="1" outlineLevel="1">
      <c r="A673" s="430" t="str">
        <f>Słownik!$B$516</f>
        <v>Polska</v>
      </c>
      <c r="B673" s="429">
        <v>48</v>
      </c>
      <c r="C673" s="205"/>
      <c r="D673" s="205"/>
      <c r="E673" s="205"/>
      <c r="F673" s="205"/>
      <c r="G673" s="456">
        <f t="shared" si="57"/>
        <v>0</v>
      </c>
      <c r="H673" s="233"/>
      <c r="I673" s="205"/>
      <c r="J673" s="205"/>
      <c r="K673" s="205"/>
      <c r="L673" s="205"/>
      <c r="M673" s="205"/>
      <c r="N673" s="456">
        <f t="shared" si="58"/>
        <v>0</v>
      </c>
      <c r="O673" s="894"/>
      <c r="P673" s="882"/>
      <c r="Q673" s="882"/>
      <c r="R673" s="882"/>
      <c r="S673" s="882"/>
      <c r="T673" s="894"/>
      <c r="U673" s="882"/>
      <c r="V673" s="882"/>
      <c r="W673" s="882"/>
      <c r="X673" s="882"/>
      <c r="Y673" s="882"/>
      <c r="Z673" s="895"/>
      <c r="AA673" s="894"/>
      <c r="AB673" s="882"/>
      <c r="AC673" s="895"/>
    </row>
    <row r="674" spans="1:29" hidden="1" outlineLevel="1">
      <c r="A674" s="430" t="str">
        <f>Słownik!$B$516</f>
        <v>Polska</v>
      </c>
      <c r="B674" s="429">
        <v>49</v>
      </c>
      <c r="C674" s="205"/>
      <c r="D674" s="205"/>
      <c r="E674" s="205"/>
      <c r="F674" s="205"/>
      <c r="G674" s="456">
        <f t="shared" si="57"/>
        <v>0</v>
      </c>
      <c r="H674" s="233"/>
      <c r="I674" s="205"/>
      <c r="J674" s="205"/>
      <c r="K674" s="205"/>
      <c r="L674" s="205"/>
      <c r="M674" s="205"/>
      <c r="N674" s="456">
        <f t="shared" si="58"/>
        <v>0</v>
      </c>
      <c r="O674" s="894"/>
      <c r="P674" s="882"/>
      <c r="Q674" s="882"/>
      <c r="R674" s="882"/>
      <c r="S674" s="882"/>
      <c r="T674" s="894"/>
      <c r="U674" s="882"/>
      <c r="V674" s="882"/>
      <c r="W674" s="882"/>
      <c r="X674" s="882"/>
      <c r="Y674" s="882"/>
      <c r="Z674" s="895"/>
      <c r="AA674" s="894"/>
      <c r="AB674" s="882"/>
      <c r="AC674" s="895"/>
    </row>
    <row r="675" spans="1:29" hidden="1" outlineLevel="1">
      <c r="A675" s="430" t="str">
        <f>Słownik!$B$516</f>
        <v>Polska</v>
      </c>
      <c r="B675" s="429">
        <v>50</v>
      </c>
      <c r="C675" s="205"/>
      <c r="D675" s="205"/>
      <c r="E675" s="205"/>
      <c r="F675" s="205"/>
      <c r="G675" s="456">
        <f t="shared" si="57"/>
        <v>0</v>
      </c>
      <c r="H675" s="233"/>
      <c r="I675" s="205"/>
      <c r="J675" s="205"/>
      <c r="K675" s="205"/>
      <c r="L675" s="205"/>
      <c r="M675" s="205"/>
      <c r="N675" s="456">
        <f t="shared" si="58"/>
        <v>0</v>
      </c>
      <c r="O675" s="894"/>
      <c r="P675" s="882"/>
      <c r="Q675" s="882"/>
      <c r="R675" s="882"/>
      <c r="S675" s="882"/>
      <c r="T675" s="894"/>
      <c r="U675" s="882"/>
      <c r="V675" s="882"/>
      <c r="W675" s="882"/>
      <c r="X675" s="882"/>
      <c r="Y675" s="882"/>
      <c r="Z675" s="895"/>
      <c r="AA675" s="894"/>
      <c r="AB675" s="882"/>
      <c r="AC675" s="895"/>
    </row>
    <row r="676" spans="1:29" hidden="1" outlineLevel="1">
      <c r="A676" s="430" t="str">
        <f>Słownik!$B$516</f>
        <v>Polska</v>
      </c>
      <c r="B676" s="429">
        <v>51</v>
      </c>
      <c r="C676" s="205"/>
      <c r="D676" s="205"/>
      <c r="E676" s="205"/>
      <c r="F676" s="205"/>
      <c r="G676" s="456">
        <f t="shared" si="57"/>
        <v>0</v>
      </c>
      <c r="H676" s="233"/>
      <c r="I676" s="205"/>
      <c r="J676" s="205"/>
      <c r="K676" s="205"/>
      <c r="L676" s="205"/>
      <c r="M676" s="205"/>
      <c r="N676" s="456">
        <f t="shared" si="58"/>
        <v>0</v>
      </c>
      <c r="O676" s="894"/>
      <c r="P676" s="882"/>
      <c r="Q676" s="882"/>
      <c r="R676" s="882"/>
      <c r="S676" s="882"/>
      <c r="T676" s="894"/>
      <c r="U676" s="882"/>
      <c r="V676" s="882"/>
      <c r="W676" s="882"/>
      <c r="X676" s="882"/>
      <c r="Y676" s="882"/>
      <c r="Z676" s="895"/>
      <c r="AA676" s="894"/>
      <c r="AB676" s="882"/>
      <c r="AC676" s="895"/>
    </row>
    <row r="677" spans="1:29" hidden="1" outlineLevel="1">
      <c r="A677" s="430" t="str">
        <f>Słownik!$B$516</f>
        <v>Polska</v>
      </c>
      <c r="B677" s="429">
        <v>52</v>
      </c>
      <c r="C677" s="205"/>
      <c r="D677" s="205"/>
      <c r="E677" s="205"/>
      <c r="F677" s="205"/>
      <c r="G677" s="456">
        <f t="shared" si="57"/>
        <v>0</v>
      </c>
      <c r="H677" s="233"/>
      <c r="I677" s="205"/>
      <c r="J677" s="205"/>
      <c r="K677" s="205"/>
      <c r="L677" s="205"/>
      <c r="M677" s="205"/>
      <c r="N677" s="456">
        <f t="shared" si="58"/>
        <v>0</v>
      </c>
      <c r="O677" s="894"/>
      <c r="P677" s="882"/>
      <c r="Q677" s="882"/>
      <c r="R677" s="882"/>
      <c r="S677" s="882"/>
      <c r="T677" s="894"/>
      <c r="U677" s="882"/>
      <c r="V677" s="882"/>
      <c r="W677" s="882"/>
      <c r="X677" s="882"/>
      <c r="Y677" s="882"/>
      <c r="Z677" s="895"/>
      <c r="AA677" s="894"/>
      <c r="AB677" s="882"/>
      <c r="AC677" s="895"/>
    </row>
    <row r="678" spans="1:29" hidden="1" outlineLevel="1">
      <c r="A678" s="430" t="str">
        <f>Słownik!$B$516</f>
        <v>Polska</v>
      </c>
      <c r="B678" s="429">
        <v>53</v>
      </c>
      <c r="C678" s="205"/>
      <c r="D678" s="205"/>
      <c r="E678" s="205"/>
      <c r="F678" s="205"/>
      <c r="G678" s="456">
        <f t="shared" si="57"/>
        <v>0</v>
      </c>
      <c r="H678" s="233"/>
      <c r="I678" s="205"/>
      <c r="J678" s="205"/>
      <c r="K678" s="205"/>
      <c r="L678" s="205"/>
      <c r="M678" s="205"/>
      <c r="N678" s="456">
        <f t="shared" si="58"/>
        <v>0</v>
      </c>
      <c r="O678" s="894"/>
      <c r="P678" s="882"/>
      <c r="Q678" s="882"/>
      <c r="R678" s="882"/>
      <c r="S678" s="882"/>
      <c r="T678" s="894"/>
      <c r="U678" s="882"/>
      <c r="V678" s="882"/>
      <c r="W678" s="882"/>
      <c r="X678" s="882"/>
      <c r="Y678" s="882"/>
      <c r="Z678" s="895"/>
      <c r="AA678" s="894"/>
      <c r="AB678" s="882"/>
      <c r="AC678" s="895"/>
    </row>
    <row r="679" spans="1:29" hidden="1" outlineLevel="1">
      <c r="A679" s="430" t="str">
        <f>Słownik!$B$516</f>
        <v>Polska</v>
      </c>
      <c r="B679" s="429">
        <v>54</v>
      </c>
      <c r="C679" s="205"/>
      <c r="D679" s="205"/>
      <c r="E679" s="205"/>
      <c r="F679" s="205"/>
      <c r="G679" s="456">
        <f t="shared" si="57"/>
        <v>0</v>
      </c>
      <c r="H679" s="233"/>
      <c r="I679" s="205"/>
      <c r="J679" s="205"/>
      <c r="K679" s="205"/>
      <c r="L679" s="205"/>
      <c r="M679" s="205"/>
      <c r="N679" s="456">
        <f t="shared" si="58"/>
        <v>0</v>
      </c>
      <c r="O679" s="894"/>
      <c r="P679" s="882"/>
      <c r="Q679" s="882"/>
      <c r="R679" s="882"/>
      <c r="S679" s="882"/>
      <c r="T679" s="894"/>
      <c r="U679" s="882"/>
      <c r="V679" s="882"/>
      <c r="W679" s="882"/>
      <c r="X679" s="882"/>
      <c r="Y679" s="882"/>
      <c r="Z679" s="895"/>
      <c r="AA679" s="894"/>
      <c r="AB679" s="882"/>
      <c r="AC679" s="895"/>
    </row>
    <row r="680" spans="1:29" hidden="1" outlineLevel="1">
      <c r="A680" s="430" t="str">
        <f>Słownik!$B$516</f>
        <v>Polska</v>
      </c>
      <c r="B680" s="429">
        <v>55</v>
      </c>
      <c r="C680" s="205"/>
      <c r="D680" s="205"/>
      <c r="E680" s="205"/>
      <c r="F680" s="205"/>
      <c r="G680" s="456">
        <f t="shared" si="57"/>
        <v>0</v>
      </c>
      <c r="H680" s="233"/>
      <c r="I680" s="205"/>
      <c r="J680" s="205"/>
      <c r="K680" s="205"/>
      <c r="L680" s="205"/>
      <c r="M680" s="205"/>
      <c r="N680" s="456">
        <f t="shared" si="58"/>
        <v>0</v>
      </c>
      <c r="O680" s="894"/>
      <c r="P680" s="882"/>
      <c r="Q680" s="882"/>
      <c r="R680" s="882"/>
      <c r="S680" s="882"/>
      <c r="T680" s="894"/>
      <c r="U680" s="882"/>
      <c r="V680" s="882"/>
      <c r="W680" s="882"/>
      <c r="X680" s="882"/>
      <c r="Y680" s="882"/>
      <c r="Z680" s="895"/>
      <c r="AA680" s="894"/>
      <c r="AB680" s="882"/>
      <c r="AC680" s="895"/>
    </row>
    <row r="681" spans="1:29" hidden="1" outlineLevel="1">
      <c r="A681" s="430" t="str">
        <f>Słownik!$B$516</f>
        <v>Polska</v>
      </c>
      <c r="B681" s="429">
        <v>56</v>
      </c>
      <c r="C681" s="205"/>
      <c r="D681" s="205"/>
      <c r="E681" s="205"/>
      <c r="F681" s="205"/>
      <c r="G681" s="456">
        <f t="shared" si="57"/>
        <v>0</v>
      </c>
      <c r="H681" s="233"/>
      <c r="I681" s="205"/>
      <c r="J681" s="205"/>
      <c r="K681" s="205"/>
      <c r="L681" s="205"/>
      <c r="M681" s="205"/>
      <c r="N681" s="456">
        <f t="shared" si="58"/>
        <v>0</v>
      </c>
      <c r="O681" s="894"/>
      <c r="P681" s="882"/>
      <c r="Q681" s="882"/>
      <c r="R681" s="882"/>
      <c r="S681" s="882"/>
      <c r="T681" s="894"/>
      <c r="U681" s="882"/>
      <c r="V681" s="882"/>
      <c r="W681" s="882"/>
      <c r="X681" s="882"/>
      <c r="Y681" s="882"/>
      <c r="Z681" s="895"/>
      <c r="AA681" s="894"/>
      <c r="AB681" s="882"/>
      <c r="AC681" s="895"/>
    </row>
    <row r="682" spans="1:29" hidden="1" outlineLevel="1">
      <c r="A682" s="430" t="str">
        <f>Słownik!$B$516</f>
        <v>Polska</v>
      </c>
      <c r="B682" s="429">
        <v>57</v>
      </c>
      <c r="C682" s="205"/>
      <c r="D682" s="205"/>
      <c r="E682" s="205"/>
      <c r="F682" s="205"/>
      <c r="G682" s="456">
        <f t="shared" si="57"/>
        <v>0</v>
      </c>
      <c r="H682" s="233"/>
      <c r="I682" s="205"/>
      <c r="J682" s="205"/>
      <c r="K682" s="205"/>
      <c r="L682" s="205"/>
      <c r="M682" s="205"/>
      <c r="N682" s="456">
        <f t="shared" si="58"/>
        <v>0</v>
      </c>
      <c r="O682" s="894"/>
      <c r="P682" s="882"/>
      <c r="Q682" s="882"/>
      <c r="R682" s="882"/>
      <c r="S682" s="882"/>
      <c r="T682" s="894"/>
      <c r="U682" s="882"/>
      <c r="V682" s="882"/>
      <c r="W682" s="882"/>
      <c r="X682" s="882"/>
      <c r="Y682" s="882"/>
      <c r="Z682" s="895"/>
      <c r="AA682" s="894"/>
      <c r="AB682" s="882"/>
      <c r="AC682" s="895"/>
    </row>
    <row r="683" spans="1:29" hidden="1" outlineLevel="1">
      <c r="A683" s="430" t="str">
        <f>Słownik!$B$516</f>
        <v>Polska</v>
      </c>
      <c r="B683" s="429">
        <v>58</v>
      </c>
      <c r="C683" s="205"/>
      <c r="D683" s="205"/>
      <c r="E683" s="205"/>
      <c r="F683" s="205"/>
      <c r="G683" s="456">
        <f t="shared" si="57"/>
        <v>0</v>
      </c>
      <c r="H683" s="233"/>
      <c r="I683" s="205"/>
      <c r="J683" s="205"/>
      <c r="K683" s="205"/>
      <c r="L683" s="205"/>
      <c r="M683" s="205"/>
      <c r="N683" s="456">
        <f t="shared" si="58"/>
        <v>0</v>
      </c>
      <c r="O683" s="894"/>
      <c r="P683" s="882"/>
      <c r="Q683" s="882"/>
      <c r="R683" s="882"/>
      <c r="S683" s="882"/>
      <c r="T683" s="894"/>
      <c r="U683" s="882"/>
      <c r="V683" s="882"/>
      <c r="W683" s="882"/>
      <c r="X683" s="882"/>
      <c r="Y683" s="882"/>
      <c r="Z683" s="895"/>
      <c r="AA683" s="894"/>
      <c r="AB683" s="882"/>
      <c r="AC683" s="895"/>
    </row>
    <row r="684" spans="1:29" hidden="1" outlineLevel="1">
      <c r="A684" s="430" t="str">
        <f>Słownik!$B$516</f>
        <v>Polska</v>
      </c>
      <c r="B684" s="429">
        <v>59</v>
      </c>
      <c r="C684" s="205"/>
      <c r="D684" s="205"/>
      <c r="E684" s="205"/>
      <c r="F684" s="205"/>
      <c r="G684" s="456">
        <f t="shared" si="57"/>
        <v>0</v>
      </c>
      <c r="H684" s="233"/>
      <c r="I684" s="205"/>
      <c r="J684" s="205"/>
      <c r="K684" s="205"/>
      <c r="L684" s="205"/>
      <c r="M684" s="205"/>
      <c r="N684" s="456">
        <f t="shared" si="58"/>
        <v>0</v>
      </c>
      <c r="O684" s="894"/>
      <c r="P684" s="882"/>
      <c r="Q684" s="882"/>
      <c r="R684" s="882"/>
      <c r="S684" s="882"/>
      <c r="T684" s="894"/>
      <c r="U684" s="882"/>
      <c r="V684" s="882"/>
      <c r="W684" s="882"/>
      <c r="X684" s="882"/>
      <c r="Y684" s="882"/>
      <c r="Z684" s="895"/>
      <c r="AA684" s="894"/>
      <c r="AB684" s="882"/>
      <c r="AC684" s="895"/>
    </row>
    <row r="685" spans="1:29" hidden="1" outlineLevel="1">
      <c r="A685" s="430" t="str">
        <f>Słownik!$B$516</f>
        <v>Polska</v>
      </c>
      <c r="B685" s="429">
        <v>60</v>
      </c>
      <c r="C685" s="205"/>
      <c r="D685" s="205"/>
      <c r="E685" s="205"/>
      <c r="F685" s="205"/>
      <c r="G685" s="456">
        <f t="shared" si="57"/>
        <v>0</v>
      </c>
      <c r="H685" s="233"/>
      <c r="I685" s="205"/>
      <c r="J685" s="205"/>
      <c r="K685" s="205"/>
      <c r="L685" s="205"/>
      <c r="M685" s="205"/>
      <c r="N685" s="456">
        <f t="shared" si="58"/>
        <v>0</v>
      </c>
      <c r="O685" s="894"/>
      <c r="P685" s="882"/>
      <c r="Q685" s="882"/>
      <c r="R685" s="882"/>
      <c r="S685" s="882"/>
      <c r="T685" s="894"/>
      <c r="U685" s="882"/>
      <c r="V685" s="882"/>
      <c r="W685" s="882"/>
      <c r="X685" s="882"/>
      <c r="Y685" s="882"/>
      <c r="Z685" s="895"/>
      <c r="AA685" s="894"/>
      <c r="AB685" s="882"/>
      <c r="AC685" s="895"/>
    </row>
    <row r="686" spans="1:29" hidden="1" outlineLevel="1">
      <c r="A686" s="430" t="str">
        <f>Słownik!$B$516</f>
        <v>Polska</v>
      </c>
      <c r="B686" s="429">
        <v>61</v>
      </c>
      <c r="C686" s="205"/>
      <c r="D686" s="205"/>
      <c r="E686" s="205"/>
      <c r="F686" s="205"/>
      <c r="G686" s="456">
        <f t="shared" si="57"/>
        <v>0</v>
      </c>
      <c r="H686" s="233"/>
      <c r="I686" s="205"/>
      <c r="J686" s="205"/>
      <c r="K686" s="205"/>
      <c r="L686" s="205"/>
      <c r="M686" s="205"/>
      <c r="N686" s="456">
        <f t="shared" si="58"/>
        <v>0</v>
      </c>
      <c r="O686" s="894"/>
      <c r="P686" s="882"/>
      <c r="Q686" s="882"/>
      <c r="R686" s="882"/>
      <c r="S686" s="882"/>
      <c r="T686" s="894"/>
      <c r="U686" s="882"/>
      <c r="V686" s="882"/>
      <c r="W686" s="882"/>
      <c r="X686" s="882"/>
      <c r="Y686" s="882"/>
      <c r="Z686" s="895"/>
      <c r="AA686" s="894"/>
      <c r="AB686" s="882"/>
      <c r="AC686" s="895"/>
    </row>
    <row r="687" spans="1:29" hidden="1" outlineLevel="1">
      <c r="A687" s="430" t="str">
        <f>Słownik!$B$516</f>
        <v>Polska</v>
      </c>
      <c r="B687" s="429">
        <v>62</v>
      </c>
      <c r="C687" s="205"/>
      <c r="D687" s="205"/>
      <c r="E687" s="205"/>
      <c r="F687" s="205"/>
      <c r="G687" s="456">
        <f t="shared" si="57"/>
        <v>0</v>
      </c>
      <c r="H687" s="233"/>
      <c r="I687" s="205"/>
      <c r="J687" s="205"/>
      <c r="K687" s="205"/>
      <c r="L687" s="205"/>
      <c r="M687" s="205"/>
      <c r="N687" s="456">
        <f t="shared" si="58"/>
        <v>0</v>
      </c>
      <c r="O687" s="894"/>
      <c r="P687" s="882"/>
      <c r="Q687" s="882"/>
      <c r="R687" s="882"/>
      <c r="S687" s="882"/>
      <c r="T687" s="894"/>
      <c r="U687" s="882"/>
      <c r="V687" s="882"/>
      <c r="W687" s="882"/>
      <c r="X687" s="882"/>
      <c r="Y687" s="882"/>
      <c r="Z687" s="895"/>
      <c r="AA687" s="894"/>
      <c r="AB687" s="882"/>
      <c r="AC687" s="895"/>
    </row>
    <row r="688" spans="1:29" hidden="1" outlineLevel="1">
      <c r="A688" s="430" t="str">
        <f>Słownik!$B$516</f>
        <v>Polska</v>
      </c>
      <c r="B688" s="429">
        <v>63</v>
      </c>
      <c r="C688" s="205"/>
      <c r="D688" s="205"/>
      <c r="E688" s="205"/>
      <c r="F688" s="205"/>
      <c r="G688" s="456">
        <f t="shared" si="57"/>
        <v>0</v>
      </c>
      <c r="H688" s="233"/>
      <c r="I688" s="205"/>
      <c r="J688" s="205"/>
      <c r="K688" s="205"/>
      <c r="L688" s="205"/>
      <c r="M688" s="205"/>
      <c r="N688" s="456">
        <f t="shared" si="58"/>
        <v>0</v>
      </c>
      <c r="O688" s="894"/>
      <c r="P688" s="882"/>
      <c r="Q688" s="882"/>
      <c r="R688" s="882"/>
      <c r="S688" s="882"/>
      <c r="T688" s="894"/>
      <c r="U688" s="882"/>
      <c r="V688" s="882"/>
      <c r="W688" s="882"/>
      <c r="X688" s="882"/>
      <c r="Y688" s="882"/>
      <c r="Z688" s="895"/>
      <c r="AA688" s="894"/>
      <c r="AB688" s="882"/>
      <c r="AC688" s="895"/>
    </row>
    <row r="689" spans="1:29" hidden="1" outlineLevel="1">
      <c r="A689" s="430" t="str">
        <f>Słownik!$B$516</f>
        <v>Polska</v>
      </c>
      <c r="B689" s="429">
        <v>64</v>
      </c>
      <c r="C689" s="205"/>
      <c r="D689" s="205"/>
      <c r="E689" s="205"/>
      <c r="F689" s="205"/>
      <c r="G689" s="456">
        <f t="shared" si="57"/>
        <v>0</v>
      </c>
      <c r="H689" s="233"/>
      <c r="I689" s="205"/>
      <c r="J689" s="205"/>
      <c r="K689" s="205"/>
      <c r="L689" s="205"/>
      <c r="M689" s="205"/>
      <c r="N689" s="456">
        <f t="shared" si="58"/>
        <v>0</v>
      </c>
      <c r="O689" s="894"/>
      <c r="P689" s="882"/>
      <c r="Q689" s="882"/>
      <c r="R689" s="882"/>
      <c r="S689" s="882"/>
      <c r="T689" s="894"/>
      <c r="U689" s="882"/>
      <c r="V689" s="882"/>
      <c r="W689" s="882"/>
      <c r="X689" s="882"/>
      <c r="Y689" s="882"/>
      <c r="Z689" s="895"/>
      <c r="AA689" s="894"/>
      <c r="AB689" s="882"/>
      <c r="AC689" s="895"/>
    </row>
    <row r="690" spans="1:29" hidden="1" outlineLevel="1">
      <c r="A690" s="430" t="str">
        <f>Słownik!$B$516</f>
        <v>Polska</v>
      </c>
      <c r="B690" s="429">
        <v>65</v>
      </c>
      <c r="C690" s="205"/>
      <c r="D690" s="205"/>
      <c r="E690" s="205"/>
      <c r="F690" s="205"/>
      <c r="G690" s="456">
        <f t="shared" si="57"/>
        <v>0</v>
      </c>
      <c r="H690" s="233"/>
      <c r="I690" s="205"/>
      <c r="J690" s="205"/>
      <c r="K690" s="205"/>
      <c r="L690" s="205"/>
      <c r="M690" s="205"/>
      <c r="N690" s="456">
        <f t="shared" si="58"/>
        <v>0</v>
      </c>
      <c r="O690" s="894"/>
      <c r="P690" s="882"/>
      <c r="Q690" s="882"/>
      <c r="R690" s="882"/>
      <c r="S690" s="882"/>
      <c r="T690" s="894"/>
      <c r="U690" s="882"/>
      <c r="V690" s="882"/>
      <c r="W690" s="882"/>
      <c r="X690" s="882"/>
      <c r="Y690" s="882"/>
      <c r="Z690" s="895"/>
      <c r="AA690" s="894"/>
      <c r="AB690" s="882"/>
      <c r="AC690" s="895"/>
    </row>
    <row r="691" spans="1:29" hidden="1" outlineLevel="1">
      <c r="A691" s="430" t="str">
        <f>Słownik!$B$516</f>
        <v>Polska</v>
      </c>
      <c r="B691" s="429">
        <v>66</v>
      </c>
      <c r="C691" s="205"/>
      <c r="D691" s="205"/>
      <c r="E691" s="205"/>
      <c r="F691" s="205"/>
      <c r="G691" s="456">
        <f t="shared" si="57"/>
        <v>0</v>
      </c>
      <c r="H691" s="233"/>
      <c r="I691" s="205"/>
      <c r="J691" s="205"/>
      <c r="K691" s="205"/>
      <c r="L691" s="205"/>
      <c r="M691" s="205"/>
      <c r="N691" s="456">
        <f t="shared" si="58"/>
        <v>0</v>
      </c>
      <c r="O691" s="894"/>
      <c r="P691" s="882"/>
      <c r="Q691" s="882"/>
      <c r="R691" s="882"/>
      <c r="S691" s="882"/>
      <c r="T691" s="894"/>
      <c r="U691" s="882"/>
      <c r="V691" s="882"/>
      <c r="W691" s="882"/>
      <c r="X691" s="882"/>
      <c r="Y691" s="882"/>
      <c r="Z691" s="895"/>
      <c r="AA691" s="894"/>
      <c r="AB691" s="882"/>
      <c r="AC691" s="895"/>
    </row>
    <row r="692" spans="1:29" hidden="1" outlineLevel="1">
      <c r="A692" s="430" t="str">
        <f>Słownik!$B$516</f>
        <v>Polska</v>
      </c>
      <c r="B692" s="429">
        <v>67</v>
      </c>
      <c r="C692" s="205"/>
      <c r="D692" s="205"/>
      <c r="E692" s="205"/>
      <c r="F692" s="205"/>
      <c r="G692" s="456">
        <f t="shared" si="57"/>
        <v>0</v>
      </c>
      <c r="H692" s="233"/>
      <c r="I692" s="205"/>
      <c r="J692" s="205"/>
      <c r="K692" s="205"/>
      <c r="L692" s="205"/>
      <c r="M692" s="205"/>
      <c r="N692" s="456">
        <f t="shared" si="58"/>
        <v>0</v>
      </c>
      <c r="O692" s="894"/>
      <c r="P692" s="882"/>
      <c r="Q692" s="882"/>
      <c r="R692" s="882"/>
      <c r="S692" s="882"/>
      <c r="T692" s="894"/>
      <c r="U692" s="882"/>
      <c r="V692" s="882"/>
      <c r="W692" s="882"/>
      <c r="X692" s="882"/>
      <c r="Y692" s="882"/>
      <c r="Z692" s="895"/>
      <c r="AA692" s="894"/>
      <c r="AB692" s="882"/>
      <c r="AC692" s="895"/>
    </row>
    <row r="693" spans="1:29" hidden="1" outlineLevel="1">
      <c r="A693" s="430" t="str">
        <f>Słownik!$B$516</f>
        <v>Polska</v>
      </c>
      <c r="B693" s="429">
        <v>68</v>
      </c>
      <c r="C693" s="205"/>
      <c r="D693" s="205"/>
      <c r="E693" s="205"/>
      <c r="F693" s="205"/>
      <c r="G693" s="456">
        <f t="shared" si="57"/>
        <v>0</v>
      </c>
      <c r="H693" s="233"/>
      <c r="I693" s="205"/>
      <c r="J693" s="205"/>
      <c r="K693" s="205"/>
      <c r="L693" s="205"/>
      <c r="M693" s="205"/>
      <c r="N693" s="456">
        <f t="shared" si="58"/>
        <v>0</v>
      </c>
      <c r="O693" s="894"/>
      <c r="P693" s="882"/>
      <c r="Q693" s="882"/>
      <c r="R693" s="882"/>
      <c r="S693" s="882"/>
      <c r="T693" s="894"/>
      <c r="U693" s="882"/>
      <c r="V693" s="882"/>
      <c r="W693" s="882"/>
      <c r="X693" s="882"/>
      <c r="Y693" s="882"/>
      <c r="Z693" s="895"/>
      <c r="AA693" s="894"/>
      <c r="AB693" s="882"/>
      <c r="AC693" s="895"/>
    </row>
    <row r="694" spans="1:29" hidden="1" outlineLevel="1">
      <c r="A694" s="430" t="str">
        <f>Słownik!$B$516</f>
        <v>Polska</v>
      </c>
      <c r="B694" s="429">
        <v>69</v>
      </c>
      <c r="C694" s="205"/>
      <c r="D694" s="205"/>
      <c r="E694" s="205"/>
      <c r="F694" s="205"/>
      <c r="G694" s="456">
        <f t="shared" si="57"/>
        <v>0</v>
      </c>
      <c r="H694" s="233"/>
      <c r="I694" s="205"/>
      <c r="J694" s="205"/>
      <c r="K694" s="205"/>
      <c r="L694" s="205"/>
      <c r="M694" s="205"/>
      <c r="N694" s="456">
        <f t="shared" si="58"/>
        <v>0</v>
      </c>
      <c r="O694" s="894"/>
      <c r="P694" s="882"/>
      <c r="Q694" s="882"/>
      <c r="R694" s="882"/>
      <c r="S694" s="882"/>
      <c r="T694" s="894"/>
      <c r="U694" s="882"/>
      <c r="V694" s="882"/>
      <c r="W694" s="882"/>
      <c r="X694" s="882"/>
      <c r="Y694" s="882"/>
      <c r="Z694" s="895"/>
      <c r="AA694" s="894"/>
      <c r="AB694" s="882"/>
      <c r="AC694" s="895"/>
    </row>
    <row r="695" spans="1:29" hidden="1" outlineLevel="1">
      <c r="A695" s="430" t="str">
        <f>Słownik!$B$516</f>
        <v>Polska</v>
      </c>
      <c r="B695" s="429">
        <v>70</v>
      </c>
      <c r="C695" s="205"/>
      <c r="D695" s="205"/>
      <c r="E695" s="205"/>
      <c r="F695" s="205"/>
      <c r="G695" s="456">
        <f t="shared" si="57"/>
        <v>0</v>
      </c>
      <c r="H695" s="233"/>
      <c r="I695" s="205"/>
      <c r="J695" s="205"/>
      <c r="K695" s="205"/>
      <c r="L695" s="205"/>
      <c r="M695" s="205"/>
      <c r="N695" s="456">
        <f t="shared" si="58"/>
        <v>0</v>
      </c>
      <c r="O695" s="894"/>
      <c r="P695" s="882"/>
      <c r="Q695" s="882"/>
      <c r="R695" s="882"/>
      <c r="S695" s="882"/>
      <c r="T695" s="894"/>
      <c r="U695" s="882"/>
      <c r="V695" s="882"/>
      <c r="W695" s="882"/>
      <c r="X695" s="882"/>
      <c r="Y695" s="882"/>
      <c r="Z695" s="895"/>
      <c r="AA695" s="894"/>
      <c r="AB695" s="882"/>
      <c r="AC695" s="895"/>
    </row>
    <row r="696" spans="1:29" hidden="1" outlineLevel="1">
      <c r="A696" s="430" t="str">
        <f>Słownik!$B$516</f>
        <v>Polska</v>
      </c>
      <c r="B696" s="429">
        <v>71</v>
      </c>
      <c r="C696" s="205"/>
      <c r="D696" s="205"/>
      <c r="E696" s="205"/>
      <c r="F696" s="205"/>
      <c r="G696" s="456">
        <f t="shared" si="57"/>
        <v>0</v>
      </c>
      <c r="H696" s="233"/>
      <c r="I696" s="205"/>
      <c r="J696" s="205"/>
      <c r="K696" s="205"/>
      <c r="L696" s="205"/>
      <c r="M696" s="205"/>
      <c r="N696" s="456">
        <f t="shared" si="58"/>
        <v>0</v>
      </c>
      <c r="O696" s="894"/>
      <c r="P696" s="882"/>
      <c r="Q696" s="882"/>
      <c r="R696" s="882"/>
      <c r="S696" s="882"/>
      <c r="T696" s="894"/>
      <c r="U696" s="882"/>
      <c r="V696" s="882"/>
      <c r="W696" s="882"/>
      <c r="X696" s="882"/>
      <c r="Y696" s="882"/>
      <c r="Z696" s="895"/>
      <c r="AA696" s="894"/>
      <c r="AB696" s="882"/>
      <c r="AC696" s="895"/>
    </row>
    <row r="697" spans="1:29" hidden="1" outlineLevel="1">
      <c r="A697" s="430" t="str">
        <f>Słownik!$B$516</f>
        <v>Polska</v>
      </c>
      <c r="B697" s="429">
        <v>72</v>
      </c>
      <c r="C697" s="205"/>
      <c r="D697" s="205"/>
      <c r="E697" s="205"/>
      <c r="F697" s="205"/>
      <c r="G697" s="456">
        <f t="shared" si="57"/>
        <v>0</v>
      </c>
      <c r="H697" s="233"/>
      <c r="I697" s="205"/>
      <c r="J697" s="205"/>
      <c r="K697" s="205"/>
      <c r="L697" s="205"/>
      <c r="M697" s="205"/>
      <c r="N697" s="456">
        <f t="shared" si="58"/>
        <v>0</v>
      </c>
      <c r="O697" s="894"/>
      <c r="P697" s="882"/>
      <c r="Q697" s="882"/>
      <c r="R697" s="882"/>
      <c r="S697" s="882"/>
      <c r="T697" s="894"/>
      <c r="U697" s="882"/>
      <c r="V697" s="882"/>
      <c r="W697" s="882"/>
      <c r="X697" s="882"/>
      <c r="Y697" s="882"/>
      <c r="Z697" s="895"/>
      <c r="AA697" s="894"/>
      <c r="AB697" s="882"/>
      <c r="AC697" s="895"/>
    </row>
    <row r="698" spans="1:29" hidden="1" outlineLevel="1">
      <c r="A698" s="430" t="str">
        <f>Słownik!$B$516</f>
        <v>Polska</v>
      </c>
      <c r="B698" s="429">
        <v>73</v>
      </c>
      <c r="C698" s="205"/>
      <c r="D698" s="205"/>
      <c r="E698" s="205"/>
      <c r="F698" s="205"/>
      <c r="G698" s="456">
        <f t="shared" si="57"/>
        <v>0</v>
      </c>
      <c r="H698" s="233"/>
      <c r="I698" s="205"/>
      <c r="J698" s="205"/>
      <c r="K698" s="205"/>
      <c r="L698" s="205"/>
      <c r="M698" s="205"/>
      <c r="N698" s="456">
        <f t="shared" si="58"/>
        <v>0</v>
      </c>
      <c r="O698" s="894"/>
      <c r="P698" s="882"/>
      <c r="Q698" s="882"/>
      <c r="R698" s="882"/>
      <c r="S698" s="882"/>
      <c r="T698" s="894"/>
      <c r="U698" s="882"/>
      <c r="V698" s="882"/>
      <c r="W698" s="882"/>
      <c r="X698" s="882"/>
      <c r="Y698" s="882"/>
      <c r="Z698" s="895"/>
      <c r="AA698" s="894"/>
      <c r="AB698" s="882"/>
      <c r="AC698" s="895"/>
    </row>
    <row r="699" spans="1:29" hidden="1" outlineLevel="1">
      <c r="A699" s="430" t="str">
        <f>Słownik!$B$516</f>
        <v>Polska</v>
      </c>
      <c r="B699" s="429">
        <v>74</v>
      </c>
      <c r="C699" s="205"/>
      <c r="D699" s="205"/>
      <c r="E699" s="205"/>
      <c r="F699" s="205"/>
      <c r="G699" s="456">
        <f t="shared" si="57"/>
        <v>0</v>
      </c>
      <c r="H699" s="233"/>
      <c r="I699" s="205"/>
      <c r="J699" s="205"/>
      <c r="K699" s="205"/>
      <c r="L699" s="205"/>
      <c r="M699" s="205"/>
      <c r="N699" s="456">
        <f t="shared" si="58"/>
        <v>0</v>
      </c>
      <c r="O699" s="894"/>
      <c r="P699" s="882"/>
      <c r="Q699" s="882"/>
      <c r="R699" s="882"/>
      <c r="S699" s="882"/>
      <c r="T699" s="894"/>
      <c r="U699" s="882"/>
      <c r="V699" s="882"/>
      <c r="W699" s="882"/>
      <c r="X699" s="882"/>
      <c r="Y699" s="882"/>
      <c r="Z699" s="895"/>
      <c r="AA699" s="894"/>
      <c r="AB699" s="882"/>
      <c r="AC699" s="895"/>
    </row>
    <row r="700" spans="1:29" hidden="1" outlineLevel="1">
      <c r="A700" s="430" t="str">
        <f>Słownik!$B$516</f>
        <v>Polska</v>
      </c>
      <c r="B700" s="429">
        <v>75</v>
      </c>
      <c r="C700" s="205"/>
      <c r="D700" s="205"/>
      <c r="E700" s="205"/>
      <c r="F700" s="205"/>
      <c r="G700" s="456">
        <f t="shared" si="57"/>
        <v>0</v>
      </c>
      <c r="H700" s="233"/>
      <c r="I700" s="205"/>
      <c r="J700" s="205"/>
      <c r="K700" s="205"/>
      <c r="L700" s="205"/>
      <c r="M700" s="205"/>
      <c r="N700" s="456">
        <f t="shared" si="58"/>
        <v>0</v>
      </c>
      <c r="O700" s="894"/>
      <c r="P700" s="882"/>
      <c r="Q700" s="882"/>
      <c r="R700" s="882"/>
      <c r="S700" s="882"/>
      <c r="T700" s="894"/>
      <c r="U700" s="882"/>
      <c r="V700" s="882"/>
      <c r="W700" s="882"/>
      <c r="X700" s="882"/>
      <c r="Y700" s="882"/>
      <c r="Z700" s="895"/>
      <c r="AA700" s="894"/>
      <c r="AB700" s="882"/>
      <c r="AC700" s="895"/>
    </row>
    <row r="701" spans="1:29" hidden="1" outlineLevel="1">
      <c r="A701" s="430" t="str">
        <f>Słownik!$B$516</f>
        <v>Polska</v>
      </c>
      <c r="B701" s="429">
        <v>76</v>
      </c>
      <c r="C701" s="205"/>
      <c r="D701" s="205"/>
      <c r="E701" s="205"/>
      <c r="F701" s="205"/>
      <c r="G701" s="456">
        <f t="shared" si="57"/>
        <v>0</v>
      </c>
      <c r="H701" s="233"/>
      <c r="I701" s="205"/>
      <c r="J701" s="205"/>
      <c r="K701" s="205"/>
      <c r="L701" s="205"/>
      <c r="M701" s="205"/>
      <c r="N701" s="456">
        <f t="shared" si="58"/>
        <v>0</v>
      </c>
      <c r="O701" s="894"/>
      <c r="P701" s="882"/>
      <c r="Q701" s="882"/>
      <c r="R701" s="882"/>
      <c r="S701" s="882"/>
      <c r="T701" s="894"/>
      <c r="U701" s="882"/>
      <c r="V701" s="882"/>
      <c r="W701" s="882"/>
      <c r="X701" s="882"/>
      <c r="Y701" s="882"/>
      <c r="Z701" s="895"/>
      <c r="AA701" s="894"/>
      <c r="AB701" s="882"/>
      <c r="AC701" s="895"/>
    </row>
    <row r="702" spans="1:29" hidden="1" outlineLevel="1">
      <c r="A702" s="430" t="str">
        <f>Słownik!$B$516</f>
        <v>Polska</v>
      </c>
      <c r="B702" s="429">
        <v>77</v>
      </c>
      <c r="C702" s="205"/>
      <c r="D702" s="205"/>
      <c r="E702" s="205"/>
      <c r="F702" s="205"/>
      <c r="G702" s="456">
        <f t="shared" si="57"/>
        <v>0</v>
      </c>
      <c r="H702" s="233"/>
      <c r="I702" s="205"/>
      <c r="J702" s="205"/>
      <c r="K702" s="205"/>
      <c r="L702" s="205"/>
      <c r="M702" s="205"/>
      <c r="N702" s="456">
        <f t="shared" si="58"/>
        <v>0</v>
      </c>
      <c r="O702" s="894"/>
      <c r="P702" s="882"/>
      <c r="Q702" s="882"/>
      <c r="R702" s="882"/>
      <c r="S702" s="882"/>
      <c r="T702" s="894"/>
      <c r="U702" s="882"/>
      <c r="V702" s="882"/>
      <c r="W702" s="882"/>
      <c r="X702" s="882"/>
      <c r="Y702" s="882"/>
      <c r="Z702" s="895"/>
      <c r="AA702" s="894"/>
      <c r="AB702" s="882"/>
      <c r="AC702" s="895"/>
    </row>
    <row r="703" spans="1:29" hidden="1" outlineLevel="1">
      <c r="A703" s="430" t="str">
        <f>Słownik!$B$516</f>
        <v>Polska</v>
      </c>
      <c r="B703" s="429">
        <v>78</v>
      </c>
      <c r="C703" s="205"/>
      <c r="D703" s="205"/>
      <c r="E703" s="205"/>
      <c r="F703" s="205"/>
      <c r="G703" s="456">
        <f t="shared" si="57"/>
        <v>0</v>
      </c>
      <c r="H703" s="233"/>
      <c r="I703" s="205"/>
      <c r="J703" s="205"/>
      <c r="K703" s="205"/>
      <c r="L703" s="205"/>
      <c r="M703" s="205"/>
      <c r="N703" s="456">
        <f t="shared" si="58"/>
        <v>0</v>
      </c>
      <c r="O703" s="894"/>
      <c r="P703" s="882"/>
      <c r="Q703" s="882"/>
      <c r="R703" s="882"/>
      <c r="S703" s="882"/>
      <c r="T703" s="894"/>
      <c r="U703" s="882"/>
      <c r="V703" s="882"/>
      <c r="W703" s="882"/>
      <c r="X703" s="882"/>
      <c r="Y703" s="882"/>
      <c r="Z703" s="895"/>
      <c r="AA703" s="894"/>
      <c r="AB703" s="882"/>
      <c r="AC703" s="895"/>
    </row>
    <row r="704" spans="1:29" hidden="1" outlineLevel="1">
      <c r="A704" s="430" t="str">
        <f>Słownik!$B$516</f>
        <v>Polska</v>
      </c>
      <c r="B704" s="429">
        <v>80</v>
      </c>
      <c r="C704" s="205"/>
      <c r="D704" s="205"/>
      <c r="E704" s="205"/>
      <c r="F704" s="205"/>
      <c r="G704" s="456">
        <f t="shared" si="57"/>
        <v>0</v>
      </c>
      <c r="H704" s="233"/>
      <c r="I704" s="205"/>
      <c r="J704" s="205"/>
      <c r="K704" s="205"/>
      <c r="L704" s="205"/>
      <c r="M704" s="205"/>
      <c r="N704" s="456">
        <f t="shared" si="58"/>
        <v>0</v>
      </c>
      <c r="O704" s="894"/>
      <c r="P704" s="882"/>
      <c r="Q704" s="882"/>
      <c r="R704" s="882"/>
      <c r="S704" s="882"/>
      <c r="T704" s="894"/>
      <c r="U704" s="882"/>
      <c r="V704" s="882"/>
      <c r="W704" s="882"/>
      <c r="X704" s="882"/>
      <c r="Y704" s="882"/>
      <c r="Z704" s="895"/>
      <c r="AA704" s="894"/>
      <c r="AB704" s="882"/>
      <c r="AC704" s="895"/>
    </row>
    <row r="705" spans="1:29" hidden="1" outlineLevel="1">
      <c r="A705" s="430" t="str">
        <f>Słownik!$B$516</f>
        <v>Polska</v>
      </c>
      <c r="B705" s="429">
        <v>81</v>
      </c>
      <c r="C705" s="205"/>
      <c r="D705" s="205"/>
      <c r="E705" s="205"/>
      <c r="F705" s="205"/>
      <c r="G705" s="456">
        <f t="shared" si="57"/>
        <v>0</v>
      </c>
      <c r="H705" s="233"/>
      <c r="I705" s="205"/>
      <c r="J705" s="205"/>
      <c r="K705" s="205"/>
      <c r="L705" s="205"/>
      <c r="M705" s="205"/>
      <c r="N705" s="456">
        <f t="shared" si="58"/>
        <v>0</v>
      </c>
      <c r="O705" s="894"/>
      <c r="P705" s="882"/>
      <c r="Q705" s="882"/>
      <c r="R705" s="882"/>
      <c r="S705" s="882"/>
      <c r="T705" s="894"/>
      <c r="U705" s="882"/>
      <c r="V705" s="882"/>
      <c r="W705" s="882"/>
      <c r="X705" s="882"/>
      <c r="Y705" s="882"/>
      <c r="Z705" s="895"/>
      <c r="AA705" s="894"/>
      <c r="AB705" s="882"/>
      <c r="AC705" s="895"/>
    </row>
    <row r="706" spans="1:29" hidden="1" outlineLevel="1">
      <c r="A706" s="430" t="str">
        <f>Słownik!$B$516</f>
        <v>Polska</v>
      </c>
      <c r="B706" s="429">
        <v>82</v>
      </c>
      <c r="C706" s="205"/>
      <c r="D706" s="205"/>
      <c r="E706" s="205"/>
      <c r="F706" s="205"/>
      <c r="G706" s="456">
        <f t="shared" si="57"/>
        <v>0</v>
      </c>
      <c r="H706" s="233"/>
      <c r="I706" s="205"/>
      <c r="J706" s="205"/>
      <c r="K706" s="205"/>
      <c r="L706" s="205"/>
      <c r="M706" s="205"/>
      <c r="N706" s="456">
        <f t="shared" si="58"/>
        <v>0</v>
      </c>
      <c r="O706" s="894"/>
      <c r="P706" s="882"/>
      <c r="Q706" s="882"/>
      <c r="R706" s="882"/>
      <c r="S706" s="882"/>
      <c r="T706" s="894"/>
      <c r="U706" s="882"/>
      <c r="V706" s="882"/>
      <c r="W706" s="882"/>
      <c r="X706" s="882"/>
      <c r="Y706" s="882"/>
      <c r="Z706" s="895"/>
      <c r="AA706" s="894"/>
      <c r="AB706" s="882"/>
      <c r="AC706" s="895"/>
    </row>
    <row r="707" spans="1:29" hidden="1" outlineLevel="1">
      <c r="A707" s="430" t="str">
        <f>Słownik!$B$516</f>
        <v>Polska</v>
      </c>
      <c r="B707" s="429">
        <v>83</v>
      </c>
      <c r="C707" s="205"/>
      <c r="D707" s="205"/>
      <c r="E707" s="205"/>
      <c r="F707" s="205"/>
      <c r="G707" s="456">
        <f t="shared" si="57"/>
        <v>0</v>
      </c>
      <c r="H707" s="233"/>
      <c r="I707" s="205"/>
      <c r="J707" s="205"/>
      <c r="K707" s="205"/>
      <c r="L707" s="205"/>
      <c r="M707" s="205"/>
      <c r="N707" s="456">
        <f t="shared" si="58"/>
        <v>0</v>
      </c>
      <c r="O707" s="894"/>
      <c r="P707" s="882"/>
      <c r="Q707" s="882"/>
      <c r="R707" s="882"/>
      <c r="S707" s="882"/>
      <c r="T707" s="894"/>
      <c r="U707" s="882"/>
      <c r="V707" s="882"/>
      <c r="W707" s="882"/>
      <c r="X707" s="882"/>
      <c r="Y707" s="882"/>
      <c r="Z707" s="895"/>
      <c r="AA707" s="894"/>
      <c r="AB707" s="882"/>
      <c r="AC707" s="895"/>
    </row>
    <row r="708" spans="1:29" hidden="1" outlineLevel="1">
      <c r="A708" s="430" t="str">
        <f>Słownik!$B$516</f>
        <v>Polska</v>
      </c>
      <c r="B708" s="429">
        <v>84</v>
      </c>
      <c r="C708" s="205"/>
      <c r="D708" s="205"/>
      <c r="E708" s="205"/>
      <c r="F708" s="205"/>
      <c r="G708" s="456">
        <f t="shared" si="57"/>
        <v>0</v>
      </c>
      <c r="H708" s="233"/>
      <c r="I708" s="205"/>
      <c r="J708" s="205"/>
      <c r="K708" s="205"/>
      <c r="L708" s="205"/>
      <c r="M708" s="205"/>
      <c r="N708" s="456">
        <f t="shared" si="58"/>
        <v>0</v>
      </c>
      <c r="O708" s="894"/>
      <c r="P708" s="882"/>
      <c r="Q708" s="882"/>
      <c r="R708" s="882"/>
      <c r="S708" s="882"/>
      <c r="T708" s="894"/>
      <c r="U708" s="882"/>
      <c r="V708" s="882"/>
      <c r="W708" s="882"/>
      <c r="X708" s="882"/>
      <c r="Y708" s="882"/>
      <c r="Z708" s="895"/>
      <c r="AA708" s="894"/>
      <c r="AB708" s="882"/>
      <c r="AC708" s="895"/>
    </row>
    <row r="709" spans="1:29" hidden="1" outlineLevel="1">
      <c r="A709" s="430" t="str">
        <f>Słownik!$B$516</f>
        <v>Polska</v>
      </c>
      <c r="B709" s="429">
        <v>85</v>
      </c>
      <c r="C709" s="205"/>
      <c r="D709" s="205"/>
      <c r="E709" s="205"/>
      <c r="F709" s="205"/>
      <c r="G709" s="456">
        <f t="shared" si="57"/>
        <v>0</v>
      </c>
      <c r="H709" s="233"/>
      <c r="I709" s="205"/>
      <c r="J709" s="205"/>
      <c r="K709" s="205"/>
      <c r="L709" s="205"/>
      <c r="M709" s="205"/>
      <c r="N709" s="456">
        <f t="shared" si="58"/>
        <v>0</v>
      </c>
      <c r="O709" s="894"/>
      <c r="P709" s="882"/>
      <c r="Q709" s="882"/>
      <c r="R709" s="882"/>
      <c r="S709" s="882"/>
      <c r="T709" s="894"/>
      <c r="U709" s="882"/>
      <c r="V709" s="882"/>
      <c r="W709" s="882"/>
      <c r="X709" s="882"/>
      <c r="Y709" s="882"/>
      <c r="Z709" s="895"/>
      <c r="AA709" s="894"/>
      <c r="AB709" s="882"/>
      <c r="AC709" s="895"/>
    </row>
    <row r="710" spans="1:29" hidden="1" outlineLevel="1">
      <c r="A710" s="430" t="str">
        <f>Słownik!$B$516</f>
        <v>Polska</v>
      </c>
      <c r="B710" s="429">
        <v>86</v>
      </c>
      <c r="C710" s="205"/>
      <c r="D710" s="205"/>
      <c r="E710" s="205"/>
      <c r="F710" s="205"/>
      <c r="G710" s="456">
        <f t="shared" si="57"/>
        <v>0</v>
      </c>
      <c r="H710" s="233"/>
      <c r="I710" s="205"/>
      <c r="J710" s="205"/>
      <c r="K710" s="205"/>
      <c r="L710" s="205"/>
      <c r="M710" s="205"/>
      <c r="N710" s="456">
        <f t="shared" si="58"/>
        <v>0</v>
      </c>
      <c r="O710" s="894"/>
      <c r="P710" s="882"/>
      <c r="Q710" s="882"/>
      <c r="R710" s="882"/>
      <c r="S710" s="882"/>
      <c r="T710" s="894"/>
      <c r="U710" s="882"/>
      <c r="V710" s="882"/>
      <c r="W710" s="882"/>
      <c r="X710" s="882"/>
      <c r="Y710" s="882"/>
      <c r="Z710" s="895"/>
      <c r="AA710" s="894"/>
      <c r="AB710" s="882"/>
      <c r="AC710" s="895"/>
    </row>
    <row r="711" spans="1:29" hidden="1" outlineLevel="1">
      <c r="A711" s="430" t="str">
        <f>Słownik!$B$516</f>
        <v>Polska</v>
      </c>
      <c r="B711" s="429">
        <v>87</v>
      </c>
      <c r="C711" s="205"/>
      <c r="D711" s="205"/>
      <c r="E711" s="205"/>
      <c r="F711" s="205"/>
      <c r="G711" s="456">
        <f t="shared" si="57"/>
        <v>0</v>
      </c>
      <c r="H711" s="233"/>
      <c r="I711" s="205"/>
      <c r="J711" s="205"/>
      <c r="K711" s="205"/>
      <c r="L711" s="205"/>
      <c r="M711" s="205"/>
      <c r="N711" s="456">
        <f t="shared" si="58"/>
        <v>0</v>
      </c>
      <c r="O711" s="894"/>
      <c r="P711" s="882"/>
      <c r="Q711" s="882"/>
      <c r="R711" s="882"/>
      <c r="S711" s="882"/>
      <c r="T711" s="894"/>
      <c r="U711" s="882"/>
      <c r="V711" s="882"/>
      <c r="W711" s="882"/>
      <c r="X711" s="882"/>
      <c r="Y711" s="882"/>
      <c r="Z711" s="895"/>
      <c r="AA711" s="894"/>
      <c r="AB711" s="882"/>
      <c r="AC711" s="895"/>
    </row>
    <row r="712" spans="1:29" hidden="1" outlineLevel="1">
      <c r="A712" s="430" t="str">
        <f>Słownik!$B$516</f>
        <v>Polska</v>
      </c>
      <c r="B712" s="429">
        <v>88</v>
      </c>
      <c r="C712" s="205"/>
      <c r="D712" s="205"/>
      <c r="E712" s="205"/>
      <c r="F712" s="205"/>
      <c r="G712" s="456">
        <f t="shared" si="57"/>
        <v>0</v>
      </c>
      <c r="H712" s="233"/>
      <c r="I712" s="205"/>
      <c r="J712" s="205"/>
      <c r="K712" s="205"/>
      <c r="L712" s="205"/>
      <c r="M712" s="205"/>
      <c r="N712" s="456">
        <f t="shared" si="58"/>
        <v>0</v>
      </c>
      <c r="O712" s="894"/>
      <c r="P712" s="882"/>
      <c r="Q712" s="882"/>
      <c r="R712" s="882"/>
      <c r="S712" s="882"/>
      <c r="T712" s="894"/>
      <c r="U712" s="882"/>
      <c r="V712" s="882"/>
      <c r="W712" s="882"/>
      <c r="X712" s="882"/>
      <c r="Y712" s="882"/>
      <c r="Z712" s="895"/>
      <c r="AA712" s="894"/>
      <c r="AB712" s="882"/>
      <c r="AC712" s="895"/>
    </row>
    <row r="713" spans="1:29" hidden="1" outlineLevel="1">
      <c r="A713" s="430" t="str">
        <f>Słownik!$B$516</f>
        <v>Polska</v>
      </c>
      <c r="B713" s="429">
        <v>89</v>
      </c>
      <c r="C713" s="205"/>
      <c r="D713" s="205"/>
      <c r="E713" s="205"/>
      <c r="F713" s="205"/>
      <c r="G713" s="456">
        <f t="shared" si="57"/>
        <v>0</v>
      </c>
      <c r="H713" s="233"/>
      <c r="I713" s="205"/>
      <c r="J713" s="205"/>
      <c r="K713" s="205"/>
      <c r="L713" s="205"/>
      <c r="M713" s="205"/>
      <c r="N713" s="456">
        <f t="shared" si="58"/>
        <v>0</v>
      </c>
      <c r="O713" s="894"/>
      <c r="P713" s="882"/>
      <c r="Q713" s="882"/>
      <c r="R713" s="882"/>
      <c r="S713" s="882"/>
      <c r="T713" s="894"/>
      <c r="U713" s="882"/>
      <c r="V713" s="882"/>
      <c r="W713" s="882"/>
      <c r="X713" s="882"/>
      <c r="Y713" s="882"/>
      <c r="Z713" s="895"/>
      <c r="AA713" s="894"/>
      <c r="AB713" s="882"/>
      <c r="AC713" s="895"/>
    </row>
    <row r="714" spans="1:29" hidden="1" outlineLevel="1">
      <c r="A714" s="430" t="str">
        <f>Słownik!$B$516</f>
        <v>Polska</v>
      </c>
      <c r="B714" s="429">
        <v>90</v>
      </c>
      <c r="C714" s="205"/>
      <c r="D714" s="205"/>
      <c r="E714" s="205"/>
      <c r="F714" s="205"/>
      <c r="G714" s="456">
        <f t="shared" si="57"/>
        <v>0</v>
      </c>
      <c r="H714" s="233"/>
      <c r="I714" s="205"/>
      <c r="J714" s="205"/>
      <c r="K714" s="205"/>
      <c r="L714" s="205"/>
      <c r="M714" s="205"/>
      <c r="N714" s="456">
        <f t="shared" si="58"/>
        <v>0</v>
      </c>
      <c r="O714" s="894"/>
      <c r="P714" s="882"/>
      <c r="Q714" s="882"/>
      <c r="R714" s="882"/>
      <c r="S714" s="882"/>
      <c r="T714" s="894"/>
      <c r="U714" s="882"/>
      <c r="V714" s="882"/>
      <c r="W714" s="882"/>
      <c r="X714" s="882"/>
      <c r="Y714" s="882"/>
      <c r="Z714" s="895"/>
      <c r="AA714" s="894"/>
      <c r="AB714" s="882"/>
      <c r="AC714" s="895"/>
    </row>
    <row r="715" spans="1:29" hidden="1" outlineLevel="1">
      <c r="A715" s="430" t="str">
        <f>Słownik!$B$516</f>
        <v>Polska</v>
      </c>
      <c r="B715" s="429">
        <v>91</v>
      </c>
      <c r="C715" s="205"/>
      <c r="D715" s="205"/>
      <c r="E715" s="205"/>
      <c r="F715" s="205"/>
      <c r="G715" s="456">
        <f t="shared" si="57"/>
        <v>0</v>
      </c>
      <c r="H715" s="233"/>
      <c r="I715" s="205"/>
      <c r="J715" s="205"/>
      <c r="K715" s="205"/>
      <c r="L715" s="205"/>
      <c r="M715" s="205"/>
      <c r="N715" s="456">
        <f t="shared" si="58"/>
        <v>0</v>
      </c>
      <c r="O715" s="894"/>
      <c r="P715" s="882"/>
      <c r="Q715" s="882"/>
      <c r="R715" s="882"/>
      <c r="S715" s="882"/>
      <c r="T715" s="894"/>
      <c r="U715" s="882"/>
      <c r="V715" s="882"/>
      <c r="W715" s="882"/>
      <c r="X715" s="882"/>
      <c r="Y715" s="882"/>
      <c r="Z715" s="895"/>
      <c r="AA715" s="894"/>
      <c r="AB715" s="882"/>
      <c r="AC715" s="895"/>
    </row>
    <row r="716" spans="1:29" hidden="1" outlineLevel="1">
      <c r="A716" s="430" t="str">
        <f>Słownik!$B$516</f>
        <v>Polska</v>
      </c>
      <c r="B716" s="429">
        <v>92</v>
      </c>
      <c r="C716" s="205"/>
      <c r="D716" s="205"/>
      <c r="E716" s="205"/>
      <c r="F716" s="205"/>
      <c r="G716" s="456">
        <f t="shared" si="57"/>
        <v>0</v>
      </c>
      <c r="H716" s="233"/>
      <c r="I716" s="205"/>
      <c r="J716" s="205"/>
      <c r="K716" s="205"/>
      <c r="L716" s="205"/>
      <c r="M716" s="205"/>
      <c r="N716" s="456">
        <f t="shared" si="58"/>
        <v>0</v>
      </c>
      <c r="O716" s="894"/>
      <c r="P716" s="882"/>
      <c r="Q716" s="882"/>
      <c r="R716" s="882"/>
      <c r="S716" s="882"/>
      <c r="T716" s="894"/>
      <c r="U716" s="882"/>
      <c r="V716" s="882"/>
      <c r="W716" s="882"/>
      <c r="X716" s="882"/>
      <c r="Y716" s="882"/>
      <c r="Z716" s="895"/>
      <c r="AA716" s="894"/>
      <c r="AB716" s="882"/>
      <c r="AC716" s="895"/>
    </row>
    <row r="717" spans="1:29" hidden="1" outlineLevel="1">
      <c r="A717" s="430" t="str">
        <f>Słownik!$B$516</f>
        <v>Polska</v>
      </c>
      <c r="B717" s="429">
        <v>93</v>
      </c>
      <c r="C717" s="205"/>
      <c r="D717" s="205"/>
      <c r="E717" s="205"/>
      <c r="F717" s="205"/>
      <c r="G717" s="456">
        <f t="shared" si="57"/>
        <v>0</v>
      </c>
      <c r="H717" s="233"/>
      <c r="I717" s="205"/>
      <c r="J717" s="205"/>
      <c r="K717" s="205"/>
      <c r="L717" s="205"/>
      <c r="M717" s="205"/>
      <c r="N717" s="456">
        <f t="shared" si="58"/>
        <v>0</v>
      </c>
      <c r="O717" s="894"/>
      <c r="P717" s="882"/>
      <c r="Q717" s="882"/>
      <c r="R717" s="882"/>
      <c r="S717" s="882"/>
      <c r="T717" s="894"/>
      <c r="U717" s="882"/>
      <c r="V717" s="882"/>
      <c r="W717" s="882"/>
      <c r="X717" s="882"/>
      <c r="Y717" s="882"/>
      <c r="Z717" s="895"/>
      <c r="AA717" s="894"/>
      <c r="AB717" s="882"/>
      <c r="AC717" s="895"/>
    </row>
    <row r="718" spans="1:29" hidden="1" outlineLevel="1">
      <c r="A718" s="430" t="str">
        <f>Słownik!$B$516</f>
        <v>Polska</v>
      </c>
      <c r="B718" s="429">
        <v>94</v>
      </c>
      <c r="C718" s="205"/>
      <c r="D718" s="205"/>
      <c r="E718" s="205"/>
      <c r="F718" s="205"/>
      <c r="G718" s="456">
        <f t="shared" si="57"/>
        <v>0</v>
      </c>
      <c r="H718" s="233"/>
      <c r="I718" s="205"/>
      <c r="J718" s="205"/>
      <c r="K718" s="205"/>
      <c r="L718" s="205"/>
      <c r="M718" s="205"/>
      <c r="N718" s="456">
        <f t="shared" si="58"/>
        <v>0</v>
      </c>
      <c r="O718" s="894"/>
      <c r="P718" s="882"/>
      <c r="Q718" s="882"/>
      <c r="R718" s="882"/>
      <c r="S718" s="882"/>
      <c r="T718" s="894"/>
      <c r="U718" s="882"/>
      <c r="V718" s="882"/>
      <c r="W718" s="882"/>
      <c r="X718" s="882"/>
      <c r="Y718" s="882"/>
      <c r="Z718" s="895"/>
      <c r="AA718" s="894"/>
      <c r="AB718" s="882"/>
      <c r="AC718" s="895"/>
    </row>
    <row r="719" spans="1:29" hidden="1" outlineLevel="1">
      <c r="A719" s="430" t="str">
        <f>Słownik!$B$516</f>
        <v>Polska</v>
      </c>
      <c r="B719" s="429">
        <v>95</v>
      </c>
      <c r="C719" s="205"/>
      <c r="D719" s="205"/>
      <c r="E719" s="205"/>
      <c r="F719" s="205"/>
      <c r="G719" s="456">
        <f t="shared" si="57"/>
        <v>0</v>
      </c>
      <c r="H719" s="233"/>
      <c r="I719" s="205"/>
      <c r="J719" s="205"/>
      <c r="K719" s="205"/>
      <c r="L719" s="205"/>
      <c r="M719" s="205"/>
      <c r="N719" s="456">
        <f t="shared" si="58"/>
        <v>0</v>
      </c>
      <c r="O719" s="894"/>
      <c r="P719" s="882"/>
      <c r="Q719" s="882"/>
      <c r="R719" s="882"/>
      <c r="S719" s="882"/>
      <c r="T719" s="894"/>
      <c r="U719" s="882"/>
      <c r="V719" s="882"/>
      <c r="W719" s="882"/>
      <c r="X719" s="882"/>
      <c r="Y719" s="882"/>
      <c r="Z719" s="895"/>
      <c r="AA719" s="894"/>
      <c r="AB719" s="882"/>
      <c r="AC719" s="895"/>
    </row>
    <row r="720" spans="1:29" hidden="1" outlineLevel="1">
      <c r="A720" s="430" t="str">
        <f>Słownik!$B$516</f>
        <v>Polska</v>
      </c>
      <c r="B720" s="429">
        <v>96</v>
      </c>
      <c r="C720" s="205"/>
      <c r="D720" s="205"/>
      <c r="E720" s="205"/>
      <c r="F720" s="205"/>
      <c r="G720" s="456">
        <f t="shared" si="57"/>
        <v>0</v>
      </c>
      <c r="H720" s="233"/>
      <c r="I720" s="205"/>
      <c r="J720" s="205"/>
      <c r="K720" s="205"/>
      <c r="L720" s="205"/>
      <c r="M720" s="205"/>
      <c r="N720" s="456">
        <f t="shared" si="58"/>
        <v>0</v>
      </c>
      <c r="O720" s="894"/>
      <c r="P720" s="882"/>
      <c r="Q720" s="882"/>
      <c r="R720" s="882"/>
      <c r="S720" s="882"/>
      <c r="T720" s="894"/>
      <c r="U720" s="882"/>
      <c r="V720" s="882"/>
      <c r="W720" s="882"/>
      <c r="X720" s="882"/>
      <c r="Y720" s="882"/>
      <c r="Z720" s="895"/>
      <c r="AA720" s="894"/>
      <c r="AB720" s="882"/>
      <c r="AC720" s="895"/>
    </row>
    <row r="721" spans="1:29" hidden="1" outlineLevel="1">
      <c r="A721" s="430" t="str">
        <f>Słownik!$B$516</f>
        <v>Polska</v>
      </c>
      <c r="B721" s="429">
        <v>97</v>
      </c>
      <c r="C721" s="205"/>
      <c r="D721" s="205"/>
      <c r="E721" s="205"/>
      <c r="F721" s="205"/>
      <c r="G721" s="456">
        <f t="shared" si="57"/>
        <v>0</v>
      </c>
      <c r="H721" s="233"/>
      <c r="I721" s="205"/>
      <c r="J721" s="205"/>
      <c r="K721" s="205"/>
      <c r="L721" s="205"/>
      <c r="M721" s="205"/>
      <c r="N721" s="456">
        <f t="shared" si="58"/>
        <v>0</v>
      </c>
      <c r="O721" s="894"/>
      <c r="P721" s="882"/>
      <c r="Q721" s="882"/>
      <c r="R721" s="882"/>
      <c r="S721" s="882"/>
      <c r="T721" s="894"/>
      <c r="U721" s="882"/>
      <c r="V721" s="882"/>
      <c r="W721" s="882"/>
      <c r="X721" s="882"/>
      <c r="Y721" s="882"/>
      <c r="Z721" s="895"/>
      <c r="AA721" s="894"/>
      <c r="AB721" s="882"/>
      <c r="AC721" s="895"/>
    </row>
    <row r="722" spans="1:29" hidden="1" outlineLevel="1">
      <c r="A722" s="430" t="str">
        <f>Słownik!$B$516</f>
        <v>Polska</v>
      </c>
      <c r="B722" s="429">
        <v>98</v>
      </c>
      <c r="C722" s="205"/>
      <c r="D722" s="205"/>
      <c r="E722" s="205"/>
      <c r="F722" s="205"/>
      <c r="G722" s="456">
        <f t="shared" si="57"/>
        <v>0</v>
      </c>
      <c r="H722" s="233"/>
      <c r="I722" s="205"/>
      <c r="J722" s="205"/>
      <c r="K722" s="205"/>
      <c r="L722" s="205"/>
      <c r="M722" s="205"/>
      <c r="N722" s="456">
        <f t="shared" si="58"/>
        <v>0</v>
      </c>
      <c r="O722" s="894"/>
      <c r="P722" s="882"/>
      <c r="Q722" s="882"/>
      <c r="R722" s="882"/>
      <c r="S722" s="882"/>
      <c r="T722" s="894"/>
      <c r="U722" s="882"/>
      <c r="V722" s="882"/>
      <c r="W722" s="882"/>
      <c r="X722" s="882"/>
      <c r="Y722" s="882"/>
      <c r="Z722" s="895"/>
      <c r="AA722" s="894"/>
      <c r="AB722" s="882"/>
      <c r="AC722" s="895"/>
    </row>
    <row r="723" spans="1:29" hidden="1" outlineLevel="1">
      <c r="A723" s="430" t="str">
        <f>Słownik!$B$516</f>
        <v>Polska</v>
      </c>
      <c r="B723" s="429">
        <v>99</v>
      </c>
      <c r="C723" s="205"/>
      <c r="D723" s="205"/>
      <c r="E723" s="205"/>
      <c r="F723" s="205"/>
      <c r="G723" s="456">
        <f t="shared" si="57"/>
        <v>0</v>
      </c>
      <c r="H723" s="233"/>
      <c r="I723" s="205"/>
      <c r="J723" s="205"/>
      <c r="K723" s="205"/>
      <c r="L723" s="205"/>
      <c r="M723" s="205"/>
      <c r="N723" s="456">
        <f t="shared" si="58"/>
        <v>0</v>
      </c>
      <c r="O723" s="894"/>
      <c r="P723" s="882"/>
      <c r="Q723" s="882"/>
      <c r="R723" s="882"/>
      <c r="S723" s="882"/>
      <c r="T723" s="896"/>
      <c r="U723" s="897"/>
      <c r="V723" s="897"/>
      <c r="W723" s="897"/>
      <c r="X723" s="897"/>
      <c r="Y723" s="897"/>
      <c r="Z723" s="898"/>
      <c r="AA723" s="896"/>
      <c r="AB723" s="897"/>
      <c r="AC723" s="898"/>
    </row>
    <row r="724" spans="1:29" collapsed="1">
      <c r="A724" s="351" t="str">
        <f>Słownik!B516</f>
        <v>Polska</v>
      </c>
      <c r="B724" s="351" t="str">
        <f>Słownik!$B$487</f>
        <v>Wszystko</v>
      </c>
      <c r="C724" s="452"/>
      <c r="D724" s="453"/>
      <c r="E724" s="453"/>
      <c r="F724" s="454"/>
      <c r="G724" s="456">
        <f t="array" ref="G724">SQRT(MMULT(TRANSPOSE((WS_waga)*(G625:G723)),MMULT(WS_macierz,((WS_waga)*(G625:G723)))))</f>
        <v>0</v>
      </c>
      <c r="H724" s="466"/>
      <c r="I724" s="453"/>
      <c r="J724" s="453"/>
      <c r="K724" s="453"/>
      <c r="L724" s="467"/>
      <c r="M724" s="453"/>
      <c r="N724" s="456">
        <f t="array" ref="N724">SQRT(MMULT(TRANSPOSE((FL_waga)*(N625:N723)),MMULT(FL_macierz,((FL_waga)*(N625:N723)))))</f>
        <v>0</v>
      </c>
      <c r="O724" s="888"/>
      <c r="P724" s="889"/>
      <c r="Q724" s="889"/>
      <c r="R724" s="889"/>
      <c r="S724" s="890"/>
      <c r="T724" s="888"/>
      <c r="U724" s="889"/>
      <c r="V724" s="889"/>
      <c r="W724" s="889"/>
      <c r="X724" s="889"/>
      <c r="Y724" s="889"/>
      <c r="Z724" s="890"/>
      <c r="AA724" s="888"/>
      <c r="AB724" s="889"/>
      <c r="AC724" s="890"/>
    </row>
    <row r="725" spans="1:29">
      <c r="A725" s="351" t="str">
        <f>Słownik!B517</f>
        <v>PL</v>
      </c>
      <c r="B725" s="441" t="str">
        <f>Słownik!$B$480</f>
        <v>Razem</v>
      </c>
      <c r="C725" s="455">
        <f>SUM(C625:C723)</f>
        <v>0</v>
      </c>
      <c r="D725" s="455">
        <f>SUM(D625:D723)</f>
        <v>0</v>
      </c>
      <c r="E725" s="455">
        <f>SUM(E625:E723)</f>
        <v>0</v>
      </c>
      <c r="F725" s="456">
        <f>SUM(F625:F723)</f>
        <v>0</v>
      </c>
      <c r="G725" s="457">
        <f>SUM(C725:F725)</f>
        <v>0</v>
      </c>
      <c r="H725" s="455">
        <f>SUM(H625:H723)</f>
        <v>0</v>
      </c>
      <c r="I725" s="468">
        <f t="shared" ref="I725:M725" si="59">SUM(I625:I723)</f>
        <v>0</v>
      </c>
      <c r="J725" s="468">
        <f t="shared" si="59"/>
        <v>0</v>
      </c>
      <c r="K725" s="468">
        <f t="shared" si="59"/>
        <v>0</v>
      </c>
      <c r="L725" s="468">
        <f t="shared" si="59"/>
        <v>0</v>
      </c>
      <c r="M725" s="468">
        <f t="shared" si="59"/>
        <v>0</v>
      </c>
      <c r="N725" s="475">
        <f t="shared" ref="N725:N726" si="60">SUM(H725:K725)+1.5*(L725+M725)</f>
        <v>0</v>
      </c>
      <c r="O725" s="888"/>
      <c r="P725" s="889"/>
      <c r="Q725" s="889"/>
      <c r="R725" s="889"/>
      <c r="S725" s="890"/>
      <c r="T725" s="888"/>
      <c r="U725" s="889"/>
      <c r="V725" s="889"/>
      <c r="W725" s="889"/>
      <c r="X725" s="889"/>
      <c r="Y725" s="889"/>
      <c r="Z725" s="890"/>
      <c r="AA725" s="888"/>
      <c r="AB725" s="889"/>
      <c r="AC725" s="890"/>
    </row>
    <row r="726" spans="1:29" hidden="1" outlineLevel="1">
      <c r="A726" s="430" t="str">
        <f>Słownik!$B$518</f>
        <v>Rumunia</v>
      </c>
      <c r="B726" s="429" t="s">
        <v>343</v>
      </c>
      <c r="C726" s="891"/>
      <c r="D726" s="892"/>
      <c r="E726" s="892"/>
      <c r="F726" s="892"/>
      <c r="G726" s="893"/>
      <c r="H726" s="205"/>
      <c r="I726" s="205"/>
      <c r="J726" s="205"/>
      <c r="K726" s="205"/>
      <c r="L726" s="205"/>
      <c r="M726" s="205"/>
      <c r="N726" s="456">
        <f t="shared" si="60"/>
        <v>0</v>
      </c>
      <c r="O726" s="205"/>
      <c r="P726" s="205"/>
      <c r="Q726" s="205"/>
      <c r="R726" s="205"/>
      <c r="S726" s="456">
        <f t="shared" ref="S726" si="61">SUM(O726:R726)</f>
        <v>0</v>
      </c>
      <c r="T726" s="891"/>
      <c r="U726" s="892"/>
      <c r="V726" s="892"/>
      <c r="W726" s="892"/>
      <c r="X726" s="892"/>
      <c r="Y726" s="892"/>
      <c r="Z726" s="893"/>
      <c r="AA726" s="891"/>
      <c r="AB726" s="892"/>
      <c r="AC726" s="893"/>
    </row>
    <row r="727" spans="1:29" hidden="1" outlineLevel="1">
      <c r="A727" s="430" t="str">
        <f>Słownik!$B$518</f>
        <v>Rumunia</v>
      </c>
      <c r="B727" s="429" t="s">
        <v>345</v>
      </c>
      <c r="C727" s="894"/>
      <c r="D727" s="882"/>
      <c r="E727" s="882"/>
      <c r="F727" s="882"/>
      <c r="G727" s="895"/>
      <c r="H727" s="205"/>
      <c r="I727" s="205"/>
      <c r="J727" s="205"/>
      <c r="K727" s="205"/>
      <c r="L727" s="205"/>
      <c r="M727" s="205"/>
      <c r="N727" s="456">
        <f t="shared" ref="N727:N792" si="62">SUM(H727:K727)+1.5*(L727+M727)</f>
        <v>0</v>
      </c>
      <c r="O727" s="205"/>
      <c r="P727" s="205"/>
      <c r="Q727" s="205"/>
      <c r="R727" s="205"/>
      <c r="S727" s="456">
        <f t="shared" ref="S727:S792" si="63">SUM(O727:R727)</f>
        <v>0</v>
      </c>
      <c r="T727" s="894"/>
      <c r="U727" s="882"/>
      <c r="V727" s="882"/>
      <c r="W727" s="882"/>
      <c r="X727" s="882"/>
      <c r="Y727" s="882"/>
      <c r="Z727" s="895"/>
      <c r="AA727" s="894"/>
      <c r="AB727" s="882"/>
      <c r="AC727" s="895"/>
    </row>
    <row r="728" spans="1:29" hidden="1" outlineLevel="1">
      <c r="A728" s="430" t="str">
        <f>Słownik!$B$518</f>
        <v>Rumunia</v>
      </c>
      <c r="B728" s="429" t="s">
        <v>346</v>
      </c>
      <c r="C728" s="894"/>
      <c r="D728" s="882"/>
      <c r="E728" s="882"/>
      <c r="F728" s="882"/>
      <c r="G728" s="895"/>
      <c r="H728" s="205"/>
      <c r="I728" s="205"/>
      <c r="J728" s="205"/>
      <c r="K728" s="205"/>
      <c r="L728" s="205"/>
      <c r="M728" s="205"/>
      <c r="N728" s="456">
        <f t="shared" si="62"/>
        <v>0</v>
      </c>
      <c r="O728" s="205"/>
      <c r="P728" s="205"/>
      <c r="Q728" s="205"/>
      <c r="R728" s="205"/>
      <c r="S728" s="456">
        <f t="shared" si="63"/>
        <v>0</v>
      </c>
      <c r="T728" s="894"/>
      <c r="U728" s="882"/>
      <c r="V728" s="882"/>
      <c r="W728" s="882"/>
      <c r="X728" s="882"/>
      <c r="Y728" s="882"/>
      <c r="Z728" s="895"/>
      <c r="AA728" s="894"/>
      <c r="AB728" s="882"/>
      <c r="AC728" s="895"/>
    </row>
    <row r="729" spans="1:29" hidden="1" outlineLevel="1">
      <c r="A729" s="430" t="str">
        <f>Słownik!$B$518</f>
        <v>Rumunia</v>
      </c>
      <c r="B729" s="429" t="s">
        <v>347</v>
      </c>
      <c r="C729" s="894"/>
      <c r="D729" s="882"/>
      <c r="E729" s="882"/>
      <c r="F729" s="882"/>
      <c r="G729" s="895"/>
      <c r="H729" s="205"/>
      <c r="I729" s="205"/>
      <c r="J729" s="205"/>
      <c r="K729" s="205"/>
      <c r="L729" s="205"/>
      <c r="M729" s="205"/>
      <c r="N729" s="456">
        <f t="shared" si="62"/>
        <v>0</v>
      </c>
      <c r="O729" s="205"/>
      <c r="P729" s="205"/>
      <c r="Q729" s="205"/>
      <c r="R729" s="205"/>
      <c r="S729" s="456">
        <f t="shared" si="63"/>
        <v>0</v>
      </c>
      <c r="T729" s="894"/>
      <c r="U729" s="882"/>
      <c r="V729" s="882"/>
      <c r="W729" s="882"/>
      <c r="X729" s="882"/>
      <c r="Y729" s="882"/>
      <c r="Z729" s="895"/>
      <c r="AA729" s="894"/>
      <c r="AB729" s="882"/>
      <c r="AC729" s="895"/>
    </row>
    <row r="730" spans="1:29" hidden="1" outlineLevel="1">
      <c r="A730" s="430" t="str">
        <f>Słownik!$B$518</f>
        <v>Rumunia</v>
      </c>
      <c r="B730" s="429" t="s">
        <v>348</v>
      </c>
      <c r="C730" s="894"/>
      <c r="D730" s="882"/>
      <c r="E730" s="882"/>
      <c r="F730" s="882"/>
      <c r="G730" s="895"/>
      <c r="H730" s="205"/>
      <c r="I730" s="205"/>
      <c r="J730" s="205"/>
      <c r="K730" s="205"/>
      <c r="L730" s="205"/>
      <c r="M730" s="205"/>
      <c r="N730" s="456">
        <f t="shared" si="62"/>
        <v>0</v>
      </c>
      <c r="O730" s="205"/>
      <c r="P730" s="205"/>
      <c r="Q730" s="205"/>
      <c r="R730" s="205"/>
      <c r="S730" s="456">
        <f t="shared" si="63"/>
        <v>0</v>
      </c>
      <c r="T730" s="894"/>
      <c r="U730" s="882"/>
      <c r="V730" s="882"/>
      <c r="W730" s="882"/>
      <c r="X730" s="882"/>
      <c r="Y730" s="882"/>
      <c r="Z730" s="895"/>
      <c r="AA730" s="894"/>
      <c r="AB730" s="882"/>
      <c r="AC730" s="895"/>
    </row>
    <row r="731" spans="1:29" hidden="1" outlineLevel="1">
      <c r="A731" s="430" t="str">
        <f>Słownik!$B$518</f>
        <v>Rumunia</v>
      </c>
      <c r="B731" s="429" t="s">
        <v>349</v>
      </c>
      <c r="C731" s="894"/>
      <c r="D731" s="882"/>
      <c r="E731" s="882"/>
      <c r="F731" s="882"/>
      <c r="G731" s="895"/>
      <c r="H731" s="205"/>
      <c r="I731" s="205"/>
      <c r="J731" s="205"/>
      <c r="K731" s="205"/>
      <c r="L731" s="205"/>
      <c r="M731" s="205"/>
      <c r="N731" s="456">
        <f t="shared" si="62"/>
        <v>0</v>
      </c>
      <c r="O731" s="205"/>
      <c r="P731" s="205"/>
      <c r="Q731" s="205"/>
      <c r="R731" s="205"/>
      <c r="S731" s="456">
        <f t="shared" si="63"/>
        <v>0</v>
      </c>
      <c r="T731" s="894"/>
      <c r="U731" s="882"/>
      <c r="V731" s="882"/>
      <c r="W731" s="882"/>
      <c r="X731" s="882"/>
      <c r="Y731" s="882"/>
      <c r="Z731" s="895"/>
      <c r="AA731" s="894"/>
      <c r="AB731" s="882"/>
      <c r="AC731" s="895"/>
    </row>
    <row r="732" spans="1:29" hidden="1" outlineLevel="1">
      <c r="A732" s="430" t="str">
        <f>Słownik!$B$518</f>
        <v>Rumunia</v>
      </c>
      <c r="B732" s="429" t="s">
        <v>350</v>
      </c>
      <c r="C732" s="894"/>
      <c r="D732" s="882"/>
      <c r="E732" s="882"/>
      <c r="F732" s="882"/>
      <c r="G732" s="895"/>
      <c r="H732" s="205"/>
      <c r="I732" s="205"/>
      <c r="J732" s="205"/>
      <c r="K732" s="205"/>
      <c r="L732" s="205"/>
      <c r="M732" s="205"/>
      <c r="N732" s="456">
        <f t="shared" si="62"/>
        <v>0</v>
      </c>
      <c r="O732" s="205"/>
      <c r="P732" s="205"/>
      <c r="Q732" s="205"/>
      <c r="R732" s="205"/>
      <c r="S732" s="456">
        <f t="shared" si="63"/>
        <v>0</v>
      </c>
      <c r="T732" s="894"/>
      <c r="U732" s="882"/>
      <c r="V732" s="882"/>
      <c r="W732" s="882"/>
      <c r="X732" s="882"/>
      <c r="Y732" s="882"/>
      <c r="Z732" s="895"/>
      <c r="AA732" s="894"/>
      <c r="AB732" s="882"/>
      <c r="AC732" s="895"/>
    </row>
    <row r="733" spans="1:29" hidden="1" outlineLevel="1">
      <c r="A733" s="430" t="str">
        <f>Słownik!$B$518</f>
        <v>Rumunia</v>
      </c>
      <c r="B733" s="429" t="s">
        <v>351</v>
      </c>
      <c r="C733" s="894"/>
      <c r="D733" s="882"/>
      <c r="E733" s="882"/>
      <c r="F733" s="882"/>
      <c r="G733" s="895"/>
      <c r="H733" s="205"/>
      <c r="I733" s="205"/>
      <c r="J733" s="205"/>
      <c r="K733" s="205"/>
      <c r="L733" s="205"/>
      <c r="M733" s="205"/>
      <c r="N733" s="456">
        <f t="shared" si="62"/>
        <v>0</v>
      </c>
      <c r="O733" s="205"/>
      <c r="P733" s="205"/>
      <c r="Q733" s="205"/>
      <c r="R733" s="205"/>
      <c r="S733" s="456">
        <f t="shared" si="63"/>
        <v>0</v>
      </c>
      <c r="T733" s="894"/>
      <c r="U733" s="882"/>
      <c r="V733" s="882"/>
      <c r="W733" s="882"/>
      <c r="X733" s="882"/>
      <c r="Y733" s="882"/>
      <c r="Z733" s="895"/>
      <c r="AA733" s="894"/>
      <c r="AB733" s="882"/>
      <c r="AC733" s="895"/>
    </row>
    <row r="734" spans="1:29" hidden="1" outlineLevel="1">
      <c r="A734" s="430" t="str">
        <f>Słownik!$B$518</f>
        <v>Rumunia</v>
      </c>
      <c r="B734" s="429">
        <v>10</v>
      </c>
      <c r="C734" s="894"/>
      <c r="D734" s="882"/>
      <c r="E734" s="882"/>
      <c r="F734" s="882"/>
      <c r="G734" s="895"/>
      <c r="H734" s="205"/>
      <c r="I734" s="205"/>
      <c r="J734" s="205"/>
      <c r="K734" s="205"/>
      <c r="L734" s="205"/>
      <c r="M734" s="205"/>
      <c r="N734" s="456">
        <f t="shared" si="62"/>
        <v>0</v>
      </c>
      <c r="O734" s="205"/>
      <c r="P734" s="205"/>
      <c r="Q734" s="205"/>
      <c r="R734" s="205"/>
      <c r="S734" s="456">
        <f t="shared" si="63"/>
        <v>0</v>
      </c>
      <c r="T734" s="894"/>
      <c r="U734" s="882"/>
      <c r="V734" s="882"/>
      <c r="W734" s="882"/>
      <c r="X734" s="882"/>
      <c r="Y734" s="882"/>
      <c r="Z734" s="895"/>
      <c r="AA734" s="894"/>
      <c r="AB734" s="882"/>
      <c r="AC734" s="895"/>
    </row>
    <row r="735" spans="1:29" hidden="1" outlineLevel="1">
      <c r="A735" s="430" t="str">
        <f>Słownik!$B$518</f>
        <v>Rumunia</v>
      </c>
      <c r="B735" s="429">
        <v>12</v>
      </c>
      <c r="C735" s="894"/>
      <c r="D735" s="882"/>
      <c r="E735" s="882"/>
      <c r="F735" s="882"/>
      <c r="G735" s="895"/>
      <c r="H735" s="205"/>
      <c r="I735" s="205"/>
      <c r="J735" s="205"/>
      <c r="K735" s="205"/>
      <c r="L735" s="205"/>
      <c r="M735" s="205"/>
      <c r="N735" s="456">
        <f t="shared" si="62"/>
        <v>0</v>
      </c>
      <c r="O735" s="205"/>
      <c r="P735" s="205"/>
      <c r="Q735" s="205"/>
      <c r="R735" s="205"/>
      <c r="S735" s="456">
        <f t="shared" si="63"/>
        <v>0</v>
      </c>
      <c r="T735" s="894"/>
      <c r="U735" s="882"/>
      <c r="V735" s="882"/>
      <c r="W735" s="882"/>
      <c r="X735" s="882"/>
      <c r="Y735" s="882"/>
      <c r="Z735" s="895"/>
      <c r="AA735" s="894"/>
      <c r="AB735" s="882"/>
      <c r="AC735" s="895"/>
    </row>
    <row r="736" spans="1:29" hidden="1" outlineLevel="1">
      <c r="A736" s="430" t="str">
        <f>Słownik!$B$518</f>
        <v>Rumunia</v>
      </c>
      <c r="B736" s="429">
        <v>13</v>
      </c>
      <c r="C736" s="894"/>
      <c r="D736" s="882"/>
      <c r="E736" s="882"/>
      <c r="F736" s="882"/>
      <c r="G736" s="895"/>
      <c r="H736" s="205"/>
      <c r="I736" s="205"/>
      <c r="J736" s="205"/>
      <c r="K736" s="205"/>
      <c r="L736" s="205"/>
      <c r="M736" s="205"/>
      <c r="N736" s="456">
        <f t="shared" si="62"/>
        <v>0</v>
      </c>
      <c r="O736" s="205"/>
      <c r="P736" s="205"/>
      <c r="Q736" s="205"/>
      <c r="R736" s="205"/>
      <c r="S736" s="456">
        <f t="shared" si="63"/>
        <v>0</v>
      </c>
      <c r="T736" s="894"/>
      <c r="U736" s="882"/>
      <c r="V736" s="882"/>
      <c r="W736" s="882"/>
      <c r="X736" s="882"/>
      <c r="Y736" s="882"/>
      <c r="Z736" s="895"/>
      <c r="AA736" s="894"/>
      <c r="AB736" s="882"/>
      <c r="AC736" s="895"/>
    </row>
    <row r="737" spans="1:29" hidden="1" outlineLevel="1">
      <c r="A737" s="430" t="str">
        <f>Słownik!$B$518</f>
        <v>Rumunia</v>
      </c>
      <c r="B737" s="429">
        <v>14</v>
      </c>
      <c r="C737" s="894"/>
      <c r="D737" s="882"/>
      <c r="E737" s="882"/>
      <c r="F737" s="882"/>
      <c r="G737" s="895"/>
      <c r="H737" s="205"/>
      <c r="I737" s="205"/>
      <c r="J737" s="205"/>
      <c r="K737" s="205"/>
      <c r="L737" s="205"/>
      <c r="M737" s="205"/>
      <c r="N737" s="456">
        <f t="shared" si="62"/>
        <v>0</v>
      </c>
      <c r="O737" s="205"/>
      <c r="P737" s="205"/>
      <c r="Q737" s="205"/>
      <c r="R737" s="205"/>
      <c r="S737" s="456">
        <f t="shared" si="63"/>
        <v>0</v>
      </c>
      <c r="T737" s="894"/>
      <c r="U737" s="882"/>
      <c r="V737" s="882"/>
      <c r="W737" s="882"/>
      <c r="X737" s="882"/>
      <c r="Y737" s="882"/>
      <c r="Z737" s="895"/>
      <c r="AA737" s="894"/>
      <c r="AB737" s="882"/>
      <c r="AC737" s="895"/>
    </row>
    <row r="738" spans="1:29" hidden="1" outlineLevel="1">
      <c r="A738" s="430" t="str">
        <f>Słownik!$B$518</f>
        <v>Rumunia</v>
      </c>
      <c r="B738" s="429">
        <v>17</v>
      </c>
      <c r="C738" s="894"/>
      <c r="D738" s="882"/>
      <c r="E738" s="882"/>
      <c r="F738" s="882"/>
      <c r="G738" s="895"/>
      <c r="H738" s="205"/>
      <c r="I738" s="205"/>
      <c r="J738" s="205"/>
      <c r="K738" s="205"/>
      <c r="L738" s="205"/>
      <c r="M738" s="205"/>
      <c r="N738" s="456">
        <f t="shared" si="62"/>
        <v>0</v>
      </c>
      <c r="O738" s="205"/>
      <c r="P738" s="205"/>
      <c r="Q738" s="205"/>
      <c r="R738" s="205"/>
      <c r="S738" s="456">
        <f t="shared" si="63"/>
        <v>0</v>
      </c>
      <c r="T738" s="894"/>
      <c r="U738" s="882"/>
      <c r="V738" s="882"/>
      <c r="W738" s="882"/>
      <c r="X738" s="882"/>
      <c r="Y738" s="882"/>
      <c r="Z738" s="895"/>
      <c r="AA738" s="894"/>
      <c r="AB738" s="882"/>
      <c r="AC738" s="895"/>
    </row>
    <row r="739" spans="1:29" hidden="1" outlineLevel="1">
      <c r="A739" s="430" t="str">
        <f>Słownik!$B$518</f>
        <v>Rumunia</v>
      </c>
      <c r="B739" s="429">
        <v>18</v>
      </c>
      <c r="C739" s="894"/>
      <c r="D739" s="882"/>
      <c r="E739" s="882"/>
      <c r="F739" s="882"/>
      <c r="G739" s="895"/>
      <c r="H739" s="205"/>
      <c r="I739" s="205"/>
      <c r="J739" s="205"/>
      <c r="K739" s="205"/>
      <c r="L739" s="205"/>
      <c r="M739" s="205"/>
      <c r="N739" s="456">
        <f t="shared" si="62"/>
        <v>0</v>
      </c>
      <c r="O739" s="205"/>
      <c r="P739" s="205"/>
      <c r="Q739" s="205"/>
      <c r="R739" s="205"/>
      <c r="S739" s="456">
        <f t="shared" si="63"/>
        <v>0</v>
      </c>
      <c r="T739" s="894"/>
      <c r="U739" s="882"/>
      <c r="V739" s="882"/>
      <c r="W739" s="882"/>
      <c r="X739" s="882"/>
      <c r="Y739" s="882"/>
      <c r="Z739" s="895"/>
      <c r="AA739" s="894"/>
      <c r="AB739" s="882"/>
      <c r="AC739" s="895"/>
    </row>
    <row r="740" spans="1:29" hidden="1" outlineLevel="1">
      <c r="A740" s="430" t="str">
        <f>Słownik!$B$518</f>
        <v>Rumunia</v>
      </c>
      <c r="B740" s="429">
        <v>19</v>
      </c>
      <c r="C740" s="894"/>
      <c r="D740" s="882"/>
      <c r="E740" s="882"/>
      <c r="F740" s="882"/>
      <c r="G740" s="895"/>
      <c r="H740" s="205"/>
      <c r="I740" s="205"/>
      <c r="J740" s="205"/>
      <c r="K740" s="205"/>
      <c r="L740" s="205"/>
      <c r="M740" s="205"/>
      <c r="N740" s="456">
        <f t="shared" si="62"/>
        <v>0</v>
      </c>
      <c r="O740" s="205"/>
      <c r="P740" s="205"/>
      <c r="Q740" s="205"/>
      <c r="R740" s="205"/>
      <c r="S740" s="456">
        <f t="shared" si="63"/>
        <v>0</v>
      </c>
      <c r="T740" s="894"/>
      <c r="U740" s="882"/>
      <c r="V740" s="882"/>
      <c r="W740" s="882"/>
      <c r="X740" s="882"/>
      <c r="Y740" s="882"/>
      <c r="Z740" s="895"/>
      <c r="AA740" s="894"/>
      <c r="AB740" s="882"/>
      <c r="AC740" s="895"/>
    </row>
    <row r="741" spans="1:29" hidden="1" outlineLevel="1">
      <c r="A741" s="430" t="str">
        <f>Słownik!$B$518</f>
        <v>Rumunia</v>
      </c>
      <c r="B741" s="429">
        <v>20</v>
      </c>
      <c r="C741" s="894"/>
      <c r="D741" s="882"/>
      <c r="E741" s="882"/>
      <c r="F741" s="882"/>
      <c r="G741" s="895"/>
      <c r="H741" s="205"/>
      <c r="I741" s="205"/>
      <c r="J741" s="205"/>
      <c r="K741" s="205"/>
      <c r="L741" s="205"/>
      <c r="M741" s="205"/>
      <c r="N741" s="456">
        <f t="shared" si="62"/>
        <v>0</v>
      </c>
      <c r="O741" s="205"/>
      <c r="P741" s="205"/>
      <c r="Q741" s="205"/>
      <c r="R741" s="205"/>
      <c r="S741" s="456">
        <f t="shared" si="63"/>
        <v>0</v>
      </c>
      <c r="T741" s="894"/>
      <c r="U741" s="882"/>
      <c r="V741" s="882"/>
      <c r="W741" s="882"/>
      <c r="X741" s="882"/>
      <c r="Y741" s="882"/>
      <c r="Z741" s="895"/>
      <c r="AA741" s="894"/>
      <c r="AB741" s="882"/>
      <c r="AC741" s="895"/>
    </row>
    <row r="742" spans="1:29" hidden="1" outlineLevel="1">
      <c r="A742" s="430" t="str">
        <f>Słownik!$B$518</f>
        <v>Rumunia</v>
      </c>
      <c r="B742" s="429">
        <v>21</v>
      </c>
      <c r="C742" s="894"/>
      <c r="D742" s="882"/>
      <c r="E742" s="882"/>
      <c r="F742" s="882"/>
      <c r="G742" s="895"/>
      <c r="H742" s="205"/>
      <c r="I742" s="205"/>
      <c r="J742" s="205"/>
      <c r="K742" s="205"/>
      <c r="L742" s="205"/>
      <c r="M742" s="205"/>
      <c r="N742" s="456">
        <f t="shared" si="62"/>
        <v>0</v>
      </c>
      <c r="O742" s="205"/>
      <c r="P742" s="205"/>
      <c r="Q742" s="205"/>
      <c r="R742" s="205"/>
      <c r="S742" s="456">
        <f t="shared" si="63"/>
        <v>0</v>
      </c>
      <c r="T742" s="894"/>
      <c r="U742" s="882"/>
      <c r="V742" s="882"/>
      <c r="W742" s="882"/>
      <c r="X742" s="882"/>
      <c r="Y742" s="882"/>
      <c r="Z742" s="895"/>
      <c r="AA742" s="894"/>
      <c r="AB742" s="882"/>
      <c r="AC742" s="895"/>
    </row>
    <row r="743" spans="1:29" hidden="1" outlineLevel="1">
      <c r="A743" s="430" t="str">
        <f>Słownik!$B$518</f>
        <v>Rumunia</v>
      </c>
      <c r="B743" s="429">
        <v>22</v>
      </c>
      <c r="C743" s="894"/>
      <c r="D743" s="882"/>
      <c r="E743" s="882"/>
      <c r="F743" s="882"/>
      <c r="G743" s="895"/>
      <c r="H743" s="205"/>
      <c r="I743" s="205"/>
      <c r="J743" s="205"/>
      <c r="K743" s="205"/>
      <c r="L743" s="205"/>
      <c r="M743" s="205"/>
      <c r="N743" s="456">
        <f t="shared" si="62"/>
        <v>0</v>
      </c>
      <c r="O743" s="205"/>
      <c r="P743" s="205"/>
      <c r="Q743" s="205"/>
      <c r="R743" s="205"/>
      <c r="S743" s="456">
        <f t="shared" si="63"/>
        <v>0</v>
      </c>
      <c r="T743" s="894"/>
      <c r="U743" s="882"/>
      <c r="V743" s="882"/>
      <c r="W743" s="882"/>
      <c r="X743" s="882"/>
      <c r="Y743" s="882"/>
      <c r="Z743" s="895"/>
      <c r="AA743" s="894"/>
      <c r="AB743" s="882"/>
      <c r="AC743" s="895"/>
    </row>
    <row r="744" spans="1:29" hidden="1" outlineLevel="1">
      <c r="A744" s="430" t="str">
        <f>Słownik!$B$518</f>
        <v>Rumunia</v>
      </c>
      <c r="B744" s="429">
        <v>23</v>
      </c>
      <c r="C744" s="894"/>
      <c r="D744" s="882"/>
      <c r="E744" s="882"/>
      <c r="F744" s="882"/>
      <c r="G744" s="895"/>
      <c r="H744" s="205"/>
      <c r="I744" s="205"/>
      <c r="J744" s="205"/>
      <c r="K744" s="205"/>
      <c r="L744" s="205"/>
      <c r="M744" s="205"/>
      <c r="N744" s="456">
        <f t="shared" si="62"/>
        <v>0</v>
      </c>
      <c r="O744" s="205"/>
      <c r="P744" s="205"/>
      <c r="Q744" s="205"/>
      <c r="R744" s="205"/>
      <c r="S744" s="456">
        <f t="shared" si="63"/>
        <v>0</v>
      </c>
      <c r="T744" s="894"/>
      <c r="U744" s="882"/>
      <c r="V744" s="882"/>
      <c r="W744" s="882"/>
      <c r="X744" s="882"/>
      <c r="Y744" s="882"/>
      <c r="Z744" s="895"/>
      <c r="AA744" s="894"/>
      <c r="AB744" s="882"/>
      <c r="AC744" s="895"/>
    </row>
    <row r="745" spans="1:29" hidden="1" outlineLevel="1">
      <c r="A745" s="430" t="str">
        <f>Słownik!$B$518</f>
        <v>Rumunia</v>
      </c>
      <c r="B745" s="429">
        <v>24</v>
      </c>
      <c r="C745" s="894"/>
      <c r="D745" s="882"/>
      <c r="E745" s="882"/>
      <c r="F745" s="882"/>
      <c r="G745" s="895"/>
      <c r="H745" s="205"/>
      <c r="I745" s="205"/>
      <c r="J745" s="205"/>
      <c r="K745" s="205"/>
      <c r="L745" s="205"/>
      <c r="M745" s="205"/>
      <c r="N745" s="456">
        <f t="shared" si="62"/>
        <v>0</v>
      </c>
      <c r="O745" s="205"/>
      <c r="P745" s="205"/>
      <c r="Q745" s="205"/>
      <c r="R745" s="205"/>
      <c r="S745" s="456">
        <f t="shared" si="63"/>
        <v>0</v>
      </c>
      <c r="T745" s="894"/>
      <c r="U745" s="882"/>
      <c r="V745" s="882"/>
      <c r="W745" s="882"/>
      <c r="X745" s="882"/>
      <c r="Y745" s="882"/>
      <c r="Z745" s="895"/>
      <c r="AA745" s="894"/>
      <c r="AB745" s="882"/>
      <c r="AC745" s="895"/>
    </row>
    <row r="746" spans="1:29" hidden="1" outlineLevel="1">
      <c r="A746" s="430" t="str">
        <f>Słownik!$B$518</f>
        <v>Rumunia</v>
      </c>
      <c r="B746" s="429">
        <v>25</v>
      </c>
      <c r="C746" s="894"/>
      <c r="D746" s="882"/>
      <c r="E746" s="882"/>
      <c r="F746" s="882"/>
      <c r="G746" s="895"/>
      <c r="H746" s="205"/>
      <c r="I746" s="205"/>
      <c r="J746" s="205"/>
      <c r="K746" s="205"/>
      <c r="L746" s="205"/>
      <c r="M746" s="205"/>
      <c r="N746" s="456">
        <f t="shared" si="62"/>
        <v>0</v>
      </c>
      <c r="O746" s="205"/>
      <c r="P746" s="205"/>
      <c r="Q746" s="205"/>
      <c r="R746" s="205"/>
      <c r="S746" s="456">
        <f t="shared" si="63"/>
        <v>0</v>
      </c>
      <c r="T746" s="894"/>
      <c r="U746" s="882"/>
      <c r="V746" s="882"/>
      <c r="W746" s="882"/>
      <c r="X746" s="882"/>
      <c r="Y746" s="882"/>
      <c r="Z746" s="895"/>
      <c r="AA746" s="894"/>
      <c r="AB746" s="882"/>
      <c r="AC746" s="895"/>
    </row>
    <row r="747" spans="1:29" hidden="1" outlineLevel="1">
      <c r="A747" s="430" t="str">
        <f>Słownik!$B$518</f>
        <v>Rumunia</v>
      </c>
      <c r="B747" s="429">
        <v>26</v>
      </c>
      <c r="C747" s="894"/>
      <c r="D747" s="882"/>
      <c r="E747" s="882"/>
      <c r="F747" s="882"/>
      <c r="G747" s="895"/>
      <c r="H747" s="205"/>
      <c r="I747" s="205"/>
      <c r="J747" s="205"/>
      <c r="K747" s="205"/>
      <c r="L747" s="205"/>
      <c r="M747" s="205"/>
      <c r="N747" s="456">
        <f t="shared" si="62"/>
        <v>0</v>
      </c>
      <c r="O747" s="205"/>
      <c r="P747" s="205"/>
      <c r="Q747" s="205"/>
      <c r="R747" s="205"/>
      <c r="S747" s="456">
        <f t="shared" si="63"/>
        <v>0</v>
      </c>
      <c r="T747" s="894"/>
      <c r="U747" s="882"/>
      <c r="V747" s="882"/>
      <c r="W747" s="882"/>
      <c r="X747" s="882"/>
      <c r="Y747" s="882"/>
      <c r="Z747" s="895"/>
      <c r="AA747" s="894"/>
      <c r="AB747" s="882"/>
      <c r="AC747" s="895"/>
    </row>
    <row r="748" spans="1:29" hidden="1" outlineLevel="1">
      <c r="A748" s="430" t="str">
        <f>Słownik!$B$518</f>
        <v>Rumunia</v>
      </c>
      <c r="B748" s="429">
        <v>27</v>
      </c>
      <c r="C748" s="894"/>
      <c r="D748" s="882"/>
      <c r="E748" s="882"/>
      <c r="F748" s="882"/>
      <c r="G748" s="895"/>
      <c r="H748" s="205"/>
      <c r="I748" s="205"/>
      <c r="J748" s="205"/>
      <c r="K748" s="205"/>
      <c r="L748" s="205"/>
      <c r="M748" s="205"/>
      <c r="N748" s="456">
        <f t="shared" si="62"/>
        <v>0</v>
      </c>
      <c r="O748" s="205"/>
      <c r="P748" s="205"/>
      <c r="Q748" s="205"/>
      <c r="R748" s="205"/>
      <c r="S748" s="456">
        <f t="shared" si="63"/>
        <v>0</v>
      </c>
      <c r="T748" s="894"/>
      <c r="U748" s="882"/>
      <c r="V748" s="882"/>
      <c r="W748" s="882"/>
      <c r="X748" s="882"/>
      <c r="Y748" s="882"/>
      <c r="Z748" s="895"/>
      <c r="AA748" s="894"/>
      <c r="AB748" s="882"/>
      <c r="AC748" s="895"/>
    </row>
    <row r="749" spans="1:29" hidden="1" outlineLevel="1">
      <c r="A749" s="430" t="str">
        <f>Słownik!$B$518</f>
        <v>Rumunia</v>
      </c>
      <c r="B749" s="429">
        <v>28</v>
      </c>
      <c r="C749" s="894"/>
      <c r="D749" s="882"/>
      <c r="E749" s="882"/>
      <c r="F749" s="882"/>
      <c r="G749" s="895"/>
      <c r="H749" s="205"/>
      <c r="I749" s="205"/>
      <c r="J749" s="205"/>
      <c r="K749" s="205"/>
      <c r="L749" s="205"/>
      <c r="M749" s="205"/>
      <c r="N749" s="456">
        <f t="shared" si="62"/>
        <v>0</v>
      </c>
      <c r="O749" s="205"/>
      <c r="P749" s="205"/>
      <c r="Q749" s="205"/>
      <c r="R749" s="205"/>
      <c r="S749" s="456">
        <f t="shared" si="63"/>
        <v>0</v>
      </c>
      <c r="T749" s="894"/>
      <c r="U749" s="882"/>
      <c r="V749" s="882"/>
      <c r="W749" s="882"/>
      <c r="X749" s="882"/>
      <c r="Y749" s="882"/>
      <c r="Z749" s="895"/>
      <c r="AA749" s="894"/>
      <c r="AB749" s="882"/>
      <c r="AC749" s="895"/>
    </row>
    <row r="750" spans="1:29" hidden="1" outlineLevel="1">
      <c r="A750" s="430" t="str">
        <f>Słownik!$B$518</f>
        <v>Rumunia</v>
      </c>
      <c r="B750" s="429">
        <v>29</v>
      </c>
      <c r="C750" s="894"/>
      <c r="D750" s="882"/>
      <c r="E750" s="882"/>
      <c r="F750" s="882"/>
      <c r="G750" s="895"/>
      <c r="H750" s="205"/>
      <c r="I750" s="205"/>
      <c r="J750" s="205"/>
      <c r="K750" s="205"/>
      <c r="L750" s="205"/>
      <c r="M750" s="205"/>
      <c r="N750" s="456">
        <f t="shared" si="62"/>
        <v>0</v>
      </c>
      <c r="O750" s="205"/>
      <c r="P750" s="205"/>
      <c r="Q750" s="205"/>
      <c r="R750" s="205"/>
      <c r="S750" s="456">
        <f t="shared" si="63"/>
        <v>0</v>
      </c>
      <c r="T750" s="894"/>
      <c r="U750" s="882"/>
      <c r="V750" s="882"/>
      <c r="W750" s="882"/>
      <c r="X750" s="882"/>
      <c r="Y750" s="882"/>
      <c r="Z750" s="895"/>
      <c r="AA750" s="894"/>
      <c r="AB750" s="882"/>
      <c r="AC750" s="895"/>
    </row>
    <row r="751" spans="1:29" hidden="1" outlineLevel="1">
      <c r="A751" s="430" t="str">
        <f>Słownik!$B$518</f>
        <v>Rumunia</v>
      </c>
      <c r="B751" s="429">
        <v>30</v>
      </c>
      <c r="C751" s="894"/>
      <c r="D751" s="882"/>
      <c r="E751" s="882"/>
      <c r="F751" s="882"/>
      <c r="G751" s="895"/>
      <c r="H751" s="205"/>
      <c r="I751" s="205"/>
      <c r="J751" s="205"/>
      <c r="K751" s="205"/>
      <c r="L751" s="205"/>
      <c r="M751" s="205"/>
      <c r="N751" s="456">
        <f t="shared" si="62"/>
        <v>0</v>
      </c>
      <c r="O751" s="205"/>
      <c r="P751" s="205"/>
      <c r="Q751" s="205"/>
      <c r="R751" s="205"/>
      <c r="S751" s="456">
        <f t="shared" si="63"/>
        <v>0</v>
      </c>
      <c r="T751" s="894"/>
      <c r="U751" s="882"/>
      <c r="V751" s="882"/>
      <c r="W751" s="882"/>
      <c r="X751" s="882"/>
      <c r="Y751" s="882"/>
      <c r="Z751" s="895"/>
      <c r="AA751" s="894"/>
      <c r="AB751" s="882"/>
      <c r="AC751" s="895"/>
    </row>
    <row r="752" spans="1:29" hidden="1" outlineLevel="1">
      <c r="A752" s="430" t="str">
        <f>Słownik!$B$518</f>
        <v>Rumunia</v>
      </c>
      <c r="B752" s="429">
        <v>31</v>
      </c>
      <c r="C752" s="894"/>
      <c r="D752" s="882"/>
      <c r="E752" s="882"/>
      <c r="F752" s="882"/>
      <c r="G752" s="895"/>
      <c r="H752" s="205"/>
      <c r="I752" s="205"/>
      <c r="J752" s="205"/>
      <c r="K752" s="205"/>
      <c r="L752" s="205"/>
      <c r="M752" s="205"/>
      <c r="N752" s="456">
        <f t="shared" si="62"/>
        <v>0</v>
      </c>
      <c r="O752" s="205"/>
      <c r="P752" s="205"/>
      <c r="Q752" s="205"/>
      <c r="R752" s="205"/>
      <c r="S752" s="456">
        <f t="shared" si="63"/>
        <v>0</v>
      </c>
      <c r="T752" s="894"/>
      <c r="U752" s="882"/>
      <c r="V752" s="882"/>
      <c r="W752" s="882"/>
      <c r="X752" s="882"/>
      <c r="Y752" s="882"/>
      <c r="Z752" s="895"/>
      <c r="AA752" s="894"/>
      <c r="AB752" s="882"/>
      <c r="AC752" s="895"/>
    </row>
    <row r="753" spans="1:29" hidden="1" outlineLevel="1">
      <c r="A753" s="430" t="str">
        <f>Słownik!$B$518</f>
        <v>Rumunia</v>
      </c>
      <c r="B753" s="429">
        <v>32</v>
      </c>
      <c r="C753" s="894"/>
      <c r="D753" s="882"/>
      <c r="E753" s="882"/>
      <c r="F753" s="882"/>
      <c r="G753" s="895"/>
      <c r="H753" s="205"/>
      <c r="I753" s="205"/>
      <c r="J753" s="205"/>
      <c r="K753" s="205"/>
      <c r="L753" s="205"/>
      <c r="M753" s="205"/>
      <c r="N753" s="456">
        <f t="shared" si="62"/>
        <v>0</v>
      </c>
      <c r="O753" s="205"/>
      <c r="P753" s="205"/>
      <c r="Q753" s="205"/>
      <c r="R753" s="205"/>
      <c r="S753" s="456">
        <f t="shared" si="63"/>
        <v>0</v>
      </c>
      <c r="T753" s="894"/>
      <c r="U753" s="882"/>
      <c r="V753" s="882"/>
      <c r="W753" s="882"/>
      <c r="X753" s="882"/>
      <c r="Y753" s="882"/>
      <c r="Z753" s="895"/>
      <c r="AA753" s="894"/>
      <c r="AB753" s="882"/>
      <c r="AC753" s="895"/>
    </row>
    <row r="754" spans="1:29" hidden="1" outlineLevel="1">
      <c r="A754" s="430" t="str">
        <f>Słownik!$B$518</f>
        <v>Rumunia</v>
      </c>
      <c r="B754" s="429">
        <v>33</v>
      </c>
      <c r="C754" s="894"/>
      <c r="D754" s="882"/>
      <c r="E754" s="882"/>
      <c r="F754" s="882"/>
      <c r="G754" s="895"/>
      <c r="H754" s="205"/>
      <c r="I754" s="205"/>
      <c r="J754" s="205"/>
      <c r="K754" s="205"/>
      <c r="L754" s="205"/>
      <c r="M754" s="205"/>
      <c r="N754" s="456">
        <f t="shared" si="62"/>
        <v>0</v>
      </c>
      <c r="O754" s="205"/>
      <c r="P754" s="205"/>
      <c r="Q754" s="205"/>
      <c r="R754" s="205"/>
      <c r="S754" s="456">
        <f t="shared" si="63"/>
        <v>0</v>
      </c>
      <c r="T754" s="894"/>
      <c r="U754" s="882"/>
      <c r="V754" s="882"/>
      <c r="W754" s="882"/>
      <c r="X754" s="882"/>
      <c r="Y754" s="882"/>
      <c r="Z754" s="895"/>
      <c r="AA754" s="894"/>
      <c r="AB754" s="882"/>
      <c r="AC754" s="895"/>
    </row>
    <row r="755" spans="1:29" hidden="1" outlineLevel="1">
      <c r="A755" s="430" t="str">
        <f>Słownik!$B$518</f>
        <v>Rumunia</v>
      </c>
      <c r="B755" s="429">
        <v>34</v>
      </c>
      <c r="C755" s="894"/>
      <c r="D755" s="882"/>
      <c r="E755" s="882"/>
      <c r="F755" s="882"/>
      <c r="G755" s="895"/>
      <c r="H755" s="205"/>
      <c r="I755" s="205"/>
      <c r="J755" s="205"/>
      <c r="K755" s="205"/>
      <c r="L755" s="205"/>
      <c r="M755" s="205"/>
      <c r="N755" s="456">
        <f t="shared" si="62"/>
        <v>0</v>
      </c>
      <c r="O755" s="205"/>
      <c r="P755" s="205"/>
      <c r="Q755" s="205"/>
      <c r="R755" s="205"/>
      <c r="S755" s="456">
        <f t="shared" si="63"/>
        <v>0</v>
      </c>
      <c r="T755" s="894"/>
      <c r="U755" s="882"/>
      <c r="V755" s="882"/>
      <c r="W755" s="882"/>
      <c r="X755" s="882"/>
      <c r="Y755" s="882"/>
      <c r="Z755" s="895"/>
      <c r="AA755" s="894"/>
      <c r="AB755" s="882"/>
      <c r="AC755" s="895"/>
    </row>
    <row r="756" spans="1:29" hidden="1" outlineLevel="1">
      <c r="A756" s="430" t="str">
        <f>Słownik!$B$518</f>
        <v>Rumunia</v>
      </c>
      <c r="B756" s="429">
        <v>35</v>
      </c>
      <c r="C756" s="894"/>
      <c r="D756" s="882"/>
      <c r="E756" s="882"/>
      <c r="F756" s="882"/>
      <c r="G756" s="895"/>
      <c r="H756" s="205"/>
      <c r="I756" s="205"/>
      <c r="J756" s="205"/>
      <c r="K756" s="205"/>
      <c r="L756" s="205"/>
      <c r="M756" s="205"/>
      <c r="N756" s="456">
        <f t="shared" si="62"/>
        <v>0</v>
      </c>
      <c r="O756" s="205"/>
      <c r="P756" s="205"/>
      <c r="Q756" s="205"/>
      <c r="R756" s="205"/>
      <c r="S756" s="456">
        <f t="shared" si="63"/>
        <v>0</v>
      </c>
      <c r="T756" s="894"/>
      <c r="U756" s="882"/>
      <c r="V756" s="882"/>
      <c r="W756" s="882"/>
      <c r="X756" s="882"/>
      <c r="Y756" s="882"/>
      <c r="Z756" s="895"/>
      <c r="AA756" s="894"/>
      <c r="AB756" s="882"/>
      <c r="AC756" s="895"/>
    </row>
    <row r="757" spans="1:29" hidden="1" outlineLevel="1">
      <c r="A757" s="430" t="str">
        <f>Słownik!$B$518</f>
        <v>Rumunia</v>
      </c>
      <c r="B757" s="429">
        <v>36</v>
      </c>
      <c r="C757" s="894"/>
      <c r="D757" s="882"/>
      <c r="E757" s="882"/>
      <c r="F757" s="882"/>
      <c r="G757" s="895"/>
      <c r="H757" s="205"/>
      <c r="I757" s="205"/>
      <c r="J757" s="205"/>
      <c r="K757" s="205"/>
      <c r="L757" s="205"/>
      <c r="M757" s="205"/>
      <c r="N757" s="456">
        <f t="shared" si="62"/>
        <v>0</v>
      </c>
      <c r="O757" s="205"/>
      <c r="P757" s="205"/>
      <c r="Q757" s="205"/>
      <c r="R757" s="205"/>
      <c r="S757" s="456">
        <f t="shared" si="63"/>
        <v>0</v>
      </c>
      <c r="T757" s="894"/>
      <c r="U757" s="882"/>
      <c r="V757" s="882"/>
      <c r="W757" s="882"/>
      <c r="X757" s="882"/>
      <c r="Y757" s="882"/>
      <c r="Z757" s="895"/>
      <c r="AA757" s="894"/>
      <c r="AB757" s="882"/>
      <c r="AC757" s="895"/>
    </row>
    <row r="758" spans="1:29" hidden="1" outlineLevel="1">
      <c r="A758" s="430" t="str">
        <f>Słownik!$B$518</f>
        <v>Rumunia</v>
      </c>
      <c r="B758" s="429">
        <v>37</v>
      </c>
      <c r="C758" s="894"/>
      <c r="D758" s="882"/>
      <c r="E758" s="882"/>
      <c r="F758" s="882"/>
      <c r="G758" s="895"/>
      <c r="H758" s="205"/>
      <c r="I758" s="205"/>
      <c r="J758" s="205"/>
      <c r="K758" s="205"/>
      <c r="L758" s="205"/>
      <c r="M758" s="205"/>
      <c r="N758" s="456">
        <f t="shared" si="62"/>
        <v>0</v>
      </c>
      <c r="O758" s="205"/>
      <c r="P758" s="205"/>
      <c r="Q758" s="205"/>
      <c r="R758" s="205"/>
      <c r="S758" s="456">
        <f t="shared" si="63"/>
        <v>0</v>
      </c>
      <c r="T758" s="894"/>
      <c r="U758" s="882"/>
      <c r="V758" s="882"/>
      <c r="W758" s="882"/>
      <c r="X758" s="882"/>
      <c r="Y758" s="882"/>
      <c r="Z758" s="895"/>
      <c r="AA758" s="894"/>
      <c r="AB758" s="882"/>
      <c r="AC758" s="895"/>
    </row>
    <row r="759" spans="1:29" hidden="1" outlineLevel="1">
      <c r="A759" s="430" t="str">
        <f>Słownik!$B$518</f>
        <v>Rumunia</v>
      </c>
      <c r="B759" s="429">
        <v>38</v>
      </c>
      <c r="C759" s="894"/>
      <c r="D759" s="882"/>
      <c r="E759" s="882"/>
      <c r="F759" s="882"/>
      <c r="G759" s="895"/>
      <c r="H759" s="205"/>
      <c r="I759" s="205"/>
      <c r="J759" s="205"/>
      <c r="K759" s="205"/>
      <c r="L759" s="205"/>
      <c r="M759" s="205"/>
      <c r="N759" s="456">
        <f t="shared" si="62"/>
        <v>0</v>
      </c>
      <c r="O759" s="205"/>
      <c r="P759" s="205"/>
      <c r="Q759" s="205"/>
      <c r="R759" s="205"/>
      <c r="S759" s="456">
        <f t="shared" si="63"/>
        <v>0</v>
      </c>
      <c r="T759" s="894"/>
      <c r="U759" s="882"/>
      <c r="V759" s="882"/>
      <c r="W759" s="882"/>
      <c r="X759" s="882"/>
      <c r="Y759" s="882"/>
      <c r="Z759" s="895"/>
      <c r="AA759" s="894"/>
      <c r="AB759" s="882"/>
      <c r="AC759" s="895"/>
    </row>
    <row r="760" spans="1:29" hidden="1" outlineLevel="1">
      <c r="A760" s="430" t="str">
        <f>Słownik!$B$518</f>
        <v>Rumunia</v>
      </c>
      <c r="B760" s="429">
        <v>39</v>
      </c>
      <c r="C760" s="894"/>
      <c r="D760" s="882"/>
      <c r="E760" s="882"/>
      <c r="F760" s="882"/>
      <c r="G760" s="895"/>
      <c r="H760" s="205"/>
      <c r="I760" s="205"/>
      <c r="J760" s="205"/>
      <c r="K760" s="205"/>
      <c r="L760" s="205"/>
      <c r="M760" s="205"/>
      <c r="N760" s="456">
        <f t="shared" si="62"/>
        <v>0</v>
      </c>
      <c r="O760" s="205"/>
      <c r="P760" s="205"/>
      <c r="Q760" s="205"/>
      <c r="R760" s="205"/>
      <c r="S760" s="456">
        <f t="shared" si="63"/>
        <v>0</v>
      </c>
      <c r="T760" s="894"/>
      <c r="U760" s="882"/>
      <c r="V760" s="882"/>
      <c r="W760" s="882"/>
      <c r="X760" s="882"/>
      <c r="Y760" s="882"/>
      <c r="Z760" s="895"/>
      <c r="AA760" s="894"/>
      <c r="AB760" s="882"/>
      <c r="AC760" s="895"/>
    </row>
    <row r="761" spans="1:29" hidden="1" outlineLevel="1">
      <c r="A761" s="430" t="str">
        <f>Słownik!$B$518</f>
        <v>Rumunia</v>
      </c>
      <c r="B761" s="429">
        <v>40</v>
      </c>
      <c r="C761" s="894"/>
      <c r="D761" s="882"/>
      <c r="E761" s="882"/>
      <c r="F761" s="882"/>
      <c r="G761" s="895"/>
      <c r="H761" s="205"/>
      <c r="I761" s="205"/>
      <c r="J761" s="205"/>
      <c r="K761" s="205"/>
      <c r="L761" s="205"/>
      <c r="M761" s="205"/>
      <c r="N761" s="456">
        <f t="shared" si="62"/>
        <v>0</v>
      </c>
      <c r="O761" s="205"/>
      <c r="P761" s="205"/>
      <c r="Q761" s="205"/>
      <c r="R761" s="205"/>
      <c r="S761" s="456">
        <f t="shared" si="63"/>
        <v>0</v>
      </c>
      <c r="T761" s="894"/>
      <c r="U761" s="882"/>
      <c r="V761" s="882"/>
      <c r="W761" s="882"/>
      <c r="X761" s="882"/>
      <c r="Y761" s="882"/>
      <c r="Z761" s="895"/>
      <c r="AA761" s="894"/>
      <c r="AB761" s="882"/>
      <c r="AC761" s="895"/>
    </row>
    <row r="762" spans="1:29" hidden="1" outlineLevel="1">
      <c r="A762" s="430" t="str">
        <f>Słownik!$B$518</f>
        <v>Rumunia</v>
      </c>
      <c r="B762" s="429">
        <v>41</v>
      </c>
      <c r="C762" s="894"/>
      <c r="D762" s="882"/>
      <c r="E762" s="882"/>
      <c r="F762" s="882"/>
      <c r="G762" s="895"/>
      <c r="H762" s="205"/>
      <c r="I762" s="205"/>
      <c r="J762" s="205"/>
      <c r="K762" s="205"/>
      <c r="L762" s="205"/>
      <c r="M762" s="205"/>
      <c r="N762" s="456">
        <f t="shared" si="62"/>
        <v>0</v>
      </c>
      <c r="O762" s="205"/>
      <c r="P762" s="205"/>
      <c r="Q762" s="205"/>
      <c r="R762" s="205"/>
      <c r="S762" s="456">
        <f t="shared" si="63"/>
        <v>0</v>
      </c>
      <c r="T762" s="894"/>
      <c r="U762" s="882"/>
      <c r="V762" s="882"/>
      <c r="W762" s="882"/>
      <c r="X762" s="882"/>
      <c r="Y762" s="882"/>
      <c r="Z762" s="895"/>
      <c r="AA762" s="894"/>
      <c r="AB762" s="882"/>
      <c r="AC762" s="895"/>
    </row>
    <row r="763" spans="1:29" hidden="1" outlineLevel="1">
      <c r="A763" s="430" t="str">
        <f>Słownik!$B$518</f>
        <v>Rumunia</v>
      </c>
      <c r="B763" s="429">
        <v>42</v>
      </c>
      <c r="C763" s="894"/>
      <c r="D763" s="882"/>
      <c r="E763" s="882"/>
      <c r="F763" s="882"/>
      <c r="G763" s="895"/>
      <c r="H763" s="205"/>
      <c r="I763" s="205"/>
      <c r="J763" s="205"/>
      <c r="K763" s="205"/>
      <c r="L763" s="205"/>
      <c r="M763" s="205"/>
      <c r="N763" s="456">
        <f t="shared" si="62"/>
        <v>0</v>
      </c>
      <c r="O763" s="205"/>
      <c r="P763" s="205"/>
      <c r="Q763" s="205"/>
      <c r="R763" s="205"/>
      <c r="S763" s="456">
        <f t="shared" si="63"/>
        <v>0</v>
      </c>
      <c r="T763" s="894"/>
      <c r="U763" s="882"/>
      <c r="V763" s="882"/>
      <c r="W763" s="882"/>
      <c r="X763" s="882"/>
      <c r="Y763" s="882"/>
      <c r="Z763" s="895"/>
      <c r="AA763" s="894"/>
      <c r="AB763" s="882"/>
      <c r="AC763" s="895"/>
    </row>
    <row r="764" spans="1:29" hidden="1" outlineLevel="1">
      <c r="A764" s="430" t="str">
        <f>Słownik!$B$518</f>
        <v>Rumunia</v>
      </c>
      <c r="B764" s="429">
        <v>43</v>
      </c>
      <c r="C764" s="894"/>
      <c r="D764" s="882"/>
      <c r="E764" s="882"/>
      <c r="F764" s="882"/>
      <c r="G764" s="895"/>
      <c r="H764" s="205"/>
      <c r="I764" s="205"/>
      <c r="J764" s="205"/>
      <c r="K764" s="205"/>
      <c r="L764" s="205"/>
      <c r="M764" s="205"/>
      <c r="N764" s="456">
        <f t="shared" si="62"/>
        <v>0</v>
      </c>
      <c r="O764" s="205"/>
      <c r="P764" s="205"/>
      <c r="Q764" s="205"/>
      <c r="R764" s="205"/>
      <c r="S764" s="456">
        <f t="shared" si="63"/>
        <v>0</v>
      </c>
      <c r="T764" s="894"/>
      <c r="U764" s="882"/>
      <c r="V764" s="882"/>
      <c r="W764" s="882"/>
      <c r="X764" s="882"/>
      <c r="Y764" s="882"/>
      <c r="Z764" s="895"/>
      <c r="AA764" s="894"/>
      <c r="AB764" s="882"/>
      <c r="AC764" s="895"/>
    </row>
    <row r="765" spans="1:29" hidden="1" outlineLevel="1">
      <c r="A765" s="430" t="str">
        <f>Słownik!$B$518</f>
        <v>Rumunia</v>
      </c>
      <c r="B765" s="429">
        <v>44</v>
      </c>
      <c r="C765" s="894"/>
      <c r="D765" s="882"/>
      <c r="E765" s="882"/>
      <c r="F765" s="882"/>
      <c r="G765" s="895"/>
      <c r="H765" s="205"/>
      <c r="I765" s="205"/>
      <c r="J765" s="205"/>
      <c r="K765" s="205"/>
      <c r="L765" s="205"/>
      <c r="M765" s="205"/>
      <c r="N765" s="456">
        <f t="shared" si="62"/>
        <v>0</v>
      </c>
      <c r="O765" s="205"/>
      <c r="P765" s="205"/>
      <c r="Q765" s="205"/>
      <c r="R765" s="205"/>
      <c r="S765" s="456">
        <f t="shared" si="63"/>
        <v>0</v>
      </c>
      <c r="T765" s="894"/>
      <c r="U765" s="882"/>
      <c r="V765" s="882"/>
      <c r="W765" s="882"/>
      <c r="X765" s="882"/>
      <c r="Y765" s="882"/>
      <c r="Z765" s="895"/>
      <c r="AA765" s="894"/>
      <c r="AB765" s="882"/>
      <c r="AC765" s="895"/>
    </row>
    <row r="766" spans="1:29" hidden="1" outlineLevel="1">
      <c r="A766" s="430" t="str">
        <f>Słownik!$B$518</f>
        <v>Rumunia</v>
      </c>
      <c r="B766" s="429">
        <v>45</v>
      </c>
      <c r="C766" s="896"/>
      <c r="D766" s="897"/>
      <c r="E766" s="897"/>
      <c r="F766" s="897"/>
      <c r="G766" s="898"/>
      <c r="H766" s="205"/>
      <c r="I766" s="205"/>
      <c r="J766" s="205"/>
      <c r="K766" s="205"/>
      <c r="L766" s="205"/>
      <c r="M766" s="205"/>
      <c r="N766" s="458">
        <f t="shared" si="62"/>
        <v>0</v>
      </c>
      <c r="O766" s="205"/>
      <c r="P766" s="205"/>
      <c r="Q766" s="205"/>
      <c r="R766" s="205"/>
      <c r="S766" s="456">
        <f t="shared" si="63"/>
        <v>0</v>
      </c>
      <c r="T766" s="896"/>
      <c r="U766" s="897"/>
      <c r="V766" s="897"/>
      <c r="W766" s="897"/>
      <c r="X766" s="897"/>
      <c r="Y766" s="897"/>
      <c r="Z766" s="898"/>
      <c r="AA766" s="896"/>
      <c r="AB766" s="897"/>
      <c r="AC766" s="898"/>
    </row>
    <row r="767" spans="1:29" collapsed="1">
      <c r="A767" s="351" t="str">
        <f>Słownik!B518</f>
        <v>Rumunia</v>
      </c>
      <c r="B767" s="351" t="str">
        <f>Słownik!$B$487</f>
        <v>Wszystko</v>
      </c>
      <c r="C767" s="888"/>
      <c r="D767" s="889"/>
      <c r="E767" s="889"/>
      <c r="F767" s="889"/>
      <c r="G767" s="890"/>
      <c r="H767" s="466"/>
      <c r="I767" s="453"/>
      <c r="J767" s="453"/>
      <c r="K767" s="453"/>
      <c r="L767" s="467"/>
      <c r="M767" s="453"/>
      <c r="N767" s="476"/>
      <c r="O767" s="444"/>
      <c r="P767" s="434"/>
      <c r="Q767" s="434"/>
      <c r="R767" s="435"/>
      <c r="S767" s="438"/>
      <c r="T767" s="888"/>
      <c r="U767" s="889"/>
      <c r="V767" s="889"/>
      <c r="W767" s="889"/>
      <c r="X767" s="889"/>
      <c r="Y767" s="889"/>
      <c r="Z767" s="890"/>
      <c r="AA767" s="888"/>
      <c r="AB767" s="889"/>
      <c r="AC767" s="890"/>
    </row>
    <row r="768" spans="1:29">
      <c r="A768" s="351" t="str">
        <f>Słownik!B519</f>
        <v>RO</v>
      </c>
      <c r="B768" s="441" t="str">
        <f>Słownik!$B$480</f>
        <v>Razem</v>
      </c>
      <c r="C768" s="888"/>
      <c r="D768" s="889"/>
      <c r="E768" s="889"/>
      <c r="F768" s="889"/>
      <c r="G768" s="890"/>
      <c r="H768" s="455">
        <f>IF(SUM(H726:H766)=0,H767,SUM(H726:H766))</f>
        <v>0</v>
      </c>
      <c r="I768" s="468">
        <f t="shared" ref="I768:R768" si="64">IF(SUM(I726:I766)=0,I767,SUM(I726:I766))</f>
        <v>0</v>
      </c>
      <c r="J768" s="468">
        <f t="shared" si="64"/>
        <v>0</v>
      </c>
      <c r="K768" s="468">
        <f t="shared" si="64"/>
        <v>0</v>
      </c>
      <c r="L768" s="468">
        <f t="shared" si="64"/>
        <v>0</v>
      </c>
      <c r="M768" s="475">
        <f t="shared" si="64"/>
        <v>0</v>
      </c>
      <c r="N768" s="456">
        <f t="shared" si="62"/>
        <v>0</v>
      </c>
      <c r="O768" s="445">
        <f t="shared" si="64"/>
        <v>0</v>
      </c>
      <c r="P768" s="197">
        <f t="shared" si="64"/>
        <v>0</v>
      </c>
      <c r="Q768" s="197">
        <f t="shared" si="64"/>
        <v>0</v>
      </c>
      <c r="R768" s="197">
        <f t="shared" si="64"/>
        <v>0</v>
      </c>
      <c r="S768" s="437">
        <f t="shared" si="63"/>
        <v>0</v>
      </c>
      <c r="T768" s="888"/>
      <c r="U768" s="889"/>
      <c r="V768" s="889"/>
      <c r="W768" s="889"/>
      <c r="X768" s="889"/>
      <c r="Y768" s="889"/>
      <c r="Z768" s="890"/>
      <c r="AA768" s="888"/>
      <c r="AB768" s="889"/>
      <c r="AC768" s="890"/>
    </row>
    <row r="769" spans="1:29" hidden="1" outlineLevel="1">
      <c r="A769" s="430" t="str">
        <f>Słownik!$B$520</f>
        <v>Szwecja</v>
      </c>
      <c r="B769" s="429" t="s">
        <v>343</v>
      </c>
      <c r="C769" s="205"/>
      <c r="D769" s="205"/>
      <c r="E769" s="205"/>
      <c r="F769" s="205"/>
      <c r="G769" s="471">
        <f t="shared" ref="G769:G791" si="65">SUM(C769:F769)</f>
        <v>0</v>
      </c>
      <c r="H769" s="891"/>
      <c r="I769" s="892"/>
      <c r="J769" s="892"/>
      <c r="K769" s="892"/>
      <c r="L769" s="892"/>
      <c r="M769" s="892"/>
      <c r="N769" s="893"/>
      <c r="O769" s="891"/>
      <c r="P769" s="892"/>
      <c r="Q769" s="892"/>
      <c r="R769" s="892"/>
      <c r="S769" s="892"/>
      <c r="T769" s="891"/>
      <c r="U769" s="892"/>
      <c r="V769" s="892"/>
      <c r="W769" s="892"/>
      <c r="X769" s="892"/>
      <c r="Y769" s="892"/>
      <c r="Z769" s="893"/>
      <c r="AA769" s="891"/>
      <c r="AB769" s="892"/>
      <c r="AC769" s="893"/>
    </row>
    <row r="770" spans="1:29" hidden="1" outlineLevel="1">
      <c r="A770" s="430" t="str">
        <f>Słownik!$B$520</f>
        <v>Szwecja</v>
      </c>
      <c r="B770" s="429" t="s">
        <v>345</v>
      </c>
      <c r="C770" s="205"/>
      <c r="D770" s="205"/>
      <c r="E770" s="205"/>
      <c r="F770" s="205"/>
      <c r="G770" s="471">
        <f t="shared" si="65"/>
        <v>0</v>
      </c>
      <c r="H770" s="894"/>
      <c r="I770" s="882"/>
      <c r="J770" s="882"/>
      <c r="K770" s="882"/>
      <c r="L770" s="882"/>
      <c r="M770" s="882"/>
      <c r="N770" s="895"/>
      <c r="O770" s="894"/>
      <c r="P770" s="882"/>
      <c r="Q770" s="882"/>
      <c r="R770" s="882"/>
      <c r="S770" s="882"/>
      <c r="T770" s="894"/>
      <c r="U770" s="882"/>
      <c r="V770" s="882"/>
      <c r="W770" s="882"/>
      <c r="X770" s="882"/>
      <c r="Y770" s="882"/>
      <c r="Z770" s="895"/>
      <c r="AA770" s="894"/>
      <c r="AB770" s="882"/>
      <c r="AC770" s="895"/>
    </row>
    <row r="771" spans="1:29" hidden="1" outlineLevel="1">
      <c r="A771" s="430" t="str">
        <f>Słownik!$B$520</f>
        <v>Szwecja</v>
      </c>
      <c r="B771" s="429" t="s">
        <v>346</v>
      </c>
      <c r="C771" s="205"/>
      <c r="D771" s="205"/>
      <c r="E771" s="205"/>
      <c r="F771" s="205"/>
      <c r="G771" s="471">
        <f t="shared" si="65"/>
        <v>0</v>
      </c>
      <c r="H771" s="894"/>
      <c r="I771" s="882"/>
      <c r="J771" s="882"/>
      <c r="K771" s="882"/>
      <c r="L771" s="882"/>
      <c r="M771" s="882"/>
      <c r="N771" s="895"/>
      <c r="O771" s="894"/>
      <c r="P771" s="882"/>
      <c r="Q771" s="882"/>
      <c r="R771" s="882"/>
      <c r="S771" s="882"/>
      <c r="T771" s="894"/>
      <c r="U771" s="882"/>
      <c r="V771" s="882"/>
      <c r="W771" s="882"/>
      <c r="X771" s="882"/>
      <c r="Y771" s="882"/>
      <c r="Z771" s="895"/>
      <c r="AA771" s="894"/>
      <c r="AB771" s="882"/>
      <c r="AC771" s="895"/>
    </row>
    <row r="772" spans="1:29" hidden="1" outlineLevel="1">
      <c r="A772" s="430" t="str">
        <f>Słownik!$B$520</f>
        <v>Szwecja</v>
      </c>
      <c r="B772" s="429" t="s">
        <v>347</v>
      </c>
      <c r="C772" s="205"/>
      <c r="D772" s="205"/>
      <c r="E772" s="205"/>
      <c r="F772" s="205"/>
      <c r="G772" s="471">
        <f t="shared" si="65"/>
        <v>0</v>
      </c>
      <c r="H772" s="894"/>
      <c r="I772" s="882"/>
      <c r="J772" s="882"/>
      <c r="K772" s="882"/>
      <c r="L772" s="882"/>
      <c r="M772" s="882"/>
      <c r="N772" s="895"/>
      <c r="O772" s="894"/>
      <c r="P772" s="882"/>
      <c r="Q772" s="882"/>
      <c r="R772" s="882"/>
      <c r="S772" s="882"/>
      <c r="T772" s="894"/>
      <c r="U772" s="882"/>
      <c r="V772" s="882"/>
      <c r="W772" s="882"/>
      <c r="X772" s="882"/>
      <c r="Y772" s="882"/>
      <c r="Z772" s="895"/>
      <c r="AA772" s="894"/>
      <c r="AB772" s="882"/>
      <c r="AC772" s="895"/>
    </row>
    <row r="773" spans="1:29" hidden="1" outlineLevel="1">
      <c r="A773" s="430" t="str">
        <f>Słownik!$B$520</f>
        <v>Szwecja</v>
      </c>
      <c r="B773" s="429" t="s">
        <v>348</v>
      </c>
      <c r="C773" s="205"/>
      <c r="D773" s="205"/>
      <c r="E773" s="205"/>
      <c r="F773" s="205"/>
      <c r="G773" s="471">
        <f t="shared" si="65"/>
        <v>0</v>
      </c>
      <c r="H773" s="894"/>
      <c r="I773" s="882"/>
      <c r="J773" s="882"/>
      <c r="K773" s="882"/>
      <c r="L773" s="882"/>
      <c r="M773" s="882"/>
      <c r="N773" s="895"/>
      <c r="O773" s="894"/>
      <c r="P773" s="882"/>
      <c r="Q773" s="882"/>
      <c r="R773" s="882"/>
      <c r="S773" s="882"/>
      <c r="T773" s="894"/>
      <c r="U773" s="882"/>
      <c r="V773" s="882"/>
      <c r="W773" s="882"/>
      <c r="X773" s="882"/>
      <c r="Y773" s="882"/>
      <c r="Z773" s="895"/>
      <c r="AA773" s="894"/>
      <c r="AB773" s="882"/>
      <c r="AC773" s="895"/>
    </row>
    <row r="774" spans="1:29" hidden="1" outlineLevel="1">
      <c r="A774" s="430" t="str">
        <f>Słownik!$B$520</f>
        <v>Szwecja</v>
      </c>
      <c r="B774" s="429" t="s">
        <v>349</v>
      </c>
      <c r="C774" s="205"/>
      <c r="D774" s="205"/>
      <c r="E774" s="205"/>
      <c r="F774" s="205"/>
      <c r="G774" s="471">
        <f t="shared" si="65"/>
        <v>0</v>
      </c>
      <c r="H774" s="894"/>
      <c r="I774" s="882"/>
      <c r="J774" s="882"/>
      <c r="K774" s="882"/>
      <c r="L774" s="882"/>
      <c r="M774" s="882"/>
      <c r="N774" s="895"/>
      <c r="O774" s="894"/>
      <c r="P774" s="882"/>
      <c r="Q774" s="882"/>
      <c r="R774" s="882"/>
      <c r="S774" s="882"/>
      <c r="T774" s="894"/>
      <c r="U774" s="882"/>
      <c r="V774" s="882"/>
      <c r="W774" s="882"/>
      <c r="X774" s="882"/>
      <c r="Y774" s="882"/>
      <c r="Z774" s="895"/>
      <c r="AA774" s="894"/>
      <c r="AB774" s="882"/>
      <c r="AC774" s="895"/>
    </row>
    <row r="775" spans="1:29" hidden="1" outlineLevel="1">
      <c r="A775" s="430" t="str">
        <f>Słownik!$B$520</f>
        <v>Szwecja</v>
      </c>
      <c r="B775" s="429" t="s">
        <v>350</v>
      </c>
      <c r="C775" s="205"/>
      <c r="D775" s="205"/>
      <c r="E775" s="205"/>
      <c r="F775" s="205"/>
      <c r="G775" s="471">
        <f t="shared" si="65"/>
        <v>0</v>
      </c>
      <c r="H775" s="894"/>
      <c r="I775" s="882"/>
      <c r="J775" s="882"/>
      <c r="K775" s="882"/>
      <c r="L775" s="882"/>
      <c r="M775" s="882"/>
      <c r="N775" s="895"/>
      <c r="O775" s="894"/>
      <c r="P775" s="882"/>
      <c r="Q775" s="882"/>
      <c r="R775" s="882"/>
      <c r="S775" s="882"/>
      <c r="T775" s="894"/>
      <c r="U775" s="882"/>
      <c r="V775" s="882"/>
      <c r="W775" s="882"/>
      <c r="X775" s="882"/>
      <c r="Y775" s="882"/>
      <c r="Z775" s="895"/>
      <c r="AA775" s="894"/>
      <c r="AB775" s="882"/>
      <c r="AC775" s="895"/>
    </row>
    <row r="776" spans="1:29" hidden="1" outlineLevel="1">
      <c r="A776" s="430" t="str">
        <f>Słownik!$B$520</f>
        <v>Szwecja</v>
      </c>
      <c r="B776" s="429" t="s">
        <v>351</v>
      </c>
      <c r="C776" s="205"/>
      <c r="D776" s="205"/>
      <c r="E776" s="205"/>
      <c r="F776" s="205"/>
      <c r="G776" s="471">
        <f t="shared" si="65"/>
        <v>0</v>
      </c>
      <c r="H776" s="894"/>
      <c r="I776" s="882"/>
      <c r="J776" s="882"/>
      <c r="K776" s="882"/>
      <c r="L776" s="882"/>
      <c r="M776" s="882"/>
      <c r="N776" s="895"/>
      <c r="O776" s="894"/>
      <c r="P776" s="882"/>
      <c r="Q776" s="882"/>
      <c r="R776" s="882"/>
      <c r="S776" s="882"/>
      <c r="T776" s="894"/>
      <c r="U776" s="882"/>
      <c r="V776" s="882"/>
      <c r="W776" s="882"/>
      <c r="X776" s="882"/>
      <c r="Y776" s="882"/>
      <c r="Z776" s="895"/>
      <c r="AA776" s="894"/>
      <c r="AB776" s="882"/>
      <c r="AC776" s="895"/>
    </row>
    <row r="777" spans="1:29" hidden="1" outlineLevel="1">
      <c r="A777" s="430" t="str">
        <f>Słownik!$B$520</f>
        <v>Szwecja</v>
      </c>
      <c r="B777" s="429">
        <v>10</v>
      </c>
      <c r="C777" s="205"/>
      <c r="D777" s="205"/>
      <c r="E777" s="205"/>
      <c r="F777" s="205"/>
      <c r="G777" s="471">
        <f t="shared" si="65"/>
        <v>0</v>
      </c>
      <c r="H777" s="894"/>
      <c r="I777" s="882"/>
      <c r="J777" s="882"/>
      <c r="K777" s="882"/>
      <c r="L777" s="882"/>
      <c r="M777" s="882"/>
      <c r="N777" s="895"/>
      <c r="O777" s="894"/>
      <c r="P777" s="882"/>
      <c r="Q777" s="882"/>
      <c r="R777" s="882"/>
      <c r="S777" s="882"/>
      <c r="T777" s="894"/>
      <c r="U777" s="882"/>
      <c r="V777" s="882"/>
      <c r="W777" s="882"/>
      <c r="X777" s="882"/>
      <c r="Y777" s="882"/>
      <c r="Z777" s="895"/>
      <c r="AA777" s="894"/>
      <c r="AB777" s="882"/>
      <c r="AC777" s="895"/>
    </row>
    <row r="778" spans="1:29" hidden="1" outlineLevel="1">
      <c r="A778" s="430" t="str">
        <f>Słownik!$B$520</f>
        <v>Szwecja</v>
      </c>
      <c r="B778" s="429">
        <v>12</v>
      </c>
      <c r="C778" s="205"/>
      <c r="D778" s="205"/>
      <c r="E778" s="205"/>
      <c r="F778" s="205"/>
      <c r="G778" s="471">
        <f t="shared" si="65"/>
        <v>0</v>
      </c>
      <c r="H778" s="894"/>
      <c r="I778" s="882"/>
      <c r="J778" s="882"/>
      <c r="K778" s="882"/>
      <c r="L778" s="882"/>
      <c r="M778" s="882"/>
      <c r="N778" s="895"/>
      <c r="O778" s="894"/>
      <c r="P778" s="882"/>
      <c r="Q778" s="882"/>
      <c r="R778" s="882"/>
      <c r="S778" s="882"/>
      <c r="T778" s="894"/>
      <c r="U778" s="882"/>
      <c r="V778" s="882"/>
      <c r="W778" s="882"/>
      <c r="X778" s="882"/>
      <c r="Y778" s="882"/>
      <c r="Z778" s="895"/>
      <c r="AA778" s="894"/>
      <c r="AB778" s="882"/>
      <c r="AC778" s="895"/>
    </row>
    <row r="779" spans="1:29" hidden="1" outlineLevel="1">
      <c r="A779" s="430" t="str">
        <f>Słownik!$B$520</f>
        <v>Szwecja</v>
      </c>
      <c r="B779" s="429">
        <v>13</v>
      </c>
      <c r="C779" s="205"/>
      <c r="D779" s="205"/>
      <c r="E779" s="205"/>
      <c r="F779" s="205"/>
      <c r="G779" s="471">
        <f t="shared" si="65"/>
        <v>0</v>
      </c>
      <c r="H779" s="894"/>
      <c r="I779" s="882"/>
      <c r="J779" s="882"/>
      <c r="K779" s="882"/>
      <c r="L779" s="882"/>
      <c r="M779" s="882"/>
      <c r="N779" s="895"/>
      <c r="O779" s="894"/>
      <c r="P779" s="882"/>
      <c r="Q779" s="882"/>
      <c r="R779" s="882"/>
      <c r="S779" s="882"/>
      <c r="T779" s="894"/>
      <c r="U779" s="882"/>
      <c r="V779" s="882"/>
      <c r="W779" s="882"/>
      <c r="X779" s="882"/>
      <c r="Y779" s="882"/>
      <c r="Z779" s="895"/>
      <c r="AA779" s="894"/>
      <c r="AB779" s="882"/>
      <c r="AC779" s="895"/>
    </row>
    <row r="780" spans="1:29" hidden="1" outlineLevel="1">
      <c r="A780" s="430" t="str">
        <f>Słownik!$B$520</f>
        <v>Szwecja</v>
      </c>
      <c r="B780" s="429">
        <v>14</v>
      </c>
      <c r="C780" s="205"/>
      <c r="D780" s="205"/>
      <c r="E780" s="205"/>
      <c r="F780" s="205"/>
      <c r="G780" s="471">
        <f t="shared" si="65"/>
        <v>0</v>
      </c>
      <c r="H780" s="894"/>
      <c r="I780" s="882"/>
      <c r="J780" s="882"/>
      <c r="K780" s="882"/>
      <c r="L780" s="882"/>
      <c r="M780" s="882"/>
      <c r="N780" s="895"/>
      <c r="O780" s="894"/>
      <c r="P780" s="882"/>
      <c r="Q780" s="882"/>
      <c r="R780" s="882"/>
      <c r="S780" s="882"/>
      <c r="T780" s="894"/>
      <c r="U780" s="882"/>
      <c r="V780" s="882"/>
      <c r="W780" s="882"/>
      <c r="X780" s="882"/>
      <c r="Y780" s="882"/>
      <c r="Z780" s="895"/>
      <c r="AA780" s="894"/>
      <c r="AB780" s="882"/>
      <c r="AC780" s="895"/>
    </row>
    <row r="781" spans="1:29" hidden="1" outlineLevel="1">
      <c r="A781" s="430" t="str">
        <f>Słownik!$B$520</f>
        <v>Szwecja</v>
      </c>
      <c r="B781" s="429">
        <v>17</v>
      </c>
      <c r="C781" s="205"/>
      <c r="D781" s="205"/>
      <c r="E781" s="205"/>
      <c r="F781" s="205"/>
      <c r="G781" s="471">
        <f t="shared" si="65"/>
        <v>0</v>
      </c>
      <c r="H781" s="894"/>
      <c r="I781" s="882"/>
      <c r="J781" s="882"/>
      <c r="K781" s="882"/>
      <c r="L781" s="882"/>
      <c r="M781" s="882"/>
      <c r="N781" s="895"/>
      <c r="O781" s="894"/>
      <c r="P781" s="882"/>
      <c r="Q781" s="882"/>
      <c r="R781" s="882"/>
      <c r="S781" s="882"/>
      <c r="T781" s="894"/>
      <c r="U781" s="882"/>
      <c r="V781" s="882"/>
      <c r="W781" s="882"/>
      <c r="X781" s="882"/>
      <c r="Y781" s="882"/>
      <c r="Z781" s="895"/>
      <c r="AA781" s="894"/>
      <c r="AB781" s="882"/>
      <c r="AC781" s="895"/>
    </row>
    <row r="782" spans="1:29" hidden="1" outlineLevel="1">
      <c r="A782" s="430" t="str">
        <f>Słownik!$B$520</f>
        <v>Szwecja</v>
      </c>
      <c r="B782" s="429">
        <v>18</v>
      </c>
      <c r="C782" s="205"/>
      <c r="D782" s="205"/>
      <c r="E782" s="205"/>
      <c r="F782" s="205"/>
      <c r="G782" s="471">
        <f t="shared" si="65"/>
        <v>0</v>
      </c>
      <c r="H782" s="894"/>
      <c r="I782" s="882"/>
      <c r="J782" s="882"/>
      <c r="K782" s="882"/>
      <c r="L782" s="882"/>
      <c r="M782" s="882"/>
      <c r="N782" s="895"/>
      <c r="O782" s="894"/>
      <c r="P782" s="882"/>
      <c r="Q782" s="882"/>
      <c r="R782" s="882"/>
      <c r="S782" s="882"/>
      <c r="T782" s="894"/>
      <c r="U782" s="882"/>
      <c r="V782" s="882"/>
      <c r="W782" s="882"/>
      <c r="X782" s="882"/>
      <c r="Y782" s="882"/>
      <c r="Z782" s="895"/>
      <c r="AA782" s="894"/>
      <c r="AB782" s="882"/>
      <c r="AC782" s="895"/>
    </row>
    <row r="783" spans="1:29" hidden="1" outlineLevel="1">
      <c r="A783" s="430" t="str">
        <f>Słownik!$B$520</f>
        <v>Szwecja</v>
      </c>
      <c r="B783" s="429">
        <v>19</v>
      </c>
      <c r="C783" s="205"/>
      <c r="D783" s="205"/>
      <c r="E783" s="205"/>
      <c r="F783" s="205"/>
      <c r="G783" s="471">
        <f t="shared" si="65"/>
        <v>0</v>
      </c>
      <c r="H783" s="894"/>
      <c r="I783" s="882"/>
      <c r="J783" s="882"/>
      <c r="K783" s="882"/>
      <c r="L783" s="882"/>
      <c r="M783" s="882"/>
      <c r="N783" s="895"/>
      <c r="O783" s="894"/>
      <c r="P783" s="882"/>
      <c r="Q783" s="882"/>
      <c r="R783" s="882"/>
      <c r="S783" s="882"/>
      <c r="T783" s="894"/>
      <c r="U783" s="882"/>
      <c r="V783" s="882"/>
      <c r="W783" s="882"/>
      <c r="X783" s="882"/>
      <c r="Y783" s="882"/>
      <c r="Z783" s="895"/>
      <c r="AA783" s="894"/>
      <c r="AB783" s="882"/>
      <c r="AC783" s="895"/>
    </row>
    <row r="784" spans="1:29" hidden="1" outlineLevel="1">
      <c r="A784" s="430" t="str">
        <f>Słownik!$B$520</f>
        <v>Szwecja</v>
      </c>
      <c r="B784" s="429">
        <v>20</v>
      </c>
      <c r="C784" s="205"/>
      <c r="D784" s="205"/>
      <c r="E784" s="205"/>
      <c r="F784" s="205"/>
      <c r="G784" s="471">
        <f t="shared" si="65"/>
        <v>0</v>
      </c>
      <c r="H784" s="894"/>
      <c r="I784" s="882"/>
      <c r="J784" s="882"/>
      <c r="K784" s="882"/>
      <c r="L784" s="882"/>
      <c r="M784" s="882"/>
      <c r="N784" s="895"/>
      <c r="O784" s="894"/>
      <c r="P784" s="882"/>
      <c r="Q784" s="882"/>
      <c r="R784" s="882"/>
      <c r="S784" s="882"/>
      <c r="T784" s="894"/>
      <c r="U784" s="882"/>
      <c r="V784" s="882"/>
      <c r="W784" s="882"/>
      <c r="X784" s="882"/>
      <c r="Y784" s="882"/>
      <c r="Z784" s="895"/>
      <c r="AA784" s="894"/>
      <c r="AB784" s="882"/>
      <c r="AC784" s="895"/>
    </row>
    <row r="785" spans="1:29" hidden="1" outlineLevel="1">
      <c r="A785" s="430" t="str">
        <f>Słownik!$B$520</f>
        <v>Szwecja</v>
      </c>
      <c r="B785" s="429">
        <v>21</v>
      </c>
      <c r="C785" s="205"/>
      <c r="D785" s="205"/>
      <c r="E785" s="205"/>
      <c r="F785" s="205"/>
      <c r="G785" s="471">
        <f t="shared" si="65"/>
        <v>0</v>
      </c>
      <c r="H785" s="894"/>
      <c r="I785" s="882"/>
      <c r="J785" s="882"/>
      <c r="K785" s="882"/>
      <c r="L785" s="882"/>
      <c r="M785" s="882"/>
      <c r="N785" s="895"/>
      <c r="O785" s="894"/>
      <c r="P785" s="882"/>
      <c r="Q785" s="882"/>
      <c r="R785" s="882"/>
      <c r="S785" s="882"/>
      <c r="T785" s="894"/>
      <c r="U785" s="882"/>
      <c r="V785" s="882"/>
      <c r="W785" s="882"/>
      <c r="X785" s="882"/>
      <c r="Y785" s="882"/>
      <c r="Z785" s="895"/>
      <c r="AA785" s="894"/>
      <c r="AB785" s="882"/>
      <c r="AC785" s="895"/>
    </row>
    <row r="786" spans="1:29" hidden="1" outlineLevel="1">
      <c r="A786" s="430" t="str">
        <f>Słownik!$B$520</f>
        <v>Szwecja</v>
      </c>
      <c r="B786" s="429">
        <v>22</v>
      </c>
      <c r="C786" s="205"/>
      <c r="D786" s="205"/>
      <c r="E786" s="205"/>
      <c r="F786" s="205"/>
      <c r="G786" s="471">
        <f t="shared" si="65"/>
        <v>0</v>
      </c>
      <c r="H786" s="894"/>
      <c r="I786" s="882"/>
      <c r="J786" s="882"/>
      <c r="K786" s="882"/>
      <c r="L786" s="882"/>
      <c r="M786" s="882"/>
      <c r="N786" s="895"/>
      <c r="O786" s="894"/>
      <c r="P786" s="882"/>
      <c r="Q786" s="882"/>
      <c r="R786" s="882"/>
      <c r="S786" s="882"/>
      <c r="T786" s="894"/>
      <c r="U786" s="882"/>
      <c r="V786" s="882"/>
      <c r="W786" s="882"/>
      <c r="X786" s="882"/>
      <c r="Y786" s="882"/>
      <c r="Z786" s="895"/>
      <c r="AA786" s="894"/>
      <c r="AB786" s="882"/>
      <c r="AC786" s="895"/>
    </row>
    <row r="787" spans="1:29" hidden="1" outlineLevel="1">
      <c r="A787" s="430" t="str">
        <f>Słownik!$B$520</f>
        <v>Szwecja</v>
      </c>
      <c r="B787" s="429">
        <v>23</v>
      </c>
      <c r="C787" s="205"/>
      <c r="D787" s="205"/>
      <c r="E787" s="205"/>
      <c r="F787" s="205"/>
      <c r="G787" s="471">
        <f t="shared" si="65"/>
        <v>0</v>
      </c>
      <c r="H787" s="894"/>
      <c r="I787" s="882"/>
      <c r="J787" s="882"/>
      <c r="K787" s="882"/>
      <c r="L787" s="882"/>
      <c r="M787" s="882"/>
      <c r="N787" s="895"/>
      <c r="O787" s="894"/>
      <c r="P787" s="882"/>
      <c r="Q787" s="882"/>
      <c r="R787" s="882"/>
      <c r="S787" s="882"/>
      <c r="T787" s="894"/>
      <c r="U787" s="882"/>
      <c r="V787" s="882"/>
      <c r="W787" s="882"/>
      <c r="X787" s="882"/>
      <c r="Y787" s="882"/>
      <c r="Z787" s="895"/>
      <c r="AA787" s="894"/>
      <c r="AB787" s="882"/>
      <c r="AC787" s="895"/>
    </row>
    <row r="788" spans="1:29" hidden="1" outlineLevel="1">
      <c r="A788" s="430" t="str">
        <f>Słownik!$B$520</f>
        <v>Szwecja</v>
      </c>
      <c r="B788" s="429">
        <v>24</v>
      </c>
      <c r="C788" s="205"/>
      <c r="D788" s="205"/>
      <c r="E788" s="205"/>
      <c r="F788" s="205"/>
      <c r="G788" s="471">
        <f t="shared" si="65"/>
        <v>0</v>
      </c>
      <c r="H788" s="894"/>
      <c r="I788" s="882"/>
      <c r="J788" s="882"/>
      <c r="K788" s="882"/>
      <c r="L788" s="882"/>
      <c r="M788" s="882"/>
      <c r="N788" s="895"/>
      <c r="O788" s="894"/>
      <c r="P788" s="882"/>
      <c r="Q788" s="882"/>
      <c r="R788" s="882"/>
      <c r="S788" s="882"/>
      <c r="T788" s="894"/>
      <c r="U788" s="882"/>
      <c r="V788" s="882"/>
      <c r="W788" s="882"/>
      <c r="X788" s="882"/>
      <c r="Y788" s="882"/>
      <c r="Z788" s="895"/>
      <c r="AA788" s="894"/>
      <c r="AB788" s="882"/>
      <c r="AC788" s="895"/>
    </row>
    <row r="789" spans="1:29" hidden="1" outlineLevel="1">
      <c r="A789" s="430" t="str">
        <f>Słownik!$B$520</f>
        <v>Szwecja</v>
      </c>
      <c r="B789" s="429">
        <v>25</v>
      </c>
      <c r="C789" s="205"/>
      <c r="D789" s="205"/>
      <c r="E789" s="205"/>
      <c r="F789" s="205"/>
      <c r="G789" s="471">
        <f t="shared" si="65"/>
        <v>0</v>
      </c>
      <c r="H789" s="896"/>
      <c r="I789" s="897"/>
      <c r="J789" s="897"/>
      <c r="K789" s="897"/>
      <c r="L789" s="897"/>
      <c r="M789" s="897"/>
      <c r="N789" s="898"/>
      <c r="O789" s="896"/>
      <c r="P789" s="897"/>
      <c r="Q789" s="897"/>
      <c r="R789" s="897"/>
      <c r="S789" s="897"/>
      <c r="T789" s="896"/>
      <c r="U789" s="897"/>
      <c r="V789" s="897"/>
      <c r="W789" s="897"/>
      <c r="X789" s="897"/>
      <c r="Y789" s="897"/>
      <c r="Z789" s="898"/>
      <c r="AA789" s="894"/>
      <c r="AB789" s="882"/>
      <c r="AC789" s="895"/>
    </row>
    <row r="790" spans="1:29" collapsed="1">
      <c r="A790" s="351" t="str">
        <f>Słownik!B520</f>
        <v>Szwecja</v>
      </c>
      <c r="B790" s="351" t="str">
        <f>Słownik!$B$487</f>
        <v>Wszystko</v>
      </c>
      <c r="C790" s="452"/>
      <c r="D790" s="453"/>
      <c r="E790" s="453"/>
      <c r="F790" s="454"/>
      <c r="G790" s="461"/>
      <c r="H790" s="888"/>
      <c r="I790" s="889"/>
      <c r="J790" s="889"/>
      <c r="K790" s="889"/>
      <c r="L790" s="889"/>
      <c r="M790" s="889"/>
      <c r="N790" s="890"/>
      <c r="O790" s="888"/>
      <c r="P790" s="889"/>
      <c r="Q790" s="889"/>
      <c r="R790" s="889"/>
      <c r="S790" s="890"/>
      <c r="T790" s="888"/>
      <c r="U790" s="889"/>
      <c r="V790" s="889"/>
      <c r="W790" s="889"/>
      <c r="X790" s="889"/>
      <c r="Y790" s="889"/>
      <c r="Z790" s="890"/>
      <c r="AA790" s="888"/>
      <c r="AB790" s="889"/>
      <c r="AC790" s="890"/>
    </row>
    <row r="791" spans="1:29">
      <c r="A791" s="351" t="str">
        <f>Słownik!B521</f>
        <v>SE</v>
      </c>
      <c r="B791" s="441" t="str">
        <f>Słownik!$B$480</f>
        <v>Razem</v>
      </c>
      <c r="C791" s="455">
        <f>IF(SUM(C769:C789)=0,C790,SUM(C769:C789))</f>
        <v>0</v>
      </c>
      <c r="D791" s="455">
        <f t="shared" ref="D791:F791" si="66">IF(SUM(D769:D789)=0,D790,SUM(D769:D789))</f>
        <v>0</v>
      </c>
      <c r="E791" s="455">
        <f t="shared" si="66"/>
        <v>0</v>
      </c>
      <c r="F791" s="456">
        <f t="shared" si="66"/>
        <v>0</v>
      </c>
      <c r="G791" s="457">
        <f t="shared" si="65"/>
        <v>0</v>
      </c>
      <c r="H791" s="888"/>
      <c r="I791" s="889"/>
      <c r="J791" s="889"/>
      <c r="K791" s="889"/>
      <c r="L791" s="889"/>
      <c r="M791" s="889"/>
      <c r="N791" s="890"/>
      <c r="O791" s="888"/>
      <c r="P791" s="889"/>
      <c r="Q791" s="889"/>
      <c r="R791" s="889"/>
      <c r="S791" s="890"/>
      <c r="T791" s="888"/>
      <c r="U791" s="889"/>
      <c r="V791" s="889"/>
      <c r="W791" s="889"/>
      <c r="X791" s="889"/>
      <c r="Y791" s="889"/>
      <c r="Z791" s="890"/>
      <c r="AA791" s="888"/>
      <c r="AB791" s="889"/>
      <c r="AC791" s="890"/>
    </row>
    <row r="792" spans="1:29" hidden="1" outlineLevel="1">
      <c r="A792" s="430" t="str">
        <f>Słownik!$B$522</f>
        <v>Słowenia</v>
      </c>
      <c r="B792" s="429" t="s">
        <v>343</v>
      </c>
      <c r="C792" s="891"/>
      <c r="D792" s="892"/>
      <c r="E792" s="892"/>
      <c r="F792" s="892"/>
      <c r="G792" s="893"/>
      <c r="H792" s="233"/>
      <c r="I792" s="205"/>
      <c r="J792" s="205"/>
      <c r="K792" s="205"/>
      <c r="L792" s="205"/>
      <c r="M792" s="205"/>
      <c r="N792" s="456">
        <f t="shared" si="62"/>
        <v>0</v>
      </c>
      <c r="O792" s="233"/>
      <c r="P792" s="205"/>
      <c r="Q792" s="205"/>
      <c r="R792" s="205"/>
      <c r="S792" s="456">
        <f t="shared" si="63"/>
        <v>0</v>
      </c>
      <c r="T792" s="891"/>
      <c r="U792" s="892"/>
      <c r="V792" s="892"/>
      <c r="W792" s="892"/>
      <c r="X792" s="892"/>
      <c r="Y792" s="892"/>
      <c r="Z792" s="893"/>
      <c r="AA792" s="891"/>
      <c r="AB792" s="892"/>
      <c r="AC792" s="893"/>
    </row>
    <row r="793" spans="1:29" hidden="1" outlineLevel="1">
      <c r="A793" s="430" t="str">
        <f>Słownik!$B$522</f>
        <v>Słowenia</v>
      </c>
      <c r="B793" s="429" t="s">
        <v>345</v>
      </c>
      <c r="C793" s="894"/>
      <c r="D793" s="882"/>
      <c r="E793" s="882"/>
      <c r="F793" s="882"/>
      <c r="G793" s="895"/>
      <c r="H793" s="233"/>
      <c r="I793" s="205"/>
      <c r="J793" s="205"/>
      <c r="K793" s="205"/>
      <c r="L793" s="205"/>
      <c r="M793" s="205"/>
      <c r="N793" s="456">
        <f t="shared" ref="N793:N858" si="67">SUM(H793:K793)+1.5*(L793+M793)</f>
        <v>0</v>
      </c>
      <c r="O793" s="233"/>
      <c r="P793" s="205"/>
      <c r="Q793" s="205"/>
      <c r="R793" s="205"/>
      <c r="S793" s="456">
        <f t="shared" ref="S793:S830" si="68">SUM(O793:R793)</f>
        <v>0</v>
      </c>
      <c r="T793" s="894"/>
      <c r="U793" s="882"/>
      <c r="V793" s="882"/>
      <c r="W793" s="882"/>
      <c r="X793" s="882"/>
      <c r="Y793" s="882"/>
      <c r="Z793" s="895"/>
      <c r="AA793" s="894"/>
      <c r="AB793" s="882"/>
      <c r="AC793" s="895"/>
    </row>
    <row r="794" spans="1:29" hidden="1" outlineLevel="1">
      <c r="A794" s="430" t="str">
        <f>Słownik!$B$522</f>
        <v>Słowenia</v>
      </c>
      <c r="B794" s="429" t="s">
        <v>346</v>
      </c>
      <c r="C794" s="894"/>
      <c r="D794" s="882"/>
      <c r="E794" s="882"/>
      <c r="F794" s="882"/>
      <c r="G794" s="895"/>
      <c r="H794" s="233"/>
      <c r="I794" s="205"/>
      <c r="J794" s="205"/>
      <c r="K794" s="205"/>
      <c r="L794" s="205"/>
      <c r="M794" s="205"/>
      <c r="N794" s="456">
        <f t="shared" si="67"/>
        <v>0</v>
      </c>
      <c r="O794" s="233"/>
      <c r="P794" s="205"/>
      <c r="Q794" s="205"/>
      <c r="R794" s="205"/>
      <c r="S794" s="456">
        <f t="shared" si="68"/>
        <v>0</v>
      </c>
      <c r="T794" s="894"/>
      <c r="U794" s="882"/>
      <c r="V794" s="882"/>
      <c r="W794" s="882"/>
      <c r="X794" s="882"/>
      <c r="Y794" s="882"/>
      <c r="Z794" s="895"/>
      <c r="AA794" s="894"/>
      <c r="AB794" s="882"/>
      <c r="AC794" s="895"/>
    </row>
    <row r="795" spans="1:29" hidden="1" outlineLevel="1">
      <c r="A795" s="430" t="str">
        <f>Słownik!$B$522</f>
        <v>Słowenia</v>
      </c>
      <c r="B795" s="429" t="s">
        <v>347</v>
      </c>
      <c r="C795" s="894"/>
      <c r="D795" s="882"/>
      <c r="E795" s="882"/>
      <c r="F795" s="882"/>
      <c r="G795" s="895"/>
      <c r="H795" s="233"/>
      <c r="I795" s="205"/>
      <c r="J795" s="205"/>
      <c r="K795" s="205"/>
      <c r="L795" s="205"/>
      <c r="M795" s="205"/>
      <c r="N795" s="456">
        <f t="shared" si="67"/>
        <v>0</v>
      </c>
      <c r="O795" s="233"/>
      <c r="P795" s="205"/>
      <c r="Q795" s="205"/>
      <c r="R795" s="205"/>
      <c r="S795" s="456">
        <f t="shared" si="68"/>
        <v>0</v>
      </c>
      <c r="T795" s="894"/>
      <c r="U795" s="882"/>
      <c r="V795" s="882"/>
      <c r="W795" s="882"/>
      <c r="X795" s="882"/>
      <c r="Y795" s="882"/>
      <c r="Z795" s="895"/>
      <c r="AA795" s="894"/>
      <c r="AB795" s="882"/>
      <c r="AC795" s="895"/>
    </row>
    <row r="796" spans="1:29" hidden="1" outlineLevel="1">
      <c r="A796" s="430" t="str">
        <f>Słownik!$B$522</f>
        <v>Słowenia</v>
      </c>
      <c r="B796" s="429" t="s">
        <v>348</v>
      </c>
      <c r="C796" s="894"/>
      <c r="D796" s="882"/>
      <c r="E796" s="882"/>
      <c r="F796" s="882"/>
      <c r="G796" s="895"/>
      <c r="H796" s="233"/>
      <c r="I796" s="205"/>
      <c r="J796" s="205"/>
      <c r="K796" s="205"/>
      <c r="L796" s="205"/>
      <c r="M796" s="205"/>
      <c r="N796" s="456">
        <f t="shared" si="67"/>
        <v>0</v>
      </c>
      <c r="O796" s="233"/>
      <c r="P796" s="205"/>
      <c r="Q796" s="205"/>
      <c r="R796" s="205"/>
      <c r="S796" s="456">
        <f t="shared" si="68"/>
        <v>0</v>
      </c>
      <c r="T796" s="894"/>
      <c r="U796" s="882"/>
      <c r="V796" s="882"/>
      <c r="W796" s="882"/>
      <c r="X796" s="882"/>
      <c r="Y796" s="882"/>
      <c r="Z796" s="895"/>
      <c r="AA796" s="894"/>
      <c r="AB796" s="882"/>
      <c r="AC796" s="895"/>
    </row>
    <row r="797" spans="1:29" hidden="1" outlineLevel="1">
      <c r="A797" s="430" t="str">
        <f>Słownik!$B$522</f>
        <v>Słowenia</v>
      </c>
      <c r="B797" s="429" t="s">
        <v>349</v>
      </c>
      <c r="C797" s="894"/>
      <c r="D797" s="882"/>
      <c r="E797" s="882"/>
      <c r="F797" s="882"/>
      <c r="G797" s="895"/>
      <c r="H797" s="233"/>
      <c r="I797" s="205"/>
      <c r="J797" s="205"/>
      <c r="K797" s="205"/>
      <c r="L797" s="205"/>
      <c r="M797" s="205"/>
      <c r="N797" s="456">
        <f t="shared" si="67"/>
        <v>0</v>
      </c>
      <c r="O797" s="233"/>
      <c r="P797" s="205"/>
      <c r="Q797" s="205"/>
      <c r="R797" s="205"/>
      <c r="S797" s="456">
        <f t="shared" si="68"/>
        <v>0</v>
      </c>
      <c r="T797" s="894"/>
      <c r="U797" s="882"/>
      <c r="V797" s="882"/>
      <c r="W797" s="882"/>
      <c r="X797" s="882"/>
      <c r="Y797" s="882"/>
      <c r="Z797" s="895"/>
      <c r="AA797" s="894"/>
      <c r="AB797" s="882"/>
      <c r="AC797" s="895"/>
    </row>
    <row r="798" spans="1:29" hidden="1" outlineLevel="1">
      <c r="A798" s="430" t="str">
        <f>Słownik!$B$522</f>
        <v>Słowenia</v>
      </c>
      <c r="B798" s="429" t="s">
        <v>350</v>
      </c>
      <c r="C798" s="894"/>
      <c r="D798" s="882"/>
      <c r="E798" s="882"/>
      <c r="F798" s="882"/>
      <c r="G798" s="895"/>
      <c r="H798" s="233"/>
      <c r="I798" s="205"/>
      <c r="J798" s="205"/>
      <c r="K798" s="205"/>
      <c r="L798" s="205"/>
      <c r="M798" s="205"/>
      <c r="N798" s="456">
        <f t="shared" si="67"/>
        <v>0</v>
      </c>
      <c r="O798" s="233"/>
      <c r="P798" s="205"/>
      <c r="Q798" s="205"/>
      <c r="R798" s="205"/>
      <c r="S798" s="456">
        <f t="shared" si="68"/>
        <v>0</v>
      </c>
      <c r="T798" s="894"/>
      <c r="U798" s="882"/>
      <c r="V798" s="882"/>
      <c r="W798" s="882"/>
      <c r="X798" s="882"/>
      <c r="Y798" s="882"/>
      <c r="Z798" s="895"/>
      <c r="AA798" s="894"/>
      <c r="AB798" s="882"/>
      <c r="AC798" s="895"/>
    </row>
    <row r="799" spans="1:29" hidden="1" outlineLevel="1">
      <c r="A799" s="430" t="str">
        <f>Słownik!$B$522</f>
        <v>Słowenia</v>
      </c>
      <c r="B799" s="429" t="s">
        <v>351</v>
      </c>
      <c r="C799" s="894"/>
      <c r="D799" s="882"/>
      <c r="E799" s="882"/>
      <c r="F799" s="882"/>
      <c r="G799" s="895"/>
      <c r="H799" s="233"/>
      <c r="I799" s="205"/>
      <c r="J799" s="205"/>
      <c r="K799" s="205"/>
      <c r="L799" s="205"/>
      <c r="M799" s="205"/>
      <c r="N799" s="456">
        <f t="shared" si="67"/>
        <v>0</v>
      </c>
      <c r="O799" s="233"/>
      <c r="P799" s="205"/>
      <c r="Q799" s="205"/>
      <c r="R799" s="205"/>
      <c r="S799" s="456">
        <f t="shared" si="68"/>
        <v>0</v>
      </c>
      <c r="T799" s="894"/>
      <c r="U799" s="882"/>
      <c r="V799" s="882"/>
      <c r="W799" s="882"/>
      <c r="X799" s="882"/>
      <c r="Y799" s="882"/>
      <c r="Z799" s="895"/>
      <c r="AA799" s="894"/>
      <c r="AB799" s="882"/>
      <c r="AC799" s="895"/>
    </row>
    <row r="800" spans="1:29" hidden="1" outlineLevel="1">
      <c r="A800" s="430" t="str">
        <f>Słownik!$B$522</f>
        <v>Słowenia</v>
      </c>
      <c r="B800" s="429">
        <v>10</v>
      </c>
      <c r="C800" s="894"/>
      <c r="D800" s="882"/>
      <c r="E800" s="882"/>
      <c r="F800" s="882"/>
      <c r="G800" s="895"/>
      <c r="H800" s="233"/>
      <c r="I800" s="205"/>
      <c r="J800" s="205"/>
      <c r="K800" s="205"/>
      <c r="L800" s="205"/>
      <c r="M800" s="205"/>
      <c r="N800" s="456">
        <f t="shared" si="67"/>
        <v>0</v>
      </c>
      <c r="O800" s="233"/>
      <c r="P800" s="205"/>
      <c r="Q800" s="205"/>
      <c r="R800" s="205"/>
      <c r="S800" s="456">
        <f t="shared" si="68"/>
        <v>0</v>
      </c>
      <c r="T800" s="894"/>
      <c r="U800" s="882"/>
      <c r="V800" s="882"/>
      <c r="W800" s="882"/>
      <c r="X800" s="882"/>
      <c r="Y800" s="882"/>
      <c r="Z800" s="895"/>
      <c r="AA800" s="894"/>
      <c r="AB800" s="882"/>
      <c r="AC800" s="895"/>
    </row>
    <row r="801" spans="1:29" hidden="1" outlineLevel="1">
      <c r="A801" s="430" t="str">
        <f>Słownik!$B$522</f>
        <v>Słowenia</v>
      </c>
      <c r="B801" s="429">
        <v>12</v>
      </c>
      <c r="C801" s="894"/>
      <c r="D801" s="882"/>
      <c r="E801" s="882"/>
      <c r="F801" s="882"/>
      <c r="G801" s="895"/>
      <c r="H801" s="233"/>
      <c r="I801" s="205"/>
      <c r="J801" s="205"/>
      <c r="K801" s="205"/>
      <c r="L801" s="205"/>
      <c r="M801" s="205"/>
      <c r="N801" s="456">
        <f t="shared" si="67"/>
        <v>0</v>
      </c>
      <c r="O801" s="233"/>
      <c r="P801" s="205"/>
      <c r="Q801" s="205"/>
      <c r="R801" s="205"/>
      <c r="S801" s="456">
        <f t="shared" si="68"/>
        <v>0</v>
      </c>
      <c r="T801" s="894"/>
      <c r="U801" s="882"/>
      <c r="V801" s="882"/>
      <c r="W801" s="882"/>
      <c r="X801" s="882"/>
      <c r="Y801" s="882"/>
      <c r="Z801" s="895"/>
      <c r="AA801" s="894"/>
      <c r="AB801" s="882"/>
      <c r="AC801" s="895"/>
    </row>
    <row r="802" spans="1:29" hidden="1" outlineLevel="1">
      <c r="A802" s="430" t="str">
        <f>Słownik!$B$522</f>
        <v>Słowenia</v>
      </c>
      <c r="B802" s="429">
        <v>13</v>
      </c>
      <c r="C802" s="896"/>
      <c r="D802" s="897"/>
      <c r="E802" s="897"/>
      <c r="F802" s="897"/>
      <c r="G802" s="898"/>
      <c r="H802" s="233"/>
      <c r="I802" s="205"/>
      <c r="J802" s="205"/>
      <c r="K802" s="205"/>
      <c r="L802" s="205"/>
      <c r="M802" s="205"/>
      <c r="N802" s="456">
        <f t="shared" si="67"/>
        <v>0</v>
      </c>
      <c r="O802" s="233"/>
      <c r="P802" s="205"/>
      <c r="Q802" s="205"/>
      <c r="R802" s="205"/>
      <c r="S802" s="456">
        <f t="shared" si="68"/>
        <v>0</v>
      </c>
      <c r="T802" s="896"/>
      <c r="U802" s="897"/>
      <c r="V802" s="897"/>
      <c r="W802" s="897"/>
      <c r="X802" s="897"/>
      <c r="Y802" s="897"/>
      <c r="Z802" s="898"/>
      <c r="AA802" s="896"/>
      <c r="AB802" s="897"/>
      <c r="AC802" s="898"/>
    </row>
    <row r="803" spans="1:29" collapsed="1">
      <c r="A803" s="351" t="str">
        <f>Słownik!B522</f>
        <v>Słowenia</v>
      </c>
      <c r="B803" s="351" t="str">
        <f>Słownik!$B$487</f>
        <v>Wszystko</v>
      </c>
      <c r="C803" s="888"/>
      <c r="D803" s="889"/>
      <c r="E803" s="889"/>
      <c r="F803" s="889"/>
      <c r="G803" s="890"/>
      <c r="H803" s="466"/>
      <c r="I803" s="453"/>
      <c r="J803" s="453"/>
      <c r="K803" s="453"/>
      <c r="L803" s="467"/>
      <c r="M803" s="453"/>
      <c r="N803" s="476"/>
      <c r="O803" s="444"/>
      <c r="P803" s="434"/>
      <c r="Q803" s="434"/>
      <c r="R803" s="435"/>
      <c r="S803" s="438"/>
      <c r="T803" s="888"/>
      <c r="U803" s="889"/>
      <c r="V803" s="889"/>
      <c r="W803" s="889"/>
      <c r="X803" s="889"/>
      <c r="Y803" s="889"/>
      <c r="Z803" s="890"/>
      <c r="AA803" s="888"/>
      <c r="AB803" s="889"/>
      <c r="AC803" s="890"/>
    </row>
    <row r="804" spans="1:29">
      <c r="A804" s="351" t="str">
        <f>Słownik!B523</f>
        <v>SI</v>
      </c>
      <c r="B804" s="441" t="str">
        <f>Słownik!$B$480</f>
        <v>Razem</v>
      </c>
      <c r="C804" s="888"/>
      <c r="D804" s="889"/>
      <c r="E804" s="889"/>
      <c r="F804" s="889"/>
      <c r="G804" s="890"/>
      <c r="H804" s="455">
        <f>IF(SUM(H792:H802)=0,H803,SUM(H792:H802))</f>
        <v>0</v>
      </c>
      <c r="I804" s="468">
        <f t="shared" ref="I804:R804" si="69">IF(SUM(I792:I802)=0,I803,SUM(I792:I802))</f>
        <v>0</v>
      </c>
      <c r="J804" s="468">
        <f t="shared" si="69"/>
        <v>0</v>
      </c>
      <c r="K804" s="468">
        <f t="shared" si="69"/>
        <v>0</v>
      </c>
      <c r="L804" s="468">
        <f t="shared" si="69"/>
        <v>0</v>
      </c>
      <c r="M804" s="475">
        <f t="shared" si="69"/>
        <v>0</v>
      </c>
      <c r="N804" s="456">
        <f t="shared" si="67"/>
        <v>0</v>
      </c>
      <c r="O804" s="445">
        <f t="shared" si="69"/>
        <v>0</v>
      </c>
      <c r="P804" s="197">
        <f t="shared" si="69"/>
        <v>0</v>
      </c>
      <c r="Q804" s="197">
        <f t="shared" si="69"/>
        <v>0</v>
      </c>
      <c r="R804" s="197">
        <f t="shared" si="69"/>
        <v>0</v>
      </c>
      <c r="S804" s="437">
        <f t="shared" si="68"/>
        <v>0</v>
      </c>
      <c r="T804" s="888"/>
      <c r="U804" s="889"/>
      <c r="V804" s="889"/>
      <c r="W804" s="889"/>
      <c r="X804" s="889"/>
      <c r="Y804" s="889"/>
      <c r="Z804" s="890"/>
      <c r="AA804" s="888"/>
      <c r="AB804" s="889"/>
      <c r="AC804" s="890"/>
    </row>
    <row r="805" spans="1:29" hidden="1" outlineLevel="1">
      <c r="A805" s="430" t="str">
        <f>Słownik!$B$524</f>
        <v>Słowacja</v>
      </c>
      <c r="B805" s="429" t="s">
        <v>754</v>
      </c>
      <c r="C805" s="891"/>
      <c r="D805" s="892"/>
      <c r="E805" s="892"/>
      <c r="F805" s="892"/>
      <c r="G805" s="893"/>
      <c r="H805" s="205"/>
      <c r="I805" s="205"/>
      <c r="J805" s="205"/>
      <c r="K805" s="205"/>
      <c r="L805" s="205"/>
      <c r="M805" s="205"/>
      <c r="N805" s="456">
        <f t="shared" si="67"/>
        <v>0</v>
      </c>
      <c r="O805" s="205"/>
      <c r="P805" s="205"/>
      <c r="Q805" s="205"/>
      <c r="R805" s="205"/>
      <c r="S805" s="456">
        <f t="shared" si="68"/>
        <v>0</v>
      </c>
      <c r="T805" s="891"/>
      <c r="U805" s="892"/>
      <c r="V805" s="892"/>
      <c r="W805" s="892"/>
      <c r="X805" s="892"/>
      <c r="Y805" s="892"/>
      <c r="Z805" s="893"/>
      <c r="AA805" s="891"/>
      <c r="AB805" s="892"/>
      <c r="AC805" s="893"/>
    </row>
    <row r="806" spans="1:29" hidden="1" outlineLevel="1">
      <c r="A806" s="430" t="str">
        <f>Słownik!$B$524</f>
        <v>Słowacja</v>
      </c>
      <c r="B806" s="429" t="s">
        <v>755</v>
      </c>
      <c r="C806" s="894"/>
      <c r="D806" s="882"/>
      <c r="E806" s="882"/>
      <c r="F806" s="882"/>
      <c r="G806" s="895"/>
      <c r="H806" s="205"/>
      <c r="I806" s="205"/>
      <c r="J806" s="205"/>
      <c r="K806" s="205"/>
      <c r="L806" s="205"/>
      <c r="M806" s="205"/>
      <c r="N806" s="456">
        <f t="shared" si="67"/>
        <v>0</v>
      </c>
      <c r="O806" s="205"/>
      <c r="P806" s="205"/>
      <c r="Q806" s="205"/>
      <c r="R806" s="205"/>
      <c r="S806" s="456">
        <f t="shared" si="68"/>
        <v>0</v>
      </c>
      <c r="T806" s="894"/>
      <c r="U806" s="882"/>
      <c r="V806" s="882"/>
      <c r="W806" s="882"/>
      <c r="X806" s="882"/>
      <c r="Y806" s="882"/>
      <c r="Z806" s="895"/>
      <c r="AA806" s="894"/>
      <c r="AB806" s="882"/>
      <c r="AC806" s="895"/>
    </row>
    <row r="807" spans="1:29" hidden="1" outlineLevel="1">
      <c r="A807" s="430" t="str">
        <f>Słownik!$B$524</f>
        <v>Słowacja</v>
      </c>
      <c r="B807" s="429" t="s">
        <v>756</v>
      </c>
      <c r="C807" s="894"/>
      <c r="D807" s="882"/>
      <c r="E807" s="882"/>
      <c r="F807" s="882"/>
      <c r="G807" s="895"/>
      <c r="H807" s="205"/>
      <c r="I807" s="205"/>
      <c r="J807" s="205"/>
      <c r="K807" s="205"/>
      <c r="L807" s="205"/>
      <c r="M807" s="205"/>
      <c r="N807" s="456">
        <f t="shared" si="67"/>
        <v>0</v>
      </c>
      <c r="O807" s="205"/>
      <c r="P807" s="205"/>
      <c r="Q807" s="205"/>
      <c r="R807" s="205"/>
      <c r="S807" s="456">
        <f t="shared" si="68"/>
        <v>0</v>
      </c>
      <c r="T807" s="894"/>
      <c r="U807" s="882"/>
      <c r="V807" s="882"/>
      <c r="W807" s="882"/>
      <c r="X807" s="882"/>
      <c r="Y807" s="882"/>
      <c r="Z807" s="895"/>
      <c r="AA807" s="894"/>
      <c r="AB807" s="882"/>
      <c r="AC807" s="895"/>
    </row>
    <row r="808" spans="1:29" hidden="1" outlineLevel="1">
      <c r="A808" s="430" t="str">
        <f>Słownik!$B$524</f>
        <v>Słowacja</v>
      </c>
      <c r="B808" s="429" t="s">
        <v>757</v>
      </c>
      <c r="C808" s="894"/>
      <c r="D808" s="882"/>
      <c r="E808" s="882"/>
      <c r="F808" s="882"/>
      <c r="G808" s="895"/>
      <c r="H808" s="205"/>
      <c r="I808" s="205"/>
      <c r="J808" s="205"/>
      <c r="K808" s="205"/>
      <c r="L808" s="205"/>
      <c r="M808" s="205"/>
      <c r="N808" s="456">
        <f t="shared" si="67"/>
        <v>0</v>
      </c>
      <c r="O808" s="205"/>
      <c r="P808" s="205"/>
      <c r="Q808" s="205"/>
      <c r="R808" s="205"/>
      <c r="S808" s="456">
        <f t="shared" si="68"/>
        <v>0</v>
      </c>
      <c r="T808" s="894"/>
      <c r="U808" s="882"/>
      <c r="V808" s="882"/>
      <c r="W808" s="882"/>
      <c r="X808" s="882"/>
      <c r="Y808" s="882"/>
      <c r="Z808" s="895"/>
      <c r="AA808" s="894"/>
      <c r="AB808" s="882"/>
      <c r="AC808" s="895"/>
    </row>
    <row r="809" spans="1:29" hidden="1" outlineLevel="1">
      <c r="A809" s="430" t="str">
        <f>Słownik!$B$524</f>
        <v>Słowacja</v>
      </c>
      <c r="B809" s="429" t="s">
        <v>758</v>
      </c>
      <c r="C809" s="894"/>
      <c r="D809" s="882"/>
      <c r="E809" s="882"/>
      <c r="F809" s="882"/>
      <c r="G809" s="895"/>
      <c r="H809" s="205"/>
      <c r="I809" s="205"/>
      <c r="J809" s="205"/>
      <c r="K809" s="205"/>
      <c r="L809" s="205"/>
      <c r="M809" s="205"/>
      <c r="N809" s="456">
        <f t="shared" si="67"/>
        <v>0</v>
      </c>
      <c r="O809" s="205"/>
      <c r="P809" s="205"/>
      <c r="Q809" s="205"/>
      <c r="R809" s="205"/>
      <c r="S809" s="456">
        <f t="shared" si="68"/>
        <v>0</v>
      </c>
      <c r="T809" s="894"/>
      <c r="U809" s="882"/>
      <c r="V809" s="882"/>
      <c r="W809" s="882"/>
      <c r="X809" s="882"/>
      <c r="Y809" s="882"/>
      <c r="Z809" s="895"/>
      <c r="AA809" s="894"/>
      <c r="AB809" s="882"/>
      <c r="AC809" s="895"/>
    </row>
    <row r="810" spans="1:29" hidden="1" outlineLevel="1">
      <c r="A810" s="430" t="str">
        <f>Słownik!$B$524</f>
        <v>Słowacja</v>
      </c>
      <c r="B810" s="429" t="s">
        <v>759</v>
      </c>
      <c r="C810" s="894"/>
      <c r="D810" s="882"/>
      <c r="E810" s="882"/>
      <c r="F810" s="882"/>
      <c r="G810" s="895"/>
      <c r="H810" s="205"/>
      <c r="I810" s="205"/>
      <c r="J810" s="205"/>
      <c r="K810" s="205"/>
      <c r="L810" s="205"/>
      <c r="M810" s="205"/>
      <c r="N810" s="456">
        <f t="shared" si="67"/>
        <v>0</v>
      </c>
      <c r="O810" s="205"/>
      <c r="P810" s="205"/>
      <c r="Q810" s="205"/>
      <c r="R810" s="205"/>
      <c r="S810" s="456">
        <f t="shared" si="68"/>
        <v>0</v>
      </c>
      <c r="T810" s="894"/>
      <c r="U810" s="882"/>
      <c r="V810" s="882"/>
      <c r="W810" s="882"/>
      <c r="X810" s="882"/>
      <c r="Y810" s="882"/>
      <c r="Z810" s="895"/>
      <c r="AA810" s="894"/>
      <c r="AB810" s="882"/>
      <c r="AC810" s="895"/>
    </row>
    <row r="811" spans="1:29" hidden="1" outlineLevel="1">
      <c r="A811" s="430" t="str">
        <f>Słownik!$B$524</f>
        <v>Słowacja</v>
      </c>
      <c r="B811" s="429" t="s">
        <v>760</v>
      </c>
      <c r="C811" s="894"/>
      <c r="D811" s="882"/>
      <c r="E811" s="882"/>
      <c r="F811" s="882"/>
      <c r="G811" s="895"/>
      <c r="H811" s="205"/>
      <c r="I811" s="205"/>
      <c r="J811" s="205"/>
      <c r="K811" s="205"/>
      <c r="L811" s="205"/>
      <c r="M811" s="205"/>
      <c r="N811" s="456">
        <f t="shared" si="67"/>
        <v>0</v>
      </c>
      <c r="O811" s="205"/>
      <c r="P811" s="205"/>
      <c r="Q811" s="205"/>
      <c r="R811" s="205"/>
      <c r="S811" s="456">
        <f t="shared" si="68"/>
        <v>0</v>
      </c>
      <c r="T811" s="894"/>
      <c r="U811" s="882"/>
      <c r="V811" s="882"/>
      <c r="W811" s="882"/>
      <c r="X811" s="882"/>
      <c r="Y811" s="882"/>
      <c r="Z811" s="895"/>
      <c r="AA811" s="894"/>
      <c r="AB811" s="882"/>
      <c r="AC811" s="895"/>
    </row>
    <row r="812" spans="1:29" hidden="1" outlineLevel="1">
      <c r="A812" s="430" t="str">
        <f>Słownik!$B$524</f>
        <v>Słowacja</v>
      </c>
      <c r="B812" s="429" t="s">
        <v>761</v>
      </c>
      <c r="C812" s="894"/>
      <c r="D812" s="882"/>
      <c r="E812" s="882"/>
      <c r="F812" s="882"/>
      <c r="G812" s="895"/>
      <c r="H812" s="205"/>
      <c r="I812" s="205"/>
      <c r="J812" s="205"/>
      <c r="K812" s="205"/>
      <c r="L812" s="205"/>
      <c r="M812" s="205"/>
      <c r="N812" s="456">
        <f t="shared" si="67"/>
        <v>0</v>
      </c>
      <c r="O812" s="205"/>
      <c r="P812" s="205"/>
      <c r="Q812" s="205"/>
      <c r="R812" s="205"/>
      <c r="S812" s="456">
        <f t="shared" si="68"/>
        <v>0</v>
      </c>
      <c r="T812" s="894"/>
      <c r="U812" s="882"/>
      <c r="V812" s="882"/>
      <c r="W812" s="882"/>
      <c r="X812" s="882"/>
      <c r="Y812" s="882"/>
      <c r="Z812" s="895"/>
      <c r="AA812" s="894"/>
      <c r="AB812" s="882"/>
      <c r="AC812" s="895"/>
    </row>
    <row r="813" spans="1:29" hidden="1" outlineLevel="1">
      <c r="A813" s="430" t="str">
        <f>Słownik!$B$524</f>
        <v>Słowacja</v>
      </c>
      <c r="B813" s="429" t="s">
        <v>762</v>
      </c>
      <c r="C813" s="894"/>
      <c r="D813" s="882"/>
      <c r="E813" s="882"/>
      <c r="F813" s="882"/>
      <c r="G813" s="895"/>
      <c r="H813" s="205"/>
      <c r="I813" s="205"/>
      <c r="J813" s="205"/>
      <c r="K813" s="205"/>
      <c r="L813" s="205"/>
      <c r="M813" s="205"/>
      <c r="N813" s="456">
        <f t="shared" si="67"/>
        <v>0</v>
      </c>
      <c r="O813" s="205"/>
      <c r="P813" s="205"/>
      <c r="Q813" s="205"/>
      <c r="R813" s="205"/>
      <c r="S813" s="456">
        <f t="shared" si="68"/>
        <v>0</v>
      </c>
      <c r="T813" s="894"/>
      <c r="U813" s="882"/>
      <c r="V813" s="882"/>
      <c r="W813" s="882"/>
      <c r="X813" s="882"/>
      <c r="Y813" s="882"/>
      <c r="Z813" s="895"/>
      <c r="AA813" s="894"/>
      <c r="AB813" s="882"/>
      <c r="AC813" s="895"/>
    </row>
    <row r="814" spans="1:29" hidden="1" outlineLevel="1">
      <c r="A814" s="430" t="str">
        <f>Słownik!$B$524</f>
        <v>Słowacja</v>
      </c>
      <c r="B814" s="429" t="s">
        <v>763</v>
      </c>
      <c r="C814" s="894"/>
      <c r="D814" s="882"/>
      <c r="E814" s="882"/>
      <c r="F814" s="882"/>
      <c r="G814" s="895"/>
      <c r="H814" s="205"/>
      <c r="I814" s="205"/>
      <c r="J814" s="205"/>
      <c r="K814" s="205"/>
      <c r="L814" s="205"/>
      <c r="M814" s="205"/>
      <c r="N814" s="456">
        <f t="shared" si="67"/>
        <v>0</v>
      </c>
      <c r="O814" s="205"/>
      <c r="P814" s="205"/>
      <c r="Q814" s="205"/>
      <c r="R814" s="205"/>
      <c r="S814" s="456">
        <f t="shared" si="68"/>
        <v>0</v>
      </c>
      <c r="T814" s="894"/>
      <c r="U814" s="882"/>
      <c r="V814" s="882"/>
      <c r="W814" s="882"/>
      <c r="X814" s="882"/>
      <c r="Y814" s="882"/>
      <c r="Z814" s="895"/>
      <c r="AA814" s="894"/>
      <c r="AB814" s="882"/>
      <c r="AC814" s="895"/>
    </row>
    <row r="815" spans="1:29" hidden="1" outlineLevel="1">
      <c r="A815" s="430" t="str">
        <f>Słownik!$B$524</f>
        <v>Słowacja</v>
      </c>
      <c r="B815" s="429" t="s">
        <v>764</v>
      </c>
      <c r="C815" s="894"/>
      <c r="D815" s="882"/>
      <c r="E815" s="882"/>
      <c r="F815" s="882"/>
      <c r="G815" s="895"/>
      <c r="H815" s="205"/>
      <c r="I815" s="205"/>
      <c r="J815" s="205"/>
      <c r="K815" s="205"/>
      <c r="L815" s="205"/>
      <c r="M815" s="205"/>
      <c r="N815" s="456">
        <f t="shared" si="67"/>
        <v>0</v>
      </c>
      <c r="O815" s="205"/>
      <c r="P815" s="205"/>
      <c r="Q815" s="205"/>
      <c r="R815" s="205"/>
      <c r="S815" s="456">
        <f t="shared" si="68"/>
        <v>0</v>
      </c>
      <c r="T815" s="894"/>
      <c r="U815" s="882"/>
      <c r="V815" s="882"/>
      <c r="W815" s="882"/>
      <c r="X815" s="882"/>
      <c r="Y815" s="882"/>
      <c r="Z815" s="895"/>
      <c r="AA815" s="894"/>
      <c r="AB815" s="882"/>
      <c r="AC815" s="895"/>
    </row>
    <row r="816" spans="1:29" hidden="1" outlineLevel="1">
      <c r="A816" s="430" t="str">
        <f>Słownik!$B$524</f>
        <v>Słowacja</v>
      </c>
      <c r="B816" s="429" t="s">
        <v>765</v>
      </c>
      <c r="C816" s="894"/>
      <c r="D816" s="882"/>
      <c r="E816" s="882"/>
      <c r="F816" s="882"/>
      <c r="G816" s="895"/>
      <c r="H816" s="205"/>
      <c r="I816" s="205"/>
      <c r="J816" s="205"/>
      <c r="K816" s="205"/>
      <c r="L816" s="205"/>
      <c r="M816" s="205"/>
      <c r="N816" s="456">
        <f t="shared" si="67"/>
        <v>0</v>
      </c>
      <c r="O816" s="205"/>
      <c r="P816" s="205"/>
      <c r="Q816" s="205"/>
      <c r="R816" s="205"/>
      <c r="S816" s="456">
        <f t="shared" si="68"/>
        <v>0</v>
      </c>
      <c r="T816" s="894"/>
      <c r="U816" s="882"/>
      <c r="V816" s="882"/>
      <c r="W816" s="882"/>
      <c r="X816" s="882"/>
      <c r="Y816" s="882"/>
      <c r="Z816" s="895"/>
      <c r="AA816" s="894"/>
      <c r="AB816" s="882"/>
      <c r="AC816" s="895"/>
    </row>
    <row r="817" spans="1:29" hidden="1" outlineLevel="1">
      <c r="A817" s="430" t="str">
        <f>Słownik!$B$524</f>
        <v>Słowacja</v>
      </c>
      <c r="B817" s="429" t="s">
        <v>766</v>
      </c>
      <c r="C817" s="894"/>
      <c r="D817" s="882"/>
      <c r="E817" s="882"/>
      <c r="F817" s="882"/>
      <c r="G817" s="895"/>
      <c r="H817" s="205"/>
      <c r="I817" s="205"/>
      <c r="J817" s="205"/>
      <c r="K817" s="205"/>
      <c r="L817" s="205"/>
      <c r="M817" s="205"/>
      <c r="N817" s="456">
        <f t="shared" si="67"/>
        <v>0</v>
      </c>
      <c r="O817" s="205"/>
      <c r="P817" s="205"/>
      <c r="Q817" s="205"/>
      <c r="R817" s="205"/>
      <c r="S817" s="456">
        <f t="shared" si="68"/>
        <v>0</v>
      </c>
      <c r="T817" s="894"/>
      <c r="U817" s="882"/>
      <c r="V817" s="882"/>
      <c r="W817" s="882"/>
      <c r="X817" s="882"/>
      <c r="Y817" s="882"/>
      <c r="Z817" s="895"/>
      <c r="AA817" s="894"/>
      <c r="AB817" s="882"/>
      <c r="AC817" s="895"/>
    </row>
    <row r="818" spans="1:29" hidden="1" outlineLevel="1">
      <c r="A818" s="430" t="str">
        <f>Słownik!$B$524</f>
        <v>Słowacja</v>
      </c>
      <c r="B818" s="429" t="s">
        <v>767</v>
      </c>
      <c r="C818" s="894"/>
      <c r="D818" s="882"/>
      <c r="E818" s="882"/>
      <c r="F818" s="882"/>
      <c r="G818" s="895"/>
      <c r="H818" s="205"/>
      <c r="I818" s="205"/>
      <c r="J818" s="205"/>
      <c r="K818" s="205"/>
      <c r="L818" s="205"/>
      <c r="M818" s="205"/>
      <c r="N818" s="456">
        <f t="shared" si="67"/>
        <v>0</v>
      </c>
      <c r="O818" s="205"/>
      <c r="P818" s="205"/>
      <c r="Q818" s="205"/>
      <c r="R818" s="205"/>
      <c r="S818" s="456">
        <f t="shared" si="68"/>
        <v>0</v>
      </c>
      <c r="T818" s="894"/>
      <c r="U818" s="882"/>
      <c r="V818" s="882"/>
      <c r="W818" s="882"/>
      <c r="X818" s="882"/>
      <c r="Y818" s="882"/>
      <c r="Z818" s="895"/>
      <c r="AA818" s="894"/>
      <c r="AB818" s="882"/>
      <c r="AC818" s="895"/>
    </row>
    <row r="819" spans="1:29" hidden="1" outlineLevel="1">
      <c r="A819" s="430" t="str">
        <f>Słownik!$B$524</f>
        <v>Słowacja</v>
      </c>
      <c r="B819" s="429" t="s">
        <v>768</v>
      </c>
      <c r="C819" s="894"/>
      <c r="D819" s="882"/>
      <c r="E819" s="882"/>
      <c r="F819" s="882"/>
      <c r="G819" s="895"/>
      <c r="H819" s="205"/>
      <c r="I819" s="205"/>
      <c r="J819" s="205"/>
      <c r="K819" s="205"/>
      <c r="L819" s="205"/>
      <c r="M819" s="205"/>
      <c r="N819" s="456">
        <f t="shared" si="67"/>
        <v>0</v>
      </c>
      <c r="O819" s="205"/>
      <c r="P819" s="205"/>
      <c r="Q819" s="205"/>
      <c r="R819" s="205"/>
      <c r="S819" s="456">
        <f t="shared" si="68"/>
        <v>0</v>
      </c>
      <c r="T819" s="894"/>
      <c r="U819" s="882"/>
      <c r="V819" s="882"/>
      <c r="W819" s="882"/>
      <c r="X819" s="882"/>
      <c r="Y819" s="882"/>
      <c r="Z819" s="895"/>
      <c r="AA819" s="894"/>
      <c r="AB819" s="882"/>
      <c r="AC819" s="895"/>
    </row>
    <row r="820" spans="1:29" hidden="1" outlineLevel="1">
      <c r="A820" s="430" t="str">
        <f>Słownik!$B$524</f>
        <v>Słowacja</v>
      </c>
      <c r="B820" s="429" t="s">
        <v>769</v>
      </c>
      <c r="C820" s="894"/>
      <c r="D820" s="882"/>
      <c r="E820" s="882"/>
      <c r="F820" s="882"/>
      <c r="G820" s="895"/>
      <c r="H820" s="205"/>
      <c r="I820" s="205"/>
      <c r="J820" s="205"/>
      <c r="K820" s="205"/>
      <c r="L820" s="205"/>
      <c r="M820" s="205"/>
      <c r="N820" s="456">
        <f t="shared" si="67"/>
        <v>0</v>
      </c>
      <c r="O820" s="205"/>
      <c r="P820" s="205"/>
      <c r="Q820" s="205"/>
      <c r="R820" s="205"/>
      <c r="S820" s="456">
        <f t="shared" si="68"/>
        <v>0</v>
      </c>
      <c r="T820" s="894"/>
      <c r="U820" s="882"/>
      <c r="V820" s="882"/>
      <c r="W820" s="882"/>
      <c r="X820" s="882"/>
      <c r="Y820" s="882"/>
      <c r="Z820" s="895"/>
      <c r="AA820" s="894"/>
      <c r="AB820" s="882"/>
      <c r="AC820" s="895"/>
    </row>
    <row r="821" spans="1:29" hidden="1" outlineLevel="1">
      <c r="A821" s="430" t="str">
        <f>Słownik!$B$524</f>
        <v>Słowacja</v>
      </c>
      <c r="B821" s="429" t="s">
        <v>770</v>
      </c>
      <c r="C821" s="894"/>
      <c r="D821" s="882"/>
      <c r="E821" s="882"/>
      <c r="F821" s="882"/>
      <c r="G821" s="895"/>
      <c r="H821" s="205"/>
      <c r="I821" s="205"/>
      <c r="J821" s="205"/>
      <c r="K821" s="205"/>
      <c r="L821" s="205"/>
      <c r="M821" s="205"/>
      <c r="N821" s="456">
        <f t="shared" si="67"/>
        <v>0</v>
      </c>
      <c r="O821" s="205"/>
      <c r="P821" s="205"/>
      <c r="Q821" s="205"/>
      <c r="R821" s="205"/>
      <c r="S821" s="456">
        <f t="shared" si="68"/>
        <v>0</v>
      </c>
      <c r="T821" s="894"/>
      <c r="U821" s="882"/>
      <c r="V821" s="882"/>
      <c r="W821" s="882"/>
      <c r="X821" s="882"/>
      <c r="Y821" s="882"/>
      <c r="Z821" s="895"/>
      <c r="AA821" s="894"/>
      <c r="AB821" s="882"/>
      <c r="AC821" s="895"/>
    </row>
    <row r="822" spans="1:29" hidden="1" outlineLevel="1">
      <c r="A822" s="430" t="str">
        <f>Słownik!$B$524</f>
        <v>Słowacja</v>
      </c>
      <c r="B822" s="429" t="s">
        <v>771</v>
      </c>
      <c r="C822" s="894"/>
      <c r="D822" s="882"/>
      <c r="E822" s="882"/>
      <c r="F822" s="882"/>
      <c r="G822" s="895"/>
      <c r="H822" s="205"/>
      <c r="I822" s="205"/>
      <c r="J822" s="205"/>
      <c r="K822" s="205"/>
      <c r="L822" s="205"/>
      <c r="M822" s="205"/>
      <c r="N822" s="456">
        <f t="shared" si="67"/>
        <v>0</v>
      </c>
      <c r="O822" s="205"/>
      <c r="P822" s="205"/>
      <c r="Q822" s="205"/>
      <c r="R822" s="205"/>
      <c r="S822" s="456">
        <f t="shared" si="68"/>
        <v>0</v>
      </c>
      <c r="T822" s="894"/>
      <c r="U822" s="882"/>
      <c r="V822" s="882"/>
      <c r="W822" s="882"/>
      <c r="X822" s="882"/>
      <c r="Y822" s="882"/>
      <c r="Z822" s="895"/>
      <c r="AA822" s="894"/>
      <c r="AB822" s="882"/>
      <c r="AC822" s="895"/>
    </row>
    <row r="823" spans="1:29" hidden="1" outlineLevel="1">
      <c r="A823" s="430" t="str">
        <f>Słownik!$B$524</f>
        <v>Słowacja</v>
      </c>
      <c r="B823" s="429" t="s">
        <v>772</v>
      </c>
      <c r="C823" s="894"/>
      <c r="D823" s="882"/>
      <c r="E823" s="882"/>
      <c r="F823" s="882"/>
      <c r="G823" s="895"/>
      <c r="H823" s="205"/>
      <c r="I823" s="205"/>
      <c r="J823" s="205"/>
      <c r="K823" s="205"/>
      <c r="L823" s="205"/>
      <c r="M823" s="205"/>
      <c r="N823" s="456">
        <f t="shared" si="67"/>
        <v>0</v>
      </c>
      <c r="O823" s="205"/>
      <c r="P823" s="205"/>
      <c r="Q823" s="205"/>
      <c r="R823" s="205"/>
      <c r="S823" s="456">
        <f t="shared" si="68"/>
        <v>0</v>
      </c>
      <c r="T823" s="894"/>
      <c r="U823" s="882"/>
      <c r="V823" s="882"/>
      <c r="W823" s="882"/>
      <c r="X823" s="882"/>
      <c r="Y823" s="882"/>
      <c r="Z823" s="895"/>
      <c r="AA823" s="894"/>
      <c r="AB823" s="882"/>
      <c r="AC823" s="895"/>
    </row>
    <row r="824" spans="1:29" hidden="1" outlineLevel="1">
      <c r="A824" s="430" t="str">
        <f>Słownik!$B$524</f>
        <v>Słowacja</v>
      </c>
      <c r="B824" s="429" t="s">
        <v>773</v>
      </c>
      <c r="C824" s="894"/>
      <c r="D824" s="882"/>
      <c r="E824" s="882"/>
      <c r="F824" s="882"/>
      <c r="G824" s="895"/>
      <c r="H824" s="205"/>
      <c r="I824" s="205"/>
      <c r="J824" s="205"/>
      <c r="K824" s="205"/>
      <c r="L824" s="205"/>
      <c r="M824" s="205"/>
      <c r="N824" s="456">
        <f t="shared" si="67"/>
        <v>0</v>
      </c>
      <c r="O824" s="205"/>
      <c r="P824" s="205"/>
      <c r="Q824" s="205"/>
      <c r="R824" s="205"/>
      <c r="S824" s="456">
        <f t="shared" si="68"/>
        <v>0</v>
      </c>
      <c r="T824" s="894"/>
      <c r="U824" s="882"/>
      <c r="V824" s="882"/>
      <c r="W824" s="882"/>
      <c r="X824" s="882"/>
      <c r="Y824" s="882"/>
      <c r="Z824" s="895"/>
      <c r="AA824" s="894"/>
      <c r="AB824" s="882"/>
      <c r="AC824" s="895"/>
    </row>
    <row r="825" spans="1:29" hidden="1" outlineLevel="1">
      <c r="A825" s="430" t="str">
        <f>Słownik!$B$524</f>
        <v>Słowacja</v>
      </c>
      <c r="B825" s="429" t="s">
        <v>774</v>
      </c>
      <c r="C825" s="894"/>
      <c r="D825" s="882"/>
      <c r="E825" s="882"/>
      <c r="F825" s="882"/>
      <c r="G825" s="895"/>
      <c r="H825" s="205"/>
      <c r="I825" s="205"/>
      <c r="J825" s="205"/>
      <c r="K825" s="205"/>
      <c r="L825" s="205"/>
      <c r="M825" s="205"/>
      <c r="N825" s="456">
        <f t="shared" si="67"/>
        <v>0</v>
      </c>
      <c r="O825" s="205"/>
      <c r="P825" s="205"/>
      <c r="Q825" s="205"/>
      <c r="R825" s="205"/>
      <c r="S825" s="456">
        <f t="shared" si="68"/>
        <v>0</v>
      </c>
      <c r="T825" s="894"/>
      <c r="U825" s="882"/>
      <c r="V825" s="882"/>
      <c r="W825" s="882"/>
      <c r="X825" s="882"/>
      <c r="Y825" s="882"/>
      <c r="Z825" s="895"/>
      <c r="AA825" s="894"/>
      <c r="AB825" s="882"/>
      <c r="AC825" s="895"/>
    </row>
    <row r="826" spans="1:29" hidden="1" outlineLevel="1">
      <c r="A826" s="430" t="str">
        <f>Słownik!$B$524</f>
        <v>Słowacja</v>
      </c>
      <c r="B826" s="429" t="s">
        <v>775</v>
      </c>
      <c r="C826" s="894"/>
      <c r="D826" s="882"/>
      <c r="E826" s="882"/>
      <c r="F826" s="882"/>
      <c r="G826" s="895"/>
      <c r="H826" s="205"/>
      <c r="I826" s="205"/>
      <c r="J826" s="205"/>
      <c r="K826" s="205"/>
      <c r="L826" s="205"/>
      <c r="M826" s="205"/>
      <c r="N826" s="456">
        <f t="shared" si="67"/>
        <v>0</v>
      </c>
      <c r="O826" s="205"/>
      <c r="P826" s="205"/>
      <c r="Q826" s="205"/>
      <c r="R826" s="205"/>
      <c r="S826" s="456">
        <f t="shared" si="68"/>
        <v>0</v>
      </c>
      <c r="T826" s="894"/>
      <c r="U826" s="882"/>
      <c r="V826" s="882"/>
      <c r="W826" s="882"/>
      <c r="X826" s="882"/>
      <c r="Y826" s="882"/>
      <c r="Z826" s="895"/>
      <c r="AA826" s="894"/>
      <c r="AB826" s="882"/>
      <c r="AC826" s="895"/>
    </row>
    <row r="827" spans="1:29" hidden="1" outlineLevel="1">
      <c r="A827" s="430" t="str">
        <f>Słownik!$B$524</f>
        <v>Słowacja</v>
      </c>
      <c r="B827" s="429" t="s">
        <v>776</v>
      </c>
      <c r="C827" s="894"/>
      <c r="D827" s="882"/>
      <c r="E827" s="882"/>
      <c r="F827" s="882"/>
      <c r="G827" s="895"/>
      <c r="H827" s="205"/>
      <c r="I827" s="205"/>
      <c r="J827" s="205"/>
      <c r="K827" s="205"/>
      <c r="L827" s="205"/>
      <c r="M827" s="205"/>
      <c r="N827" s="456">
        <f t="shared" si="67"/>
        <v>0</v>
      </c>
      <c r="O827" s="205"/>
      <c r="P827" s="205"/>
      <c r="Q827" s="205"/>
      <c r="R827" s="205"/>
      <c r="S827" s="456">
        <f t="shared" si="68"/>
        <v>0</v>
      </c>
      <c r="T827" s="894"/>
      <c r="U827" s="882"/>
      <c r="V827" s="882"/>
      <c r="W827" s="882"/>
      <c r="X827" s="882"/>
      <c r="Y827" s="882"/>
      <c r="Z827" s="895"/>
      <c r="AA827" s="894"/>
      <c r="AB827" s="882"/>
      <c r="AC827" s="895"/>
    </row>
    <row r="828" spans="1:29" hidden="1" outlineLevel="1">
      <c r="A828" s="430" t="str">
        <f>Słownik!$B$524</f>
        <v>Słowacja</v>
      </c>
      <c r="B828" s="429" t="s">
        <v>777</v>
      </c>
      <c r="C828" s="896"/>
      <c r="D828" s="897"/>
      <c r="E828" s="897"/>
      <c r="F828" s="897"/>
      <c r="G828" s="898"/>
      <c r="H828" s="205"/>
      <c r="I828" s="205"/>
      <c r="J828" s="205"/>
      <c r="K828" s="205"/>
      <c r="L828" s="205"/>
      <c r="M828" s="205"/>
      <c r="N828" s="456">
        <f t="shared" si="67"/>
        <v>0</v>
      </c>
      <c r="O828" s="205"/>
      <c r="P828" s="205"/>
      <c r="Q828" s="205"/>
      <c r="R828" s="205"/>
      <c r="S828" s="456">
        <f t="shared" si="68"/>
        <v>0</v>
      </c>
      <c r="T828" s="896"/>
      <c r="U828" s="897"/>
      <c r="V828" s="897"/>
      <c r="W828" s="897"/>
      <c r="X828" s="897"/>
      <c r="Y828" s="897"/>
      <c r="Z828" s="898"/>
      <c r="AA828" s="896"/>
      <c r="AB828" s="897"/>
      <c r="AC828" s="898"/>
    </row>
    <row r="829" spans="1:29" collapsed="1">
      <c r="A829" s="351" t="str">
        <f>Słownik!B524</f>
        <v>Słowacja</v>
      </c>
      <c r="B829" s="351" t="str">
        <f>Słownik!$B$487</f>
        <v>Wszystko</v>
      </c>
      <c r="C829" s="888"/>
      <c r="D829" s="889"/>
      <c r="E829" s="889"/>
      <c r="F829" s="889"/>
      <c r="G829" s="890"/>
      <c r="H829" s="466"/>
      <c r="I829" s="453"/>
      <c r="J829" s="453"/>
      <c r="K829" s="453"/>
      <c r="L829" s="467"/>
      <c r="M829" s="453"/>
      <c r="N829" s="476"/>
      <c r="O829" s="444"/>
      <c r="P829" s="434"/>
      <c r="Q829" s="434"/>
      <c r="R829" s="435"/>
      <c r="S829" s="438"/>
      <c r="T829" s="888"/>
      <c r="U829" s="889"/>
      <c r="V829" s="889"/>
      <c r="W829" s="889"/>
      <c r="X829" s="889"/>
      <c r="Y829" s="889"/>
      <c r="Z829" s="890"/>
      <c r="AA829" s="888"/>
      <c r="AB829" s="889"/>
      <c r="AC829" s="890"/>
    </row>
    <row r="830" spans="1:29">
      <c r="A830" s="351" t="str">
        <f>Słownik!B525</f>
        <v>SK</v>
      </c>
      <c r="B830" s="441" t="str">
        <f>Słownik!$B$480</f>
        <v>Razem</v>
      </c>
      <c r="C830" s="888"/>
      <c r="D830" s="889"/>
      <c r="E830" s="889"/>
      <c r="F830" s="889"/>
      <c r="G830" s="890"/>
      <c r="H830" s="455">
        <f>IF(SUM(H805:H828)=0,H829,SUM(H805:H828))</f>
        <v>0</v>
      </c>
      <c r="I830" s="468">
        <f t="shared" ref="I830:R830" si="70">IF(SUM(I805:I828)=0,I829,SUM(I805:I828))</f>
        <v>0</v>
      </c>
      <c r="J830" s="468">
        <f t="shared" si="70"/>
        <v>0</v>
      </c>
      <c r="K830" s="468">
        <f t="shared" si="70"/>
        <v>0</v>
      </c>
      <c r="L830" s="468">
        <f t="shared" si="70"/>
        <v>0</v>
      </c>
      <c r="M830" s="475">
        <f t="shared" si="70"/>
        <v>0</v>
      </c>
      <c r="N830" s="456">
        <f t="shared" si="67"/>
        <v>0</v>
      </c>
      <c r="O830" s="451">
        <f t="shared" si="70"/>
        <v>0</v>
      </c>
      <c r="P830" s="200">
        <f t="shared" si="70"/>
        <v>0</v>
      </c>
      <c r="Q830" s="200">
        <f t="shared" si="70"/>
        <v>0</v>
      </c>
      <c r="R830" s="200">
        <f t="shared" si="70"/>
        <v>0</v>
      </c>
      <c r="S830" s="470">
        <f t="shared" si="68"/>
        <v>0</v>
      </c>
      <c r="T830" s="888"/>
      <c r="U830" s="889"/>
      <c r="V830" s="889"/>
      <c r="W830" s="889"/>
      <c r="X830" s="889"/>
      <c r="Y830" s="889"/>
      <c r="Z830" s="890"/>
      <c r="AA830" s="888"/>
      <c r="AB830" s="889"/>
      <c r="AC830" s="890"/>
    </row>
    <row r="831" spans="1:29" hidden="1" outlineLevel="1">
      <c r="A831" s="430" t="str">
        <f>Słownik!$B$526</f>
        <v>Wielka Brytania</v>
      </c>
      <c r="B831" s="429" t="s">
        <v>779</v>
      </c>
      <c r="C831" s="205"/>
      <c r="D831" s="205"/>
      <c r="E831" s="205"/>
      <c r="F831" s="205"/>
      <c r="G831" s="468">
        <f t="shared" ref="G831:G858" si="71">SUM(C831:F831)</f>
        <v>0</v>
      </c>
      <c r="H831" s="205"/>
      <c r="I831" s="205"/>
      <c r="J831" s="205"/>
      <c r="K831" s="205"/>
      <c r="L831" s="205"/>
      <c r="M831" s="205"/>
      <c r="N831" s="475">
        <f t="shared" si="67"/>
        <v>0</v>
      </c>
      <c r="O831" s="891"/>
      <c r="P831" s="892"/>
      <c r="Q831" s="892"/>
      <c r="R831" s="892"/>
      <c r="S831" s="893"/>
      <c r="T831" s="891"/>
      <c r="U831" s="892"/>
      <c r="V831" s="892"/>
      <c r="W831" s="892"/>
      <c r="X831" s="892"/>
      <c r="Y831" s="892"/>
      <c r="Z831" s="893"/>
      <c r="AA831" s="891"/>
      <c r="AB831" s="892"/>
      <c r="AC831" s="893"/>
    </row>
    <row r="832" spans="1:29" hidden="1" outlineLevel="1">
      <c r="A832" s="430" t="str">
        <f>Słownik!$B$526</f>
        <v>Wielka Brytania</v>
      </c>
      <c r="B832" s="429" t="s">
        <v>780</v>
      </c>
      <c r="C832" s="205"/>
      <c r="D832" s="205"/>
      <c r="E832" s="205"/>
      <c r="F832" s="205"/>
      <c r="G832" s="468">
        <f t="shared" si="71"/>
        <v>0</v>
      </c>
      <c r="H832" s="205"/>
      <c r="I832" s="205"/>
      <c r="J832" s="205"/>
      <c r="K832" s="205"/>
      <c r="L832" s="205"/>
      <c r="M832" s="205"/>
      <c r="N832" s="475">
        <f t="shared" si="67"/>
        <v>0</v>
      </c>
      <c r="O832" s="894"/>
      <c r="P832" s="882"/>
      <c r="Q832" s="882"/>
      <c r="R832" s="882"/>
      <c r="S832" s="895"/>
      <c r="T832" s="894"/>
      <c r="U832" s="882"/>
      <c r="V832" s="882"/>
      <c r="W832" s="882"/>
      <c r="X832" s="882"/>
      <c r="Y832" s="882"/>
      <c r="Z832" s="895"/>
      <c r="AA832" s="894"/>
      <c r="AB832" s="882"/>
      <c r="AC832" s="895"/>
    </row>
    <row r="833" spans="1:29" hidden="1" outlineLevel="1">
      <c r="A833" s="430" t="str">
        <f>Słownik!$B$526</f>
        <v>Wielka Brytania</v>
      </c>
      <c r="B833" s="429" t="s">
        <v>781</v>
      </c>
      <c r="C833" s="205"/>
      <c r="D833" s="205"/>
      <c r="E833" s="205"/>
      <c r="F833" s="205"/>
      <c r="G833" s="468">
        <f t="shared" si="71"/>
        <v>0</v>
      </c>
      <c r="H833" s="205"/>
      <c r="I833" s="205"/>
      <c r="J833" s="205"/>
      <c r="K833" s="205"/>
      <c r="L833" s="205"/>
      <c r="M833" s="205"/>
      <c r="N833" s="475">
        <f t="shared" si="67"/>
        <v>0</v>
      </c>
      <c r="O833" s="894"/>
      <c r="P833" s="882"/>
      <c r="Q833" s="882"/>
      <c r="R833" s="882"/>
      <c r="S833" s="895"/>
      <c r="T833" s="894"/>
      <c r="U833" s="882"/>
      <c r="V833" s="882"/>
      <c r="W833" s="882"/>
      <c r="X833" s="882"/>
      <c r="Y833" s="882"/>
      <c r="Z833" s="895"/>
      <c r="AA833" s="894"/>
      <c r="AB833" s="882"/>
      <c r="AC833" s="895"/>
    </row>
    <row r="834" spans="1:29" hidden="1" outlineLevel="1">
      <c r="A834" s="430" t="str">
        <f>Słownik!$B$526</f>
        <v>Wielka Brytania</v>
      </c>
      <c r="B834" s="429" t="s">
        <v>782</v>
      </c>
      <c r="C834" s="205"/>
      <c r="D834" s="205"/>
      <c r="E834" s="205"/>
      <c r="F834" s="205"/>
      <c r="G834" s="468">
        <f t="shared" si="71"/>
        <v>0</v>
      </c>
      <c r="H834" s="205"/>
      <c r="I834" s="205"/>
      <c r="J834" s="205"/>
      <c r="K834" s="205"/>
      <c r="L834" s="205"/>
      <c r="M834" s="205"/>
      <c r="N834" s="475">
        <f t="shared" si="67"/>
        <v>0</v>
      </c>
      <c r="O834" s="894"/>
      <c r="P834" s="882"/>
      <c r="Q834" s="882"/>
      <c r="R834" s="882"/>
      <c r="S834" s="895"/>
      <c r="T834" s="894"/>
      <c r="U834" s="882"/>
      <c r="V834" s="882"/>
      <c r="W834" s="882"/>
      <c r="X834" s="882"/>
      <c r="Y834" s="882"/>
      <c r="Z834" s="895"/>
      <c r="AA834" s="894"/>
      <c r="AB834" s="882"/>
      <c r="AC834" s="895"/>
    </row>
    <row r="835" spans="1:29" hidden="1" outlineLevel="1">
      <c r="A835" s="430" t="str">
        <f>Słownik!$B$526</f>
        <v>Wielka Brytania</v>
      </c>
      <c r="B835" s="429" t="s">
        <v>783</v>
      </c>
      <c r="C835" s="205"/>
      <c r="D835" s="205"/>
      <c r="E835" s="205"/>
      <c r="F835" s="205"/>
      <c r="G835" s="468">
        <f t="shared" si="71"/>
        <v>0</v>
      </c>
      <c r="H835" s="205"/>
      <c r="I835" s="205"/>
      <c r="J835" s="205"/>
      <c r="K835" s="205"/>
      <c r="L835" s="205"/>
      <c r="M835" s="205"/>
      <c r="N835" s="475">
        <f t="shared" si="67"/>
        <v>0</v>
      </c>
      <c r="O835" s="894"/>
      <c r="P835" s="882"/>
      <c r="Q835" s="882"/>
      <c r="R835" s="882"/>
      <c r="S835" s="895"/>
      <c r="T835" s="894"/>
      <c r="U835" s="882"/>
      <c r="V835" s="882"/>
      <c r="W835" s="882"/>
      <c r="X835" s="882"/>
      <c r="Y835" s="882"/>
      <c r="Z835" s="895"/>
      <c r="AA835" s="894"/>
      <c r="AB835" s="882"/>
      <c r="AC835" s="895"/>
    </row>
    <row r="836" spans="1:29" hidden="1" outlineLevel="1">
      <c r="A836" s="430" t="str">
        <f>Słownik!$B$526</f>
        <v>Wielka Brytania</v>
      </c>
      <c r="B836" s="429" t="s">
        <v>784</v>
      </c>
      <c r="C836" s="205"/>
      <c r="D836" s="205"/>
      <c r="E836" s="205"/>
      <c r="F836" s="205"/>
      <c r="G836" s="468">
        <f t="shared" si="71"/>
        <v>0</v>
      </c>
      <c r="H836" s="205"/>
      <c r="I836" s="205"/>
      <c r="J836" s="205"/>
      <c r="K836" s="205"/>
      <c r="L836" s="205"/>
      <c r="M836" s="205"/>
      <c r="N836" s="475">
        <f t="shared" si="67"/>
        <v>0</v>
      </c>
      <c r="O836" s="894"/>
      <c r="P836" s="882"/>
      <c r="Q836" s="882"/>
      <c r="R836" s="882"/>
      <c r="S836" s="895"/>
      <c r="T836" s="894"/>
      <c r="U836" s="882"/>
      <c r="V836" s="882"/>
      <c r="W836" s="882"/>
      <c r="X836" s="882"/>
      <c r="Y836" s="882"/>
      <c r="Z836" s="895"/>
      <c r="AA836" s="894"/>
      <c r="AB836" s="882"/>
      <c r="AC836" s="895"/>
    </row>
    <row r="837" spans="1:29" hidden="1" outlineLevel="1">
      <c r="A837" s="430" t="str">
        <f>Słownik!$B$526</f>
        <v>Wielka Brytania</v>
      </c>
      <c r="B837" s="429" t="s">
        <v>785</v>
      </c>
      <c r="C837" s="205"/>
      <c r="D837" s="205"/>
      <c r="E837" s="205"/>
      <c r="F837" s="205"/>
      <c r="G837" s="468">
        <f t="shared" si="71"/>
        <v>0</v>
      </c>
      <c r="H837" s="205"/>
      <c r="I837" s="205"/>
      <c r="J837" s="205"/>
      <c r="K837" s="205"/>
      <c r="L837" s="205"/>
      <c r="M837" s="205"/>
      <c r="N837" s="475">
        <f t="shared" si="67"/>
        <v>0</v>
      </c>
      <c r="O837" s="894"/>
      <c r="P837" s="882"/>
      <c r="Q837" s="882"/>
      <c r="R837" s="882"/>
      <c r="S837" s="895"/>
      <c r="T837" s="894"/>
      <c r="U837" s="882"/>
      <c r="V837" s="882"/>
      <c r="W837" s="882"/>
      <c r="X837" s="882"/>
      <c r="Y837" s="882"/>
      <c r="Z837" s="895"/>
      <c r="AA837" s="894"/>
      <c r="AB837" s="882"/>
      <c r="AC837" s="895"/>
    </row>
    <row r="838" spans="1:29" hidden="1" outlineLevel="1">
      <c r="A838" s="430" t="str">
        <f>Słownik!$B$526</f>
        <v>Wielka Brytania</v>
      </c>
      <c r="B838" s="429" t="s">
        <v>786</v>
      </c>
      <c r="C838" s="205"/>
      <c r="D838" s="205"/>
      <c r="E838" s="205"/>
      <c r="F838" s="205"/>
      <c r="G838" s="468">
        <f t="shared" si="71"/>
        <v>0</v>
      </c>
      <c r="H838" s="205"/>
      <c r="I838" s="205"/>
      <c r="J838" s="205"/>
      <c r="K838" s="205"/>
      <c r="L838" s="205"/>
      <c r="M838" s="205"/>
      <c r="N838" s="475">
        <f t="shared" si="67"/>
        <v>0</v>
      </c>
      <c r="O838" s="894"/>
      <c r="P838" s="882"/>
      <c r="Q838" s="882"/>
      <c r="R838" s="882"/>
      <c r="S838" s="895"/>
      <c r="T838" s="894"/>
      <c r="U838" s="882"/>
      <c r="V838" s="882"/>
      <c r="W838" s="882"/>
      <c r="X838" s="882"/>
      <c r="Y838" s="882"/>
      <c r="Z838" s="895"/>
      <c r="AA838" s="894"/>
      <c r="AB838" s="882"/>
      <c r="AC838" s="895"/>
    </row>
    <row r="839" spans="1:29" hidden="1" outlineLevel="1">
      <c r="A839" s="430" t="str">
        <f>Słownik!$B$526</f>
        <v>Wielka Brytania</v>
      </c>
      <c r="B839" s="429" t="s">
        <v>787</v>
      </c>
      <c r="C839" s="205"/>
      <c r="D839" s="205"/>
      <c r="E839" s="205"/>
      <c r="F839" s="205"/>
      <c r="G839" s="468">
        <f t="shared" si="71"/>
        <v>0</v>
      </c>
      <c r="H839" s="205"/>
      <c r="I839" s="205"/>
      <c r="J839" s="205"/>
      <c r="K839" s="205"/>
      <c r="L839" s="205"/>
      <c r="M839" s="205"/>
      <c r="N839" s="475">
        <f t="shared" si="67"/>
        <v>0</v>
      </c>
      <c r="O839" s="894"/>
      <c r="P839" s="882"/>
      <c r="Q839" s="882"/>
      <c r="R839" s="882"/>
      <c r="S839" s="895"/>
      <c r="T839" s="894"/>
      <c r="U839" s="882"/>
      <c r="V839" s="882"/>
      <c r="W839" s="882"/>
      <c r="X839" s="882"/>
      <c r="Y839" s="882"/>
      <c r="Z839" s="895"/>
      <c r="AA839" s="894"/>
      <c r="AB839" s="882"/>
      <c r="AC839" s="895"/>
    </row>
    <row r="840" spans="1:29" hidden="1" outlineLevel="1">
      <c r="A840" s="430" t="str">
        <f>Słownik!$B$526</f>
        <v>Wielka Brytania</v>
      </c>
      <c r="B840" s="429" t="s">
        <v>788</v>
      </c>
      <c r="C840" s="205"/>
      <c r="D840" s="205"/>
      <c r="E840" s="205"/>
      <c r="F840" s="205"/>
      <c r="G840" s="468">
        <f t="shared" si="71"/>
        <v>0</v>
      </c>
      <c r="H840" s="205"/>
      <c r="I840" s="205"/>
      <c r="J840" s="205"/>
      <c r="K840" s="205"/>
      <c r="L840" s="205"/>
      <c r="M840" s="205"/>
      <c r="N840" s="475">
        <f t="shared" si="67"/>
        <v>0</v>
      </c>
      <c r="O840" s="894"/>
      <c r="P840" s="882"/>
      <c r="Q840" s="882"/>
      <c r="R840" s="882"/>
      <c r="S840" s="895"/>
      <c r="T840" s="894"/>
      <c r="U840" s="882"/>
      <c r="V840" s="882"/>
      <c r="W840" s="882"/>
      <c r="X840" s="882"/>
      <c r="Y840" s="882"/>
      <c r="Z840" s="895"/>
      <c r="AA840" s="894"/>
      <c r="AB840" s="882"/>
      <c r="AC840" s="895"/>
    </row>
    <row r="841" spans="1:29" hidden="1" outlineLevel="1">
      <c r="A841" s="430" t="str">
        <f>Słownik!$B$526</f>
        <v>Wielka Brytania</v>
      </c>
      <c r="B841" s="429" t="s">
        <v>789</v>
      </c>
      <c r="C841" s="205"/>
      <c r="D841" s="205"/>
      <c r="E841" s="205"/>
      <c r="F841" s="205"/>
      <c r="G841" s="468">
        <f t="shared" si="71"/>
        <v>0</v>
      </c>
      <c r="H841" s="205"/>
      <c r="I841" s="205"/>
      <c r="J841" s="205"/>
      <c r="K841" s="205"/>
      <c r="L841" s="205"/>
      <c r="M841" s="205"/>
      <c r="N841" s="475">
        <f t="shared" si="67"/>
        <v>0</v>
      </c>
      <c r="O841" s="894"/>
      <c r="P841" s="882"/>
      <c r="Q841" s="882"/>
      <c r="R841" s="882"/>
      <c r="S841" s="895"/>
      <c r="T841" s="894"/>
      <c r="U841" s="882"/>
      <c r="V841" s="882"/>
      <c r="W841" s="882"/>
      <c r="X841" s="882"/>
      <c r="Y841" s="882"/>
      <c r="Z841" s="895"/>
      <c r="AA841" s="894"/>
      <c r="AB841" s="882"/>
      <c r="AC841" s="895"/>
    </row>
    <row r="842" spans="1:29" hidden="1" outlineLevel="1">
      <c r="A842" s="430" t="str">
        <f>Słownik!$B$526</f>
        <v>Wielka Brytania</v>
      </c>
      <c r="B842" s="429" t="s">
        <v>790</v>
      </c>
      <c r="C842" s="205"/>
      <c r="D842" s="205"/>
      <c r="E842" s="205"/>
      <c r="F842" s="205"/>
      <c r="G842" s="468">
        <f t="shared" si="71"/>
        <v>0</v>
      </c>
      <c r="H842" s="205"/>
      <c r="I842" s="205"/>
      <c r="J842" s="205"/>
      <c r="K842" s="205"/>
      <c r="L842" s="205"/>
      <c r="M842" s="205"/>
      <c r="N842" s="475">
        <f t="shared" si="67"/>
        <v>0</v>
      </c>
      <c r="O842" s="894"/>
      <c r="P842" s="882"/>
      <c r="Q842" s="882"/>
      <c r="R842" s="882"/>
      <c r="S842" s="895"/>
      <c r="T842" s="894"/>
      <c r="U842" s="882"/>
      <c r="V842" s="882"/>
      <c r="W842" s="882"/>
      <c r="X842" s="882"/>
      <c r="Y842" s="882"/>
      <c r="Z842" s="895"/>
      <c r="AA842" s="894"/>
      <c r="AB842" s="882"/>
      <c r="AC842" s="895"/>
    </row>
    <row r="843" spans="1:29" hidden="1" outlineLevel="1">
      <c r="A843" s="430" t="str">
        <f>Słownik!$B$526</f>
        <v>Wielka Brytania</v>
      </c>
      <c r="B843" s="429" t="s">
        <v>791</v>
      </c>
      <c r="C843" s="205"/>
      <c r="D843" s="205"/>
      <c r="E843" s="205"/>
      <c r="F843" s="205"/>
      <c r="G843" s="468">
        <f t="shared" si="71"/>
        <v>0</v>
      </c>
      <c r="H843" s="205"/>
      <c r="I843" s="205"/>
      <c r="J843" s="205"/>
      <c r="K843" s="205"/>
      <c r="L843" s="205"/>
      <c r="M843" s="205"/>
      <c r="N843" s="475">
        <f t="shared" si="67"/>
        <v>0</v>
      </c>
      <c r="O843" s="894"/>
      <c r="P843" s="882"/>
      <c r="Q843" s="882"/>
      <c r="R843" s="882"/>
      <c r="S843" s="895"/>
      <c r="T843" s="894"/>
      <c r="U843" s="882"/>
      <c r="V843" s="882"/>
      <c r="W843" s="882"/>
      <c r="X843" s="882"/>
      <c r="Y843" s="882"/>
      <c r="Z843" s="895"/>
      <c r="AA843" s="894"/>
      <c r="AB843" s="882"/>
      <c r="AC843" s="895"/>
    </row>
    <row r="844" spans="1:29" hidden="1" outlineLevel="1">
      <c r="A844" s="430" t="str">
        <f>Słownik!$B$526</f>
        <v>Wielka Brytania</v>
      </c>
      <c r="B844" s="429" t="s">
        <v>792</v>
      </c>
      <c r="C844" s="205"/>
      <c r="D844" s="205"/>
      <c r="E844" s="205"/>
      <c r="F844" s="205"/>
      <c r="G844" s="468">
        <f t="shared" si="71"/>
        <v>0</v>
      </c>
      <c r="H844" s="205"/>
      <c r="I844" s="205"/>
      <c r="J844" s="205"/>
      <c r="K844" s="205"/>
      <c r="L844" s="205"/>
      <c r="M844" s="205"/>
      <c r="N844" s="475">
        <f t="shared" si="67"/>
        <v>0</v>
      </c>
      <c r="O844" s="894"/>
      <c r="P844" s="882"/>
      <c r="Q844" s="882"/>
      <c r="R844" s="882"/>
      <c r="S844" s="895"/>
      <c r="T844" s="894"/>
      <c r="U844" s="882"/>
      <c r="V844" s="882"/>
      <c r="W844" s="882"/>
      <c r="X844" s="882"/>
      <c r="Y844" s="882"/>
      <c r="Z844" s="895"/>
      <c r="AA844" s="894"/>
      <c r="AB844" s="882"/>
      <c r="AC844" s="895"/>
    </row>
    <row r="845" spans="1:29" hidden="1" outlineLevel="1">
      <c r="A845" s="430" t="str">
        <f>Słownik!$B$526</f>
        <v>Wielka Brytania</v>
      </c>
      <c r="B845" s="429" t="s">
        <v>793</v>
      </c>
      <c r="C845" s="205"/>
      <c r="D845" s="205"/>
      <c r="E845" s="205"/>
      <c r="F845" s="205"/>
      <c r="G845" s="468">
        <f t="shared" si="71"/>
        <v>0</v>
      </c>
      <c r="H845" s="205"/>
      <c r="I845" s="205"/>
      <c r="J845" s="205"/>
      <c r="K845" s="205"/>
      <c r="L845" s="205"/>
      <c r="M845" s="205"/>
      <c r="N845" s="475">
        <f t="shared" si="67"/>
        <v>0</v>
      </c>
      <c r="O845" s="894"/>
      <c r="P845" s="882"/>
      <c r="Q845" s="882"/>
      <c r="R845" s="882"/>
      <c r="S845" s="895"/>
      <c r="T845" s="894"/>
      <c r="U845" s="882"/>
      <c r="V845" s="882"/>
      <c r="W845" s="882"/>
      <c r="X845" s="882"/>
      <c r="Y845" s="882"/>
      <c r="Z845" s="895"/>
      <c r="AA845" s="894"/>
      <c r="AB845" s="882"/>
      <c r="AC845" s="895"/>
    </row>
    <row r="846" spans="1:29" hidden="1" outlineLevel="1">
      <c r="A846" s="430" t="str">
        <f>Słownik!$B$526</f>
        <v>Wielka Brytania</v>
      </c>
      <c r="B846" s="429" t="s">
        <v>711</v>
      </c>
      <c r="C846" s="205"/>
      <c r="D846" s="205"/>
      <c r="E846" s="205"/>
      <c r="F846" s="205"/>
      <c r="G846" s="468">
        <f t="shared" si="71"/>
        <v>0</v>
      </c>
      <c r="H846" s="205"/>
      <c r="I846" s="205"/>
      <c r="J846" s="205"/>
      <c r="K846" s="205"/>
      <c r="L846" s="205"/>
      <c r="M846" s="205"/>
      <c r="N846" s="475">
        <f t="shared" si="67"/>
        <v>0</v>
      </c>
      <c r="O846" s="894"/>
      <c r="P846" s="882"/>
      <c r="Q846" s="882"/>
      <c r="R846" s="882"/>
      <c r="S846" s="895"/>
      <c r="T846" s="894"/>
      <c r="U846" s="882"/>
      <c r="V846" s="882"/>
      <c r="W846" s="882"/>
      <c r="X846" s="882"/>
      <c r="Y846" s="882"/>
      <c r="Z846" s="895"/>
      <c r="AA846" s="894"/>
      <c r="AB846" s="882"/>
      <c r="AC846" s="895"/>
    </row>
    <row r="847" spans="1:29" hidden="1" outlineLevel="1">
      <c r="A847" s="430" t="str">
        <f>Słownik!$B$526</f>
        <v>Wielka Brytania</v>
      </c>
      <c r="B847" s="429" t="s">
        <v>794</v>
      </c>
      <c r="C847" s="205"/>
      <c r="D847" s="205"/>
      <c r="E847" s="205"/>
      <c r="F847" s="205"/>
      <c r="G847" s="468">
        <f t="shared" si="71"/>
        <v>0</v>
      </c>
      <c r="H847" s="205"/>
      <c r="I847" s="205"/>
      <c r="J847" s="205"/>
      <c r="K847" s="205"/>
      <c r="L847" s="205"/>
      <c r="M847" s="205"/>
      <c r="N847" s="475">
        <f t="shared" si="67"/>
        <v>0</v>
      </c>
      <c r="O847" s="894"/>
      <c r="P847" s="882"/>
      <c r="Q847" s="882"/>
      <c r="R847" s="882"/>
      <c r="S847" s="895"/>
      <c r="T847" s="894"/>
      <c r="U847" s="882"/>
      <c r="V847" s="882"/>
      <c r="W847" s="882"/>
      <c r="X847" s="882"/>
      <c r="Y847" s="882"/>
      <c r="Z847" s="895"/>
      <c r="AA847" s="894"/>
      <c r="AB847" s="882"/>
      <c r="AC847" s="895"/>
    </row>
    <row r="848" spans="1:29" hidden="1" outlineLevel="1">
      <c r="A848" s="430" t="str">
        <f>Słownik!$B$526</f>
        <v>Wielka Brytania</v>
      </c>
      <c r="B848" s="429" t="s">
        <v>795</v>
      </c>
      <c r="C848" s="205"/>
      <c r="D848" s="205"/>
      <c r="E848" s="205"/>
      <c r="F848" s="205"/>
      <c r="G848" s="468">
        <f t="shared" si="71"/>
        <v>0</v>
      </c>
      <c r="H848" s="205"/>
      <c r="I848" s="205"/>
      <c r="J848" s="205"/>
      <c r="K848" s="205"/>
      <c r="L848" s="205"/>
      <c r="M848" s="205"/>
      <c r="N848" s="475">
        <f t="shared" si="67"/>
        <v>0</v>
      </c>
      <c r="O848" s="894"/>
      <c r="P848" s="882"/>
      <c r="Q848" s="882"/>
      <c r="R848" s="882"/>
      <c r="S848" s="895"/>
      <c r="T848" s="894"/>
      <c r="U848" s="882"/>
      <c r="V848" s="882"/>
      <c r="W848" s="882"/>
      <c r="X848" s="882"/>
      <c r="Y848" s="882"/>
      <c r="Z848" s="895"/>
      <c r="AA848" s="894"/>
      <c r="AB848" s="882"/>
      <c r="AC848" s="895"/>
    </row>
    <row r="849" spans="1:29" hidden="1" outlineLevel="1">
      <c r="A849" s="430" t="str">
        <f>Słownik!$B$526</f>
        <v>Wielka Brytania</v>
      </c>
      <c r="B849" s="429" t="s">
        <v>712</v>
      </c>
      <c r="C849" s="205"/>
      <c r="D849" s="205"/>
      <c r="E849" s="205"/>
      <c r="F849" s="205"/>
      <c r="G849" s="468">
        <f t="shared" si="71"/>
        <v>0</v>
      </c>
      <c r="H849" s="205"/>
      <c r="I849" s="205"/>
      <c r="J849" s="205"/>
      <c r="K849" s="205"/>
      <c r="L849" s="205"/>
      <c r="M849" s="205"/>
      <c r="N849" s="475">
        <f t="shared" si="67"/>
        <v>0</v>
      </c>
      <c r="O849" s="894"/>
      <c r="P849" s="882"/>
      <c r="Q849" s="882"/>
      <c r="R849" s="882"/>
      <c r="S849" s="895"/>
      <c r="T849" s="894"/>
      <c r="U849" s="882"/>
      <c r="V849" s="882"/>
      <c r="W849" s="882"/>
      <c r="X849" s="882"/>
      <c r="Y849" s="882"/>
      <c r="Z849" s="895"/>
      <c r="AA849" s="894"/>
      <c r="AB849" s="882"/>
      <c r="AC849" s="895"/>
    </row>
    <row r="850" spans="1:29" hidden="1" outlineLevel="1">
      <c r="A850" s="430" t="str">
        <f>Słownik!$B$526</f>
        <v>Wielka Brytania</v>
      </c>
      <c r="B850" s="429" t="s">
        <v>796</v>
      </c>
      <c r="C850" s="205"/>
      <c r="D850" s="205"/>
      <c r="E850" s="205"/>
      <c r="F850" s="205"/>
      <c r="G850" s="468">
        <f t="shared" si="71"/>
        <v>0</v>
      </c>
      <c r="H850" s="205"/>
      <c r="I850" s="205"/>
      <c r="J850" s="205"/>
      <c r="K850" s="205"/>
      <c r="L850" s="205"/>
      <c r="M850" s="205"/>
      <c r="N850" s="475">
        <f t="shared" si="67"/>
        <v>0</v>
      </c>
      <c r="O850" s="894"/>
      <c r="P850" s="882"/>
      <c r="Q850" s="882"/>
      <c r="R850" s="882"/>
      <c r="S850" s="895"/>
      <c r="T850" s="894"/>
      <c r="U850" s="882"/>
      <c r="V850" s="882"/>
      <c r="W850" s="882"/>
      <c r="X850" s="882"/>
      <c r="Y850" s="882"/>
      <c r="Z850" s="895"/>
      <c r="AA850" s="894"/>
      <c r="AB850" s="882"/>
      <c r="AC850" s="895"/>
    </row>
    <row r="851" spans="1:29" hidden="1" outlineLevel="1">
      <c r="A851" s="430" t="str">
        <f>Słownik!$B$526</f>
        <v>Wielka Brytania</v>
      </c>
      <c r="B851" s="429" t="s">
        <v>797</v>
      </c>
      <c r="C851" s="205"/>
      <c r="D851" s="205"/>
      <c r="E851" s="205"/>
      <c r="F851" s="205"/>
      <c r="G851" s="468">
        <f t="shared" si="71"/>
        <v>0</v>
      </c>
      <c r="H851" s="205"/>
      <c r="I851" s="205"/>
      <c r="J851" s="205"/>
      <c r="K851" s="205"/>
      <c r="L851" s="205"/>
      <c r="M851" s="205"/>
      <c r="N851" s="475">
        <f t="shared" si="67"/>
        <v>0</v>
      </c>
      <c r="O851" s="894"/>
      <c r="P851" s="882"/>
      <c r="Q851" s="882"/>
      <c r="R851" s="882"/>
      <c r="S851" s="895"/>
      <c r="T851" s="894"/>
      <c r="U851" s="882"/>
      <c r="V851" s="882"/>
      <c r="W851" s="882"/>
      <c r="X851" s="882"/>
      <c r="Y851" s="882"/>
      <c r="Z851" s="895"/>
      <c r="AA851" s="894"/>
      <c r="AB851" s="882"/>
      <c r="AC851" s="895"/>
    </row>
    <row r="852" spans="1:29" hidden="1" outlineLevel="1">
      <c r="A852" s="430" t="str">
        <f>Słownik!$B$526</f>
        <v>Wielka Brytania</v>
      </c>
      <c r="B852" s="429" t="s">
        <v>723</v>
      </c>
      <c r="C852" s="205"/>
      <c r="D852" s="205"/>
      <c r="E852" s="205"/>
      <c r="F852" s="205"/>
      <c r="G852" s="468">
        <f t="shared" si="71"/>
        <v>0</v>
      </c>
      <c r="H852" s="205"/>
      <c r="I852" s="205"/>
      <c r="J852" s="205"/>
      <c r="K852" s="205"/>
      <c r="L852" s="205"/>
      <c r="M852" s="205"/>
      <c r="N852" s="475">
        <f t="shared" si="67"/>
        <v>0</v>
      </c>
      <c r="O852" s="894"/>
      <c r="P852" s="882"/>
      <c r="Q852" s="882"/>
      <c r="R852" s="882"/>
      <c r="S852" s="895"/>
      <c r="T852" s="894"/>
      <c r="U852" s="882"/>
      <c r="V852" s="882"/>
      <c r="W852" s="882"/>
      <c r="X852" s="882"/>
      <c r="Y852" s="882"/>
      <c r="Z852" s="895"/>
      <c r="AA852" s="894"/>
      <c r="AB852" s="882"/>
      <c r="AC852" s="895"/>
    </row>
    <row r="853" spans="1:29" hidden="1" outlineLevel="1">
      <c r="A853" s="430" t="str">
        <f>Słownik!$B$526</f>
        <v>Wielka Brytania</v>
      </c>
      <c r="B853" s="429" t="s">
        <v>798</v>
      </c>
      <c r="C853" s="205"/>
      <c r="D853" s="205"/>
      <c r="E853" s="205"/>
      <c r="F853" s="205"/>
      <c r="G853" s="468">
        <f t="shared" si="71"/>
        <v>0</v>
      </c>
      <c r="H853" s="205"/>
      <c r="I853" s="205"/>
      <c r="J853" s="205"/>
      <c r="K853" s="205"/>
      <c r="L853" s="205"/>
      <c r="M853" s="205"/>
      <c r="N853" s="475">
        <f t="shared" si="67"/>
        <v>0</v>
      </c>
      <c r="O853" s="894"/>
      <c r="P853" s="882"/>
      <c r="Q853" s="882"/>
      <c r="R853" s="882"/>
      <c r="S853" s="895"/>
      <c r="T853" s="894"/>
      <c r="U853" s="882"/>
      <c r="V853" s="882"/>
      <c r="W853" s="882"/>
      <c r="X853" s="882"/>
      <c r="Y853" s="882"/>
      <c r="Z853" s="895"/>
      <c r="AA853" s="894"/>
      <c r="AB853" s="882"/>
      <c r="AC853" s="895"/>
    </row>
    <row r="854" spans="1:29" hidden="1" outlineLevel="1">
      <c r="A854" s="430" t="str">
        <f>Słownik!$B$526</f>
        <v>Wielka Brytania</v>
      </c>
      <c r="B854" s="429" t="s">
        <v>799</v>
      </c>
      <c r="C854" s="205"/>
      <c r="D854" s="205"/>
      <c r="E854" s="205"/>
      <c r="F854" s="205"/>
      <c r="G854" s="468">
        <f t="shared" si="71"/>
        <v>0</v>
      </c>
      <c r="H854" s="205"/>
      <c r="I854" s="205"/>
      <c r="J854" s="205"/>
      <c r="K854" s="205"/>
      <c r="L854" s="205"/>
      <c r="M854" s="205"/>
      <c r="N854" s="475">
        <f t="shared" si="67"/>
        <v>0</v>
      </c>
      <c r="O854" s="894"/>
      <c r="P854" s="882"/>
      <c r="Q854" s="882"/>
      <c r="R854" s="882"/>
      <c r="S854" s="895"/>
      <c r="T854" s="894"/>
      <c r="U854" s="882"/>
      <c r="V854" s="882"/>
      <c r="W854" s="882"/>
      <c r="X854" s="882"/>
      <c r="Y854" s="882"/>
      <c r="Z854" s="895"/>
      <c r="AA854" s="894"/>
      <c r="AB854" s="882"/>
      <c r="AC854" s="895"/>
    </row>
    <row r="855" spans="1:29" hidden="1" outlineLevel="1">
      <c r="A855" s="430" t="str">
        <f>Słownik!$B$526</f>
        <v>Wielka Brytania</v>
      </c>
      <c r="B855" s="429" t="s">
        <v>716</v>
      </c>
      <c r="C855" s="205"/>
      <c r="D855" s="205"/>
      <c r="E855" s="205"/>
      <c r="F855" s="205"/>
      <c r="G855" s="468">
        <f t="shared" si="71"/>
        <v>0</v>
      </c>
      <c r="H855" s="205"/>
      <c r="I855" s="205"/>
      <c r="J855" s="205"/>
      <c r="K855" s="205"/>
      <c r="L855" s="205"/>
      <c r="M855" s="205"/>
      <c r="N855" s="475">
        <f t="shared" si="67"/>
        <v>0</v>
      </c>
      <c r="O855" s="894"/>
      <c r="P855" s="882"/>
      <c r="Q855" s="882"/>
      <c r="R855" s="882"/>
      <c r="S855" s="895"/>
      <c r="T855" s="894"/>
      <c r="U855" s="882"/>
      <c r="V855" s="882"/>
      <c r="W855" s="882"/>
      <c r="X855" s="882"/>
      <c r="Y855" s="882"/>
      <c r="Z855" s="895"/>
      <c r="AA855" s="894"/>
      <c r="AB855" s="882"/>
      <c r="AC855" s="895"/>
    </row>
    <row r="856" spans="1:29" hidden="1" outlineLevel="1">
      <c r="A856" s="430" t="str">
        <f>Słownik!$B$526</f>
        <v>Wielka Brytania</v>
      </c>
      <c r="B856" s="429" t="s">
        <v>800</v>
      </c>
      <c r="C856" s="205"/>
      <c r="D856" s="205"/>
      <c r="E856" s="205"/>
      <c r="F856" s="205"/>
      <c r="G856" s="468">
        <f t="shared" si="71"/>
        <v>0</v>
      </c>
      <c r="H856" s="205"/>
      <c r="I856" s="205"/>
      <c r="J856" s="205"/>
      <c r="K856" s="205"/>
      <c r="L856" s="205"/>
      <c r="M856" s="205"/>
      <c r="N856" s="475">
        <f t="shared" si="67"/>
        <v>0</v>
      </c>
      <c r="O856" s="894"/>
      <c r="P856" s="882"/>
      <c r="Q856" s="882"/>
      <c r="R856" s="882"/>
      <c r="S856" s="895"/>
      <c r="T856" s="894"/>
      <c r="U856" s="882"/>
      <c r="V856" s="882"/>
      <c r="W856" s="882"/>
      <c r="X856" s="882"/>
      <c r="Y856" s="882"/>
      <c r="Z856" s="895"/>
      <c r="AA856" s="894"/>
      <c r="AB856" s="882"/>
      <c r="AC856" s="895"/>
    </row>
    <row r="857" spans="1:29" hidden="1" outlineLevel="1">
      <c r="A857" s="430" t="str">
        <f>Słownik!$B$526</f>
        <v>Wielka Brytania</v>
      </c>
      <c r="B857" s="429" t="s">
        <v>801</v>
      </c>
      <c r="C857" s="205"/>
      <c r="D857" s="205"/>
      <c r="E857" s="205"/>
      <c r="F857" s="205"/>
      <c r="G857" s="468">
        <f t="shared" si="71"/>
        <v>0</v>
      </c>
      <c r="H857" s="205"/>
      <c r="I857" s="205"/>
      <c r="J857" s="205"/>
      <c r="K857" s="205"/>
      <c r="L857" s="205"/>
      <c r="M857" s="205"/>
      <c r="N857" s="475">
        <f t="shared" si="67"/>
        <v>0</v>
      </c>
      <c r="O857" s="894"/>
      <c r="P857" s="882"/>
      <c r="Q857" s="882"/>
      <c r="R857" s="882"/>
      <c r="S857" s="895"/>
      <c r="T857" s="894"/>
      <c r="U857" s="882"/>
      <c r="V857" s="882"/>
      <c r="W857" s="882"/>
      <c r="X857" s="882"/>
      <c r="Y857" s="882"/>
      <c r="Z857" s="895"/>
      <c r="AA857" s="894"/>
      <c r="AB857" s="882"/>
      <c r="AC857" s="895"/>
    </row>
    <row r="858" spans="1:29" hidden="1" outlineLevel="1">
      <c r="A858" s="430" t="str">
        <f>Słownik!$B$526</f>
        <v>Wielka Brytania</v>
      </c>
      <c r="B858" s="429" t="s">
        <v>724</v>
      </c>
      <c r="C858" s="205"/>
      <c r="D858" s="205"/>
      <c r="E858" s="205"/>
      <c r="F858" s="205"/>
      <c r="G858" s="468">
        <f t="shared" si="71"/>
        <v>0</v>
      </c>
      <c r="H858" s="205"/>
      <c r="I858" s="205"/>
      <c r="J858" s="205"/>
      <c r="K858" s="205"/>
      <c r="L858" s="205"/>
      <c r="M858" s="205"/>
      <c r="N858" s="475">
        <f t="shared" si="67"/>
        <v>0</v>
      </c>
      <c r="O858" s="894"/>
      <c r="P858" s="882"/>
      <c r="Q858" s="882"/>
      <c r="R858" s="882"/>
      <c r="S858" s="895"/>
      <c r="T858" s="894"/>
      <c r="U858" s="882"/>
      <c r="V858" s="882"/>
      <c r="W858" s="882"/>
      <c r="X858" s="882"/>
      <c r="Y858" s="882"/>
      <c r="Z858" s="895"/>
      <c r="AA858" s="894"/>
      <c r="AB858" s="882"/>
      <c r="AC858" s="895"/>
    </row>
    <row r="859" spans="1:29" hidden="1" outlineLevel="1">
      <c r="A859" s="430" t="str">
        <f>Słownik!$B$526</f>
        <v>Wielka Brytania</v>
      </c>
      <c r="B859" s="429" t="s">
        <v>725</v>
      </c>
      <c r="C859" s="205"/>
      <c r="D859" s="205"/>
      <c r="E859" s="205"/>
      <c r="F859" s="205"/>
      <c r="G859" s="468">
        <f t="shared" ref="G859:G922" si="72">SUM(C859:F859)</f>
        <v>0</v>
      </c>
      <c r="H859" s="205"/>
      <c r="I859" s="205"/>
      <c r="J859" s="205"/>
      <c r="K859" s="205"/>
      <c r="L859" s="205"/>
      <c r="M859" s="205"/>
      <c r="N859" s="475">
        <f t="shared" ref="N859:N922" si="73">SUM(H859:K859)+1.5*(L859+M859)</f>
        <v>0</v>
      </c>
      <c r="O859" s="894"/>
      <c r="P859" s="882"/>
      <c r="Q859" s="882"/>
      <c r="R859" s="882"/>
      <c r="S859" s="895"/>
      <c r="T859" s="894"/>
      <c r="U859" s="882"/>
      <c r="V859" s="882"/>
      <c r="W859" s="882"/>
      <c r="X859" s="882"/>
      <c r="Y859" s="882"/>
      <c r="Z859" s="895"/>
      <c r="AA859" s="894"/>
      <c r="AB859" s="882"/>
      <c r="AC859" s="895"/>
    </row>
    <row r="860" spans="1:29" hidden="1" outlineLevel="1">
      <c r="A860" s="430" t="str">
        <f>Słownik!$B$526</f>
        <v>Wielka Brytania</v>
      </c>
      <c r="B860" s="429" t="s">
        <v>802</v>
      </c>
      <c r="C860" s="205"/>
      <c r="D860" s="205"/>
      <c r="E860" s="205"/>
      <c r="F860" s="205"/>
      <c r="G860" s="468">
        <f t="shared" si="72"/>
        <v>0</v>
      </c>
      <c r="H860" s="205"/>
      <c r="I860" s="205"/>
      <c r="J860" s="205"/>
      <c r="K860" s="205"/>
      <c r="L860" s="205"/>
      <c r="M860" s="205"/>
      <c r="N860" s="475">
        <f t="shared" si="73"/>
        <v>0</v>
      </c>
      <c r="O860" s="894"/>
      <c r="P860" s="882"/>
      <c r="Q860" s="882"/>
      <c r="R860" s="882"/>
      <c r="S860" s="895"/>
      <c r="T860" s="894"/>
      <c r="U860" s="882"/>
      <c r="V860" s="882"/>
      <c r="W860" s="882"/>
      <c r="X860" s="882"/>
      <c r="Y860" s="882"/>
      <c r="Z860" s="895"/>
      <c r="AA860" s="894"/>
      <c r="AB860" s="882"/>
      <c r="AC860" s="895"/>
    </row>
    <row r="861" spans="1:29" hidden="1" outlineLevel="1">
      <c r="A861" s="430" t="str">
        <f>Słownik!$B$526</f>
        <v>Wielka Brytania</v>
      </c>
      <c r="B861" s="429" t="s">
        <v>803</v>
      </c>
      <c r="C861" s="205"/>
      <c r="D861" s="205"/>
      <c r="E861" s="205"/>
      <c r="F861" s="205"/>
      <c r="G861" s="468">
        <f t="shared" si="72"/>
        <v>0</v>
      </c>
      <c r="H861" s="205"/>
      <c r="I861" s="205"/>
      <c r="J861" s="205"/>
      <c r="K861" s="205"/>
      <c r="L861" s="205"/>
      <c r="M861" s="205"/>
      <c r="N861" s="475">
        <f t="shared" si="73"/>
        <v>0</v>
      </c>
      <c r="O861" s="894"/>
      <c r="P861" s="882"/>
      <c r="Q861" s="882"/>
      <c r="R861" s="882"/>
      <c r="S861" s="895"/>
      <c r="T861" s="894"/>
      <c r="U861" s="882"/>
      <c r="V861" s="882"/>
      <c r="W861" s="882"/>
      <c r="X861" s="882"/>
      <c r="Y861" s="882"/>
      <c r="Z861" s="895"/>
      <c r="AA861" s="894"/>
      <c r="AB861" s="882"/>
      <c r="AC861" s="895"/>
    </row>
    <row r="862" spans="1:29" hidden="1" outlineLevel="1">
      <c r="A862" s="430" t="str">
        <f>Słownik!$B$526</f>
        <v>Wielka Brytania</v>
      </c>
      <c r="B862" s="429" t="s">
        <v>804</v>
      </c>
      <c r="C862" s="205"/>
      <c r="D862" s="205"/>
      <c r="E862" s="205"/>
      <c r="F862" s="205"/>
      <c r="G862" s="468">
        <f t="shared" si="72"/>
        <v>0</v>
      </c>
      <c r="H862" s="205"/>
      <c r="I862" s="205"/>
      <c r="J862" s="205"/>
      <c r="K862" s="205"/>
      <c r="L862" s="205"/>
      <c r="M862" s="205"/>
      <c r="N862" s="475">
        <f t="shared" si="73"/>
        <v>0</v>
      </c>
      <c r="O862" s="894"/>
      <c r="P862" s="882"/>
      <c r="Q862" s="882"/>
      <c r="R862" s="882"/>
      <c r="S862" s="895"/>
      <c r="T862" s="894"/>
      <c r="U862" s="882"/>
      <c r="V862" s="882"/>
      <c r="W862" s="882"/>
      <c r="X862" s="882"/>
      <c r="Y862" s="882"/>
      <c r="Z862" s="895"/>
      <c r="AA862" s="894"/>
      <c r="AB862" s="882"/>
      <c r="AC862" s="895"/>
    </row>
    <row r="863" spans="1:29" hidden="1" outlineLevel="1">
      <c r="A863" s="430" t="str">
        <f>Słownik!$B$526</f>
        <v>Wielka Brytania</v>
      </c>
      <c r="B863" s="429" t="s">
        <v>805</v>
      </c>
      <c r="C863" s="205"/>
      <c r="D863" s="205"/>
      <c r="E863" s="205"/>
      <c r="F863" s="205"/>
      <c r="G863" s="468">
        <f t="shared" si="72"/>
        <v>0</v>
      </c>
      <c r="H863" s="205"/>
      <c r="I863" s="205"/>
      <c r="J863" s="205"/>
      <c r="K863" s="205"/>
      <c r="L863" s="205"/>
      <c r="M863" s="205"/>
      <c r="N863" s="475">
        <f t="shared" si="73"/>
        <v>0</v>
      </c>
      <c r="O863" s="894"/>
      <c r="P863" s="882"/>
      <c r="Q863" s="882"/>
      <c r="R863" s="882"/>
      <c r="S863" s="895"/>
      <c r="T863" s="894"/>
      <c r="U863" s="882"/>
      <c r="V863" s="882"/>
      <c r="W863" s="882"/>
      <c r="X863" s="882"/>
      <c r="Y863" s="882"/>
      <c r="Z863" s="895"/>
      <c r="AA863" s="894"/>
      <c r="AB863" s="882"/>
      <c r="AC863" s="895"/>
    </row>
    <row r="864" spans="1:29" hidden="1" outlineLevel="1">
      <c r="A864" s="430" t="str">
        <f>Słownik!$B$526</f>
        <v>Wielka Brytania</v>
      </c>
      <c r="B864" s="429" t="s">
        <v>806</v>
      </c>
      <c r="C864" s="205"/>
      <c r="D864" s="205"/>
      <c r="E864" s="205"/>
      <c r="F864" s="205"/>
      <c r="G864" s="468">
        <f t="shared" si="72"/>
        <v>0</v>
      </c>
      <c r="H864" s="205"/>
      <c r="I864" s="205"/>
      <c r="J864" s="205"/>
      <c r="K864" s="205"/>
      <c r="L864" s="205"/>
      <c r="M864" s="205"/>
      <c r="N864" s="475">
        <f t="shared" si="73"/>
        <v>0</v>
      </c>
      <c r="O864" s="894"/>
      <c r="P864" s="882"/>
      <c r="Q864" s="882"/>
      <c r="R864" s="882"/>
      <c r="S864" s="895"/>
      <c r="T864" s="894"/>
      <c r="U864" s="882"/>
      <c r="V864" s="882"/>
      <c r="W864" s="882"/>
      <c r="X864" s="882"/>
      <c r="Y864" s="882"/>
      <c r="Z864" s="895"/>
      <c r="AA864" s="894"/>
      <c r="AB864" s="882"/>
      <c r="AC864" s="895"/>
    </row>
    <row r="865" spans="1:29" hidden="1" outlineLevel="1">
      <c r="A865" s="430" t="str">
        <f>Słownik!$B$526</f>
        <v>Wielka Brytania</v>
      </c>
      <c r="B865" s="429" t="s">
        <v>807</v>
      </c>
      <c r="C865" s="205"/>
      <c r="D865" s="205"/>
      <c r="E865" s="205"/>
      <c r="F865" s="205"/>
      <c r="G865" s="468">
        <f t="shared" si="72"/>
        <v>0</v>
      </c>
      <c r="H865" s="205"/>
      <c r="I865" s="205"/>
      <c r="J865" s="205"/>
      <c r="K865" s="205"/>
      <c r="L865" s="205"/>
      <c r="M865" s="205"/>
      <c r="N865" s="475">
        <f t="shared" si="73"/>
        <v>0</v>
      </c>
      <c r="O865" s="894"/>
      <c r="P865" s="882"/>
      <c r="Q865" s="882"/>
      <c r="R865" s="882"/>
      <c r="S865" s="895"/>
      <c r="T865" s="894"/>
      <c r="U865" s="882"/>
      <c r="V865" s="882"/>
      <c r="W865" s="882"/>
      <c r="X865" s="882"/>
      <c r="Y865" s="882"/>
      <c r="Z865" s="895"/>
      <c r="AA865" s="894"/>
      <c r="AB865" s="882"/>
      <c r="AC865" s="895"/>
    </row>
    <row r="866" spans="1:29" hidden="1" outlineLevel="1">
      <c r="A866" s="430" t="str">
        <f>Słownik!$B$526</f>
        <v>Wielka Brytania</v>
      </c>
      <c r="B866" s="429" t="s">
        <v>808</v>
      </c>
      <c r="C866" s="205"/>
      <c r="D866" s="205"/>
      <c r="E866" s="205"/>
      <c r="F866" s="205"/>
      <c r="G866" s="468">
        <f t="shared" si="72"/>
        <v>0</v>
      </c>
      <c r="H866" s="205"/>
      <c r="I866" s="205"/>
      <c r="J866" s="205"/>
      <c r="K866" s="205"/>
      <c r="L866" s="205"/>
      <c r="M866" s="205"/>
      <c r="N866" s="475">
        <f t="shared" si="73"/>
        <v>0</v>
      </c>
      <c r="O866" s="894"/>
      <c r="P866" s="882"/>
      <c r="Q866" s="882"/>
      <c r="R866" s="882"/>
      <c r="S866" s="895"/>
      <c r="T866" s="894"/>
      <c r="U866" s="882"/>
      <c r="V866" s="882"/>
      <c r="W866" s="882"/>
      <c r="X866" s="882"/>
      <c r="Y866" s="882"/>
      <c r="Z866" s="895"/>
      <c r="AA866" s="894"/>
      <c r="AB866" s="882"/>
      <c r="AC866" s="895"/>
    </row>
    <row r="867" spans="1:29" hidden="1" outlineLevel="1">
      <c r="A867" s="430" t="str">
        <f>Słownik!$B$526</f>
        <v>Wielka Brytania</v>
      </c>
      <c r="B867" s="429" t="s">
        <v>809</v>
      </c>
      <c r="C867" s="205"/>
      <c r="D867" s="205"/>
      <c r="E867" s="205"/>
      <c r="F867" s="205"/>
      <c r="G867" s="468">
        <f t="shared" si="72"/>
        <v>0</v>
      </c>
      <c r="H867" s="205"/>
      <c r="I867" s="205"/>
      <c r="J867" s="205"/>
      <c r="K867" s="205"/>
      <c r="L867" s="205"/>
      <c r="M867" s="205"/>
      <c r="N867" s="475">
        <f t="shared" si="73"/>
        <v>0</v>
      </c>
      <c r="O867" s="894"/>
      <c r="P867" s="882"/>
      <c r="Q867" s="882"/>
      <c r="R867" s="882"/>
      <c r="S867" s="895"/>
      <c r="T867" s="894"/>
      <c r="U867" s="882"/>
      <c r="V867" s="882"/>
      <c r="W867" s="882"/>
      <c r="X867" s="882"/>
      <c r="Y867" s="882"/>
      <c r="Z867" s="895"/>
      <c r="AA867" s="894"/>
      <c r="AB867" s="882"/>
      <c r="AC867" s="895"/>
    </row>
    <row r="868" spans="1:29" hidden="1" outlineLevel="1">
      <c r="A868" s="430" t="str">
        <f>Słownik!$B$526</f>
        <v>Wielka Brytania</v>
      </c>
      <c r="B868" s="429" t="s">
        <v>810</v>
      </c>
      <c r="C868" s="205"/>
      <c r="D868" s="205"/>
      <c r="E868" s="205"/>
      <c r="F868" s="205"/>
      <c r="G868" s="468">
        <f t="shared" si="72"/>
        <v>0</v>
      </c>
      <c r="H868" s="205"/>
      <c r="I868" s="205"/>
      <c r="J868" s="205"/>
      <c r="K868" s="205"/>
      <c r="L868" s="205"/>
      <c r="M868" s="205"/>
      <c r="N868" s="475">
        <f t="shared" si="73"/>
        <v>0</v>
      </c>
      <c r="O868" s="894"/>
      <c r="P868" s="882"/>
      <c r="Q868" s="882"/>
      <c r="R868" s="882"/>
      <c r="S868" s="895"/>
      <c r="T868" s="894"/>
      <c r="U868" s="882"/>
      <c r="V868" s="882"/>
      <c r="W868" s="882"/>
      <c r="X868" s="882"/>
      <c r="Y868" s="882"/>
      <c r="Z868" s="895"/>
      <c r="AA868" s="894"/>
      <c r="AB868" s="882"/>
      <c r="AC868" s="895"/>
    </row>
    <row r="869" spans="1:29" hidden="1" outlineLevel="1">
      <c r="A869" s="430" t="str">
        <f>Słownik!$B$526</f>
        <v>Wielka Brytania</v>
      </c>
      <c r="B869" s="429" t="s">
        <v>811</v>
      </c>
      <c r="C869" s="205"/>
      <c r="D869" s="205"/>
      <c r="E869" s="205"/>
      <c r="F869" s="205"/>
      <c r="G869" s="468">
        <f t="shared" si="72"/>
        <v>0</v>
      </c>
      <c r="H869" s="205"/>
      <c r="I869" s="205"/>
      <c r="J869" s="205"/>
      <c r="K869" s="205"/>
      <c r="L869" s="205"/>
      <c r="M869" s="205"/>
      <c r="N869" s="475">
        <f t="shared" si="73"/>
        <v>0</v>
      </c>
      <c r="O869" s="894"/>
      <c r="P869" s="882"/>
      <c r="Q869" s="882"/>
      <c r="R869" s="882"/>
      <c r="S869" s="895"/>
      <c r="T869" s="894"/>
      <c r="U869" s="882"/>
      <c r="V869" s="882"/>
      <c r="W869" s="882"/>
      <c r="X869" s="882"/>
      <c r="Y869" s="882"/>
      <c r="Z869" s="895"/>
      <c r="AA869" s="894"/>
      <c r="AB869" s="882"/>
      <c r="AC869" s="895"/>
    </row>
    <row r="870" spans="1:29" hidden="1" outlineLevel="1">
      <c r="A870" s="430" t="str">
        <f>Słownik!$B$526</f>
        <v>Wielka Brytania</v>
      </c>
      <c r="B870" s="429" t="s">
        <v>812</v>
      </c>
      <c r="C870" s="205"/>
      <c r="D870" s="205"/>
      <c r="E870" s="205"/>
      <c r="F870" s="205"/>
      <c r="G870" s="468">
        <f t="shared" si="72"/>
        <v>0</v>
      </c>
      <c r="H870" s="205"/>
      <c r="I870" s="205"/>
      <c r="J870" s="205"/>
      <c r="K870" s="205"/>
      <c r="L870" s="205"/>
      <c r="M870" s="205"/>
      <c r="N870" s="475">
        <f t="shared" si="73"/>
        <v>0</v>
      </c>
      <c r="O870" s="894"/>
      <c r="P870" s="882"/>
      <c r="Q870" s="882"/>
      <c r="R870" s="882"/>
      <c r="S870" s="895"/>
      <c r="T870" s="894"/>
      <c r="U870" s="882"/>
      <c r="V870" s="882"/>
      <c r="W870" s="882"/>
      <c r="X870" s="882"/>
      <c r="Y870" s="882"/>
      <c r="Z870" s="895"/>
      <c r="AA870" s="894"/>
      <c r="AB870" s="882"/>
      <c r="AC870" s="895"/>
    </row>
    <row r="871" spans="1:29" hidden="1" outlineLevel="1">
      <c r="A871" s="430" t="str">
        <f>Słownik!$B$526</f>
        <v>Wielka Brytania</v>
      </c>
      <c r="B871" s="429" t="s">
        <v>813</v>
      </c>
      <c r="C871" s="205"/>
      <c r="D871" s="205"/>
      <c r="E871" s="205"/>
      <c r="F871" s="205"/>
      <c r="G871" s="468">
        <f t="shared" si="72"/>
        <v>0</v>
      </c>
      <c r="H871" s="205"/>
      <c r="I871" s="205"/>
      <c r="J871" s="205"/>
      <c r="K871" s="205"/>
      <c r="L871" s="205"/>
      <c r="M871" s="205"/>
      <c r="N871" s="475">
        <f t="shared" si="73"/>
        <v>0</v>
      </c>
      <c r="O871" s="894"/>
      <c r="P871" s="882"/>
      <c r="Q871" s="882"/>
      <c r="R871" s="882"/>
      <c r="S871" s="895"/>
      <c r="T871" s="894"/>
      <c r="U871" s="882"/>
      <c r="V871" s="882"/>
      <c r="W871" s="882"/>
      <c r="X871" s="882"/>
      <c r="Y871" s="882"/>
      <c r="Z871" s="895"/>
      <c r="AA871" s="894"/>
      <c r="AB871" s="882"/>
      <c r="AC871" s="895"/>
    </row>
    <row r="872" spans="1:29" hidden="1" outlineLevel="1">
      <c r="A872" s="430" t="str">
        <f>Słownik!$B$526</f>
        <v>Wielka Brytania</v>
      </c>
      <c r="B872" s="429" t="s">
        <v>726</v>
      </c>
      <c r="C872" s="205"/>
      <c r="D872" s="205"/>
      <c r="E872" s="205"/>
      <c r="F872" s="205"/>
      <c r="G872" s="468">
        <f t="shared" si="72"/>
        <v>0</v>
      </c>
      <c r="H872" s="205"/>
      <c r="I872" s="205"/>
      <c r="J872" s="205"/>
      <c r="K872" s="205"/>
      <c r="L872" s="205"/>
      <c r="M872" s="205"/>
      <c r="N872" s="475">
        <f t="shared" si="73"/>
        <v>0</v>
      </c>
      <c r="O872" s="894"/>
      <c r="P872" s="882"/>
      <c r="Q872" s="882"/>
      <c r="R872" s="882"/>
      <c r="S872" s="895"/>
      <c r="T872" s="894"/>
      <c r="U872" s="882"/>
      <c r="V872" s="882"/>
      <c r="W872" s="882"/>
      <c r="X872" s="882"/>
      <c r="Y872" s="882"/>
      <c r="Z872" s="895"/>
      <c r="AA872" s="894"/>
      <c r="AB872" s="882"/>
      <c r="AC872" s="895"/>
    </row>
    <row r="873" spans="1:29" hidden="1" outlineLevel="1">
      <c r="A873" s="430" t="str">
        <f>Słownik!$B$526</f>
        <v>Wielka Brytania</v>
      </c>
      <c r="B873" s="429" t="s">
        <v>814</v>
      </c>
      <c r="C873" s="205"/>
      <c r="D873" s="205"/>
      <c r="E873" s="205"/>
      <c r="F873" s="205"/>
      <c r="G873" s="468">
        <f t="shared" si="72"/>
        <v>0</v>
      </c>
      <c r="H873" s="205"/>
      <c r="I873" s="205"/>
      <c r="J873" s="205"/>
      <c r="K873" s="205"/>
      <c r="L873" s="205"/>
      <c r="M873" s="205"/>
      <c r="N873" s="475">
        <f t="shared" si="73"/>
        <v>0</v>
      </c>
      <c r="O873" s="894"/>
      <c r="P873" s="882"/>
      <c r="Q873" s="882"/>
      <c r="R873" s="882"/>
      <c r="S873" s="895"/>
      <c r="T873" s="894"/>
      <c r="U873" s="882"/>
      <c r="V873" s="882"/>
      <c r="W873" s="882"/>
      <c r="X873" s="882"/>
      <c r="Y873" s="882"/>
      <c r="Z873" s="895"/>
      <c r="AA873" s="894"/>
      <c r="AB873" s="882"/>
      <c r="AC873" s="895"/>
    </row>
    <row r="874" spans="1:29" hidden="1" outlineLevel="1">
      <c r="A874" s="430" t="str">
        <f>Słownik!$B$526</f>
        <v>Wielka Brytania</v>
      </c>
      <c r="B874" s="429" t="s">
        <v>815</v>
      </c>
      <c r="C874" s="205"/>
      <c r="D874" s="205"/>
      <c r="E874" s="205"/>
      <c r="F874" s="205"/>
      <c r="G874" s="468">
        <f t="shared" si="72"/>
        <v>0</v>
      </c>
      <c r="H874" s="205"/>
      <c r="I874" s="205"/>
      <c r="J874" s="205"/>
      <c r="K874" s="205"/>
      <c r="L874" s="205"/>
      <c r="M874" s="205"/>
      <c r="N874" s="475">
        <f t="shared" si="73"/>
        <v>0</v>
      </c>
      <c r="O874" s="894"/>
      <c r="P874" s="882"/>
      <c r="Q874" s="882"/>
      <c r="R874" s="882"/>
      <c r="S874" s="895"/>
      <c r="T874" s="894"/>
      <c r="U874" s="882"/>
      <c r="V874" s="882"/>
      <c r="W874" s="882"/>
      <c r="X874" s="882"/>
      <c r="Y874" s="882"/>
      <c r="Z874" s="895"/>
      <c r="AA874" s="894"/>
      <c r="AB874" s="882"/>
      <c r="AC874" s="895"/>
    </row>
    <row r="875" spans="1:29" hidden="1" outlineLevel="1">
      <c r="A875" s="430" t="str">
        <f>Słownik!$B$526</f>
        <v>Wielka Brytania</v>
      </c>
      <c r="B875" s="429" t="s">
        <v>816</v>
      </c>
      <c r="C875" s="205"/>
      <c r="D875" s="205"/>
      <c r="E875" s="205"/>
      <c r="F875" s="205"/>
      <c r="G875" s="468">
        <f t="shared" si="72"/>
        <v>0</v>
      </c>
      <c r="H875" s="205"/>
      <c r="I875" s="205"/>
      <c r="J875" s="205"/>
      <c r="K875" s="205"/>
      <c r="L875" s="205"/>
      <c r="M875" s="205"/>
      <c r="N875" s="475">
        <f t="shared" si="73"/>
        <v>0</v>
      </c>
      <c r="O875" s="894"/>
      <c r="P875" s="882"/>
      <c r="Q875" s="882"/>
      <c r="R875" s="882"/>
      <c r="S875" s="895"/>
      <c r="T875" s="894"/>
      <c r="U875" s="882"/>
      <c r="V875" s="882"/>
      <c r="W875" s="882"/>
      <c r="X875" s="882"/>
      <c r="Y875" s="882"/>
      <c r="Z875" s="895"/>
      <c r="AA875" s="894"/>
      <c r="AB875" s="882"/>
      <c r="AC875" s="895"/>
    </row>
    <row r="876" spans="1:29" hidden="1" outlineLevel="1">
      <c r="A876" s="430" t="str">
        <f>Słownik!$B$526</f>
        <v>Wielka Brytania</v>
      </c>
      <c r="B876" s="429" t="s">
        <v>817</v>
      </c>
      <c r="C876" s="205"/>
      <c r="D876" s="205"/>
      <c r="E876" s="205"/>
      <c r="F876" s="205"/>
      <c r="G876" s="468">
        <f t="shared" si="72"/>
        <v>0</v>
      </c>
      <c r="H876" s="205"/>
      <c r="I876" s="205"/>
      <c r="J876" s="205"/>
      <c r="K876" s="205"/>
      <c r="L876" s="205"/>
      <c r="M876" s="205"/>
      <c r="N876" s="475">
        <f t="shared" si="73"/>
        <v>0</v>
      </c>
      <c r="O876" s="894"/>
      <c r="P876" s="882"/>
      <c r="Q876" s="882"/>
      <c r="R876" s="882"/>
      <c r="S876" s="895"/>
      <c r="T876" s="894"/>
      <c r="U876" s="882"/>
      <c r="V876" s="882"/>
      <c r="W876" s="882"/>
      <c r="X876" s="882"/>
      <c r="Y876" s="882"/>
      <c r="Z876" s="895"/>
      <c r="AA876" s="894"/>
      <c r="AB876" s="882"/>
      <c r="AC876" s="895"/>
    </row>
    <row r="877" spans="1:29" hidden="1" outlineLevel="1">
      <c r="A877" s="430" t="str">
        <f>Słownik!$B$526</f>
        <v>Wielka Brytania</v>
      </c>
      <c r="B877" s="429" t="s">
        <v>818</v>
      </c>
      <c r="C877" s="205"/>
      <c r="D877" s="205"/>
      <c r="E877" s="205"/>
      <c r="F877" s="205"/>
      <c r="G877" s="468">
        <f t="shared" si="72"/>
        <v>0</v>
      </c>
      <c r="H877" s="205"/>
      <c r="I877" s="205"/>
      <c r="J877" s="205"/>
      <c r="K877" s="205"/>
      <c r="L877" s="205"/>
      <c r="M877" s="205"/>
      <c r="N877" s="475">
        <f t="shared" si="73"/>
        <v>0</v>
      </c>
      <c r="O877" s="894"/>
      <c r="P877" s="882"/>
      <c r="Q877" s="882"/>
      <c r="R877" s="882"/>
      <c r="S877" s="895"/>
      <c r="T877" s="894"/>
      <c r="U877" s="882"/>
      <c r="V877" s="882"/>
      <c r="W877" s="882"/>
      <c r="X877" s="882"/>
      <c r="Y877" s="882"/>
      <c r="Z877" s="895"/>
      <c r="AA877" s="894"/>
      <c r="AB877" s="882"/>
      <c r="AC877" s="895"/>
    </row>
    <row r="878" spans="1:29" hidden="1" outlineLevel="1">
      <c r="A878" s="430" t="str">
        <f>Słownik!$B$526</f>
        <v>Wielka Brytania</v>
      </c>
      <c r="B878" s="429" t="s">
        <v>819</v>
      </c>
      <c r="C878" s="205"/>
      <c r="D878" s="205"/>
      <c r="E878" s="205"/>
      <c r="F878" s="205"/>
      <c r="G878" s="468">
        <f t="shared" si="72"/>
        <v>0</v>
      </c>
      <c r="H878" s="205"/>
      <c r="I878" s="205"/>
      <c r="J878" s="205"/>
      <c r="K878" s="205"/>
      <c r="L878" s="205"/>
      <c r="M878" s="205"/>
      <c r="N878" s="475">
        <f t="shared" si="73"/>
        <v>0</v>
      </c>
      <c r="O878" s="894"/>
      <c r="P878" s="882"/>
      <c r="Q878" s="882"/>
      <c r="R878" s="882"/>
      <c r="S878" s="895"/>
      <c r="T878" s="894"/>
      <c r="U878" s="882"/>
      <c r="V878" s="882"/>
      <c r="W878" s="882"/>
      <c r="X878" s="882"/>
      <c r="Y878" s="882"/>
      <c r="Z878" s="895"/>
      <c r="AA878" s="894"/>
      <c r="AB878" s="882"/>
      <c r="AC878" s="895"/>
    </row>
    <row r="879" spans="1:29" hidden="1" outlineLevel="1">
      <c r="A879" s="430" t="str">
        <f>Słownik!$B$526</f>
        <v>Wielka Brytania</v>
      </c>
      <c r="B879" s="429" t="s">
        <v>719</v>
      </c>
      <c r="C879" s="205"/>
      <c r="D879" s="205"/>
      <c r="E879" s="205"/>
      <c r="F879" s="205"/>
      <c r="G879" s="468">
        <f t="shared" si="72"/>
        <v>0</v>
      </c>
      <c r="H879" s="205"/>
      <c r="I879" s="205"/>
      <c r="J879" s="205"/>
      <c r="K879" s="205"/>
      <c r="L879" s="205"/>
      <c r="M879" s="205"/>
      <c r="N879" s="475">
        <f t="shared" si="73"/>
        <v>0</v>
      </c>
      <c r="O879" s="894"/>
      <c r="P879" s="882"/>
      <c r="Q879" s="882"/>
      <c r="R879" s="882"/>
      <c r="S879" s="895"/>
      <c r="T879" s="894"/>
      <c r="U879" s="882"/>
      <c r="V879" s="882"/>
      <c r="W879" s="882"/>
      <c r="X879" s="882"/>
      <c r="Y879" s="882"/>
      <c r="Z879" s="895"/>
      <c r="AA879" s="894"/>
      <c r="AB879" s="882"/>
      <c r="AC879" s="895"/>
    </row>
    <row r="880" spans="1:29" hidden="1" outlineLevel="1">
      <c r="A880" s="430" t="str">
        <f>Słownik!$B$526</f>
        <v>Wielka Brytania</v>
      </c>
      <c r="B880" s="429" t="s">
        <v>820</v>
      </c>
      <c r="C880" s="205"/>
      <c r="D880" s="205"/>
      <c r="E880" s="205"/>
      <c r="F880" s="205"/>
      <c r="G880" s="468">
        <f t="shared" si="72"/>
        <v>0</v>
      </c>
      <c r="H880" s="205"/>
      <c r="I880" s="205"/>
      <c r="J880" s="205"/>
      <c r="K880" s="205"/>
      <c r="L880" s="205"/>
      <c r="M880" s="205"/>
      <c r="N880" s="475">
        <f t="shared" si="73"/>
        <v>0</v>
      </c>
      <c r="O880" s="894"/>
      <c r="P880" s="882"/>
      <c r="Q880" s="882"/>
      <c r="R880" s="882"/>
      <c r="S880" s="895"/>
      <c r="T880" s="894"/>
      <c r="U880" s="882"/>
      <c r="V880" s="882"/>
      <c r="W880" s="882"/>
      <c r="X880" s="882"/>
      <c r="Y880" s="882"/>
      <c r="Z880" s="895"/>
      <c r="AA880" s="894"/>
      <c r="AB880" s="882"/>
      <c r="AC880" s="895"/>
    </row>
    <row r="881" spans="1:29" hidden="1" outlineLevel="1">
      <c r="A881" s="430" t="str">
        <f>Słownik!$B$526</f>
        <v>Wielka Brytania</v>
      </c>
      <c r="B881" s="429" t="s">
        <v>821</v>
      </c>
      <c r="C881" s="205"/>
      <c r="D881" s="205"/>
      <c r="E881" s="205"/>
      <c r="F881" s="205"/>
      <c r="G881" s="468">
        <f t="shared" si="72"/>
        <v>0</v>
      </c>
      <c r="H881" s="205"/>
      <c r="I881" s="205"/>
      <c r="J881" s="205"/>
      <c r="K881" s="205"/>
      <c r="L881" s="205"/>
      <c r="M881" s="205"/>
      <c r="N881" s="475">
        <f t="shared" si="73"/>
        <v>0</v>
      </c>
      <c r="O881" s="894"/>
      <c r="P881" s="882"/>
      <c r="Q881" s="882"/>
      <c r="R881" s="882"/>
      <c r="S881" s="895"/>
      <c r="T881" s="894"/>
      <c r="U881" s="882"/>
      <c r="V881" s="882"/>
      <c r="W881" s="882"/>
      <c r="X881" s="882"/>
      <c r="Y881" s="882"/>
      <c r="Z881" s="895"/>
      <c r="AA881" s="894"/>
      <c r="AB881" s="882"/>
      <c r="AC881" s="895"/>
    </row>
    <row r="882" spans="1:29" hidden="1" outlineLevel="1">
      <c r="A882" s="430" t="str">
        <f>Słownik!$B$526</f>
        <v>Wielka Brytania</v>
      </c>
      <c r="B882" s="429" t="s">
        <v>822</v>
      </c>
      <c r="C882" s="205"/>
      <c r="D882" s="205"/>
      <c r="E882" s="205"/>
      <c r="F882" s="205"/>
      <c r="G882" s="468">
        <f t="shared" si="72"/>
        <v>0</v>
      </c>
      <c r="H882" s="205"/>
      <c r="I882" s="205"/>
      <c r="J882" s="205"/>
      <c r="K882" s="205"/>
      <c r="L882" s="205"/>
      <c r="M882" s="205"/>
      <c r="N882" s="475">
        <f t="shared" si="73"/>
        <v>0</v>
      </c>
      <c r="O882" s="894"/>
      <c r="P882" s="882"/>
      <c r="Q882" s="882"/>
      <c r="R882" s="882"/>
      <c r="S882" s="895"/>
      <c r="T882" s="894"/>
      <c r="U882" s="882"/>
      <c r="V882" s="882"/>
      <c r="W882" s="882"/>
      <c r="X882" s="882"/>
      <c r="Y882" s="882"/>
      <c r="Z882" s="895"/>
      <c r="AA882" s="894"/>
      <c r="AB882" s="882"/>
      <c r="AC882" s="895"/>
    </row>
    <row r="883" spans="1:29" hidden="1" outlineLevel="1">
      <c r="A883" s="430" t="str">
        <f>Słownik!$B$526</f>
        <v>Wielka Brytania</v>
      </c>
      <c r="B883" s="429" t="s">
        <v>823</v>
      </c>
      <c r="C883" s="205"/>
      <c r="D883" s="205"/>
      <c r="E883" s="205"/>
      <c r="F883" s="205"/>
      <c r="G883" s="468">
        <f t="shared" si="72"/>
        <v>0</v>
      </c>
      <c r="H883" s="205"/>
      <c r="I883" s="205"/>
      <c r="J883" s="205"/>
      <c r="K883" s="205"/>
      <c r="L883" s="205"/>
      <c r="M883" s="205"/>
      <c r="N883" s="475">
        <f t="shared" si="73"/>
        <v>0</v>
      </c>
      <c r="O883" s="894"/>
      <c r="P883" s="882"/>
      <c r="Q883" s="882"/>
      <c r="R883" s="882"/>
      <c r="S883" s="895"/>
      <c r="T883" s="894"/>
      <c r="U883" s="882"/>
      <c r="V883" s="882"/>
      <c r="W883" s="882"/>
      <c r="X883" s="882"/>
      <c r="Y883" s="882"/>
      <c r="Z883" s="895"/>
      <c r="AA883" s="894"/>
      <c r="AB883" s="882"/>
      <c r="AC883" s="895"/>
    </row>
    <row r="884" spans="1:29" hidden="1" outlineLevel="1">
      <c r="A884" s="430" t="str">
        <f>Słownik!$B$526</f>
        <v>Wielka Brytania</v>
      </c>
      <c r="B884" s="429" t="s">
        <v>824</v>
      </c>
      <c r="C884" s="205"/>
      <c r="D884" s="205"/>
      <c r="E884" s="205"/>
      <c r="F884" s="205"/>
      <c r="G884" s="468">
        <f t="shared" si="72"/>
        <v>0</v>
      </c>
      <c r="H884" s="205"/>
      <c r="I884" s="205"/>
      <c r="J884" s="205"/>
      <c r="K884" s="205"/>
      <c r="L884" s="205"/>
      <c r="M884" s="205"/>
      <c r="N884" s="475">
        <f t="shared" si="73"/>
        <v>0</v>
      </c>
      <c r="O884" s="894"/>
      <c r="P884" s="882"/>
      <c r="Q884" s="882"/>
      <c r="R884" s="882"/>
      <c r="S884" s="895"/>
      <c r="T884" s="894"/>
      <c r="U884" s="882"/>
      <c r="V884" s="882"/>
      <c r="W884" s="882"/>
      <c r="X884" s="882"/>
      <c r="Y884" s="882"/>
      <c r="Z884" s="895"/>
      <c r="AA884" s="894"/>
      <c r="AB884" s="882"/>
      <c r="AC884" s="895"/>
    </row>
    <row r="885" spans="1:29" hidden="1" outlineLevel="1">
      <c r="A885" s="430" t="str">
        <f>Słownik!$B$526</f>
        <v>Wielka Brytania</v>
      </c>
      <c r="B885" s="429" t="s">
        <v>825</v>
      </c>
      <c r="C885" s="205"/>
      <c r="D885" s="205"/>
      <c r="E885" s="205"/>
      <c r="F885" s="205"/>
      <c r="G885" s="468">
        <f t="shared" si="72"/>
        <v>0</v>
      </c>
      <c r="H885" s="205"/>
      <c r="I885" s="205"/>
      <c r="J885" s="205"/>
      <c r="K885" s="205"/>
      <c r="L885" s="205"/>
      <c r="M885" s="205"/>
      <c r="N885" s="475">
        <f t="shared" si="73"/>
        <v>0</v>
      </c>
      <c r="O885" s="894"/>
      <c r="P885" s="882"/>
      <c r="Q885" s="882"/>
      <c r="R885" s="882"/>
      <c r="S885" s="895"/>
      <c r="T885" s="894"/>
      <c r="U885" s="882"/>
      <c r="V885" s="882"/>
      <c r="W885" s="882"/>
      <c r="X885" s="882"/>
      <c r="Y885" s="882"/>
      <c r="Z885" s="895"/>
      <c r="AA885" s="894"/>
      <c r="AB885" s="882"/>
      <c r="AC885" s="895"/>
    </row>
    <row r="886" spans="1:29" hidden="1" outlineLevel="1">
      <c r="A886" s="430" t="str">
        <f>Słownik!$B$526</f>
        <v>Wielka Brytania</v>
      </c>
      <c r="B886" s="429" t="s">
        <v>826</v>
      </c>
      <c r="C886" s="205"/>
      <c r="D886" s="205"/>
      <c r="E886" s="205"/>
      <c r="F886" s="205"/>
      <c r="G886" s="468">
        <f t="shared" si="72"/>
        <v>0</v>
      </c>
      <c r="H886" s="205"/>
      <c r="I886" s="205"/>
      <c r="J886" s="205"/>
      <c r="K886" s="205"/>
      <c r="L886" s="205"/>
      <c r="M886" s="205"/>
      <c r="N886" s="475">
        <f t="shared" si="73"/>
        <v>0</v>
      </c>
      <c r="O886" s="894"/>
      <c r="P886" s="882"/>
      <c r="Q886" s="882"/>
      <c r="R886" s="882"/>
      <c r="S886" s="895"/>
      <c r="T886" s="894"/>
      <c r="U886" s="882"/>
      <c r="V886" s="882"/>
      <c r="W886" s="882"/>
      <c r="X886" s="882"/>
      <c r="Y886" s="882"/>
      <c r="Z886" s="895"/>
      <c r="AA886" s="894"/>
      <c r="AB886" s="882"/>
      <c r="AC886" s="895"/>
    </row>
    <row r="887" spans="1:29" hidden="1" outlineLevel="1">
      <c r="A887" s="430" t="str">
        <f>Słownik!$B$526</f>
        <v>Wielka Brytania</v>
      </c>
      <c r="B887" s="429" t="s">
        <v>827</v>
      </c>
      <c r="C887" s="205"/>
      <c r="D887" s="205"/>
      <c r="E887" s="205"/>
      <c r="F887" s="205"/>
      <c r="G887" s="468">
        <f t="shared" si="72"/>
        <v>0</v>
      </c>
      <c r="H887" s="205"/>
      <c r="I887" s="205"/>
      <c r="J887" s="205"/>
      <c r="K887" s="205"/>
      <c r="L887" s="205"/>
      <c r="M887" s="205"/>
      <c r="N887" s="475">
        <f t="shared" si="73"/>
        <v>0</v>
      </c>
      <c r="O887" s="894"/>
      <c r="P887" s="882"/>
      <c r="Q887" s="882"/>
      <c r="R887" s="882"/>
      <c r="S887" s="895"/>
      <c r="T887" s="894"/>
      <c r="U887" s="882"/>
      <c r="V887" s="882"/>
      <c r="W887" s="882"/>
      <c r="X887" s="882"/>
      <c r="Y887" s="882"/>
      <c r="Z887" s="895"/>
      <c r="AA887" s="894"/>
      <c r="AB887" s="882"/>
      <c r="AC887" s="895"/>
    </row>
    <row r="888" spans="1:29" hidden="1" outlineLevel="1">
      <c r="A888" s="430" t="str">
        <f>Słownik!$B$526</f>
        <v>Wielka Brytania</v>
      </c>
      <c r="B888" s="429" t="s">
        <v>828</v>
      </c>
      <c r="C888" s="205"/>
      <c r="D888" s="205"/>
      <c r="E888" s="205"/>
      <c r="F888" s="205"/>
      <c r="G888" s="468">
        <f t="shared" si="72"/>
        <v>0</v>
      </c>
      <c r="H888" s="205"/>
      <c r="I888" s="205"/>
      <c r="J888" s="205"/>
      <c r="K888" s="205"/>
      <c r="L888" s="205"/>
      <c r="M888" s="205"/>
      <c r="N888" s="475">
        <f t="shared" si="73"/>
        <v>0</v>
      </c>
      <c r="O888" s="894"/>
      <c r="P888" s="882"/>
      <c r="Q888" s="882"/>
      <c r="R888" s="882"/>
      <c r="S888" s="895"/>
      <c r="T888" s="894"/>
      <c r="U888" s="882"/>
      <c r="V888" s="882"/>
      <c r="W888" s="882"/>
      <c r="X888" s="882"/>
      <c r="Y888" s="882"/>
      <c r="Z888" s="895"/>
      <c r="AA888" s="894"/>
      <c r="AB888" s="882"/>
      <c r="AC888" s="895"/>
    </row>
    <row r="889" spans="1:29" hidden="1" outlineLevel="1">
      <c r="A889" s="430" t="str">
        <f>Słownik!$B$526</f>
        <v>Wielka Brytania</v>
      </c>
      <c r="B889" s="429" t="s">
        <v>729</v>
      </c>
      <c r="C889" s="205"/>
      <c r="D889" s="205"/>
      <c r="E889" s="205"/>
      <c r="F889" s="205"/>
      <c r="G889" s="468">
        <f t="shared" si="72"/>
        <v>0</v>
      </c>
      <c r="H889" s="205"/>
      <c r="I889" s="205"/>
      <c r="J889" s="205"/>
      <c r="K889" s="205"/>
      <c r="L889" s="205"/>
      <c r="M889" s="205"/>
      <c r="N889" s="475">
        <f t="shared" si="73"/>
        <v>0</v>
      </c>
      <c r="O889" s="894"/>
      <c r="P889" s="882"/>
      <c r="Q889" s="882"/>
      <c r="R889" s="882"/>
      <c r="S889" s="895"/>
      <c r="T889" s="894"/>
      <c r="U889" s="882"/>
      <c r="V889" s="882"/>
      <c r="W889" s="882"/>
      <c r="X889" s="882"/>
      <c r="Y889" s="882"/>
      <c r="Z889" s="895"/>
      <c r="AA889" s="894"/>
      <c r="AB889" s="882"/>
      <c r="AC889" s="895"/>
    </row>
    <row r="890" spans="1:29" hidden="1" outlineLevel="1">
      <c r="A890" s="430" t="str">
        <f>Słownik!$B$526</f>
        <v>Wielka Brytania</v>
      </c>
      <c r="B890" s="429" t="s">
        <v>829</v>
      </c>
      <c r="C890" s="205"/>
      <c r="D890" s="205"/>
      <c r="E890" s="205"/>
      <c r="F890" s="205"/>
      <c r="G890" s="468">
        <f t="shared" si="72"/>
        <v>0</v>
      </c>
      <c r="H890" s="205"/>
      <c r="I890" s="205"/>
      <c r="J890" s="205"/>
      <c r="K890" s="205"/>
      <c r="L890" s="205"/>
      <c r="M890" s="205"/>
      <c r="N890" s="475">
        <f t="shared" si="73"/>
        <v>0</v>
      </c>
      <c r="O890" s="894"/>
      <c r="P890" s="882"/>
      <c r="Q890" s="882"/>
      <c r="R890" s="882"/>
      <c r="S890" s="895"/>
      <c r="T890" s="894"/>
      <c r="U890" s="882"/>
      <c r="V890" s="882"/>
      <c r="W890" s="882"/>
      <c r="X890" s="882"/>
      <c r="Y890" s="882"/>
      <c r="Z890" s="895"/>
      <c r="AA890" s="894"/>
      <c r="AB890" s="882"/>
      <c r="AC890" s="895"/>
    </row>
    <row r="891" spans="1:29" hidden="1" outlineLevel="1">
      <c r="A891" s="430" t="str">
        <f>Słownik!$B$526</f>
        <v>Wielka Brytania</v>
      </c>
      <c r="B891" s="429" t="s">
        <v>830</v>
      </c>
      <c r="C891" s="205"/>
      <c r="D891" s="205"/>
      <c r="E891" s="205"/>
      <c r="F891" s="205"/>
      <c r="G891" s="468">
        <f t="shared" si="72"/>
        <v>0</v>
      </c>
      <c r="H891" s="205"/>
      <c r="I891" s="205"/>
      <c r="J891" s="205"/>
      <c r="K891" s="205"/>
      <c r="L891" s="205"/>
      <c r="M891" s="205"/>
      <c r="N891" s="475">
        <f t="shared" si="73"/>
        <v>0</v>
      </c>
      <c r="O891" s="894"/>
      <c r="P891" s="882"/>
      <c r="Q891" s="882"/>
      <c r="R891" s="882"/>
      <c r="S891" s="895"/>
      <c r="T891" s="894"/>
      <c r="U891" s="882"/>
      <c r="V891" s="882"/>
      <c r="W891" s="882"/>
      <c r="X891" s="882"/>
      <c r="Y891" s="882"/>
      <c r="Z891" s="895"/>
      <c r="AA891" s="894"/>
      <c r="AB891" s="882"/>
      <c r="AC891" s="895"/>
    </row>
    <row r="892" spans="1:29" hidden="1" outlineLevel="1">
      <c r="A892" s="430" t="str">
        <f>Słownik!$B$526</f>
        <v>Wielka Brytania</v>
      </c>
      <c r="B892" s="429" t="s">
        <v>730</v>
      </c>
      <c r="C892" s="205"/>
      <c r="D892" s="205"/>
      <c r="E892" s="205"/>
      <c r="F892" s="205"/>
      <c r="G892" s="468">
        <f t="shared" si="72"/>
        <v>0</v>
      </c>
      <c r="H892" s="205"/>
      <c r="I892" s="205"/>
      <c r="J892" s="205"/>
      <c r="K892" s="205"/>
      <c r="L892" s="205"/>
      <c r="M892" s="205"/>
      <c r="N892" s="475">
        <f t="shared" si="73"/>
        <v>0</v>
      </c>
      <c r="O892" s="894"/>
      <c r="P892" s="882"/>
      <c r="Q892" s="882"/>
      <c r="R892" s="882"/>
      <c r="S892" s="895"/>
      <c r="T892" s="894"/>
      <c r="U892" s="882"/>
      <c r="V892" s="882"/>
      <c r="W892" s="882"/>
      <c r="X892" s="882"/>
      <c r="Y892" s="882"/>
      <c r="Z892" s="895"/>
      <c r="AA892" s="894"/>
      <c r="AB892" s="882"/>
      <c r="AC892" s="895"/>
    </row>
    <row r="893" spans="1:29" hidden="1" outlineLevel="1">
      <c r="A893" s="430" t="str">
        <f>Słownik!$B$526</f>
        <v>Wielka Brytania</v>
      </c>
      <c r="B893" s="429" t="s">
        <v>831</v>
      </c>
      <c r="C893" s="205"/>
      <c r="D893" s="205"/>
      <c r="E893" s="205"/>
      <c r="F893" s="205"/>
      <c r="G893" s="468">
        <f t="shared" si="72"/>
        <v>0</v>
      </c>
      <c r="H893" s="205"/>
      <c r="I893" s="205"/>
      <c r="J893" s="205"/>
      <c r="K893" s="205"/>
      <c r="L893" s="205"/>
      <c r="M893" s="205"/>
      <c r="N893" s="475">
        <f t="shared" si="73"/>
        <v>0</v>
      </c>
      <c r="O893" s="894"/>
      <c r="P893" s="882"/>
      <c r="Q893" s="882"/>
      <c r="R893" s="882"/>
      <c r="S893" s="895"/>
      <c r="T893" s="894"/>
      <c r="U893" s="882"/>
      <c r="V893" s="882"/>
      <c r="W893" s="882"/>
      <c r="X893" s="882"/>
      <c r="Y893" s="882"/>
      <c r="Z893" s="895"/>
      <c r="AA893" s="894"/>
      <c r="AB893" s="882"/>
      <c r="AC893" s="895"/>
    </row>
    <row r="894" spans="1:29" hidden="1" outlineLevel="1">
      <c r="A894" s="430" t="str">
        <f>Słownik!$B$526</f>
        <v>Wielka Brytania</v>
      </c>
      <c r="B894" s="429" t="s">
        <v>832</v>
      </c>
      <c r="C894" s="205"/>
      <c r="D894" s="205"/>
      <c r="E894" s="205"/>
      <c r="F894" s="205"/>
      <c r="G894" s="468">
        <f t="shared" si="72"/>
        <v>0</v>
      </c>
      <c r="H894" s="205"/>
      <c r="I894" s="205"/>
      <c r="J894" s="205"/>
      <c r="K894" s="205"/>
      <c r="L894" s="205"/>
      <c r="M894" s="205"/>
      <c r="N894" s="475">
        <f t="shared" si="73"/>
        <v>0</v>
      </c>
      <c r="O894" s="894"/>
      <c r="P894" s="882"/>
      <c r="Q894" s="882"/>
      <c r="R894" s="882"/>
      <c r="S894" s="895"/>
      <c r="T894" s="894"/>
      <c r="U894" s="882"/>
      <c r="V894" s="882"/>
      <c r="W894" s="882"/>
      <c r="X894" s="882"/>
      <c r="Y894" s="882"/>
      <c r="Z894" s="895"/>
      <c r="AA894" s="894"/>
      <c r="AB894" s="882"/>
      <c r="AC894" s="895"/>
    </row>
    <row r="895" spans="1:29" hidden="1" outlineLevel="1">
      <c r="A895" s="430" t="str">
        <f>Słownik!$B$526</f>
        <v>Wielka Brytania</v>
      </c>
      <c r="B895" s="429" t="s">
        <v>833</v>
      </c>
      <c r="C895" s="205"/>
      <c r="D895" s="205"/>
      <c r="E895" s="205"/>
      <c r="F895" s="205"/>
      <c r="G895" s="468">
        <f t="shared" si="72"/>
        <v>0</v>
      </c>
      <c r="H895" s="205"/>
      <c r="I895" s="205"/>
      <c r="J895" s="205"/>
      <c r="K895" s="205"/>
      <c r="L895" s="205"/>
      <c r="M895" s="205"/>
      <c r="N895" s="475">
        <f t="shared" si="73"/>
        <v>0</v>
      </c>
      <c r="O895" s="894"/>
      <c r="P895" s="882"/>
      <c r="Q895" s="882"/>
      <c r="R895" s="882"/>
      <c r="S895" s="895"/>
      <c r="T895" s="894"/>
      <c r="U895" s="882"/>
      <c r="V895" s="882"/>
      <c r="W895" s="882"/>
      <c r="X895" s="882"/>
      <c r="Y895" s="882"/>
      <c r="Z895" s="895"/>
      <c r="AA895" s="894"/>
      <c r="AB895" s="882"/>
      <c r="AC895" s="895"/>
    </row>
    <row r="896" spans="1:29" hidden="1" outlineLevel="1">
      <c r="A896" s="430" t="str">
        <f>Słownik!$B$526</f>
        <v>Wielka Brytania</v>
      </c>
      <c r="B896" s="429" t="s">
        <v>734</v>
      </c>
      <c r="C896" s="205"/>
      <c r="D896" s="205"/>
      <c r="E896" s="205"/>
      <c r="F896" s="205"/>
      <c r="G896" s="468">
        <f t="shared" si="72"/>
        <v>0</v>
      </c>
      <c r="H896" s="205"/>
      <c r="I896" s="205"/>
      <c r="J896" s="205"/>
      <c r="K896" s="205"/>
      <c r="L896" s="205"/>
      <c r="M896" s="205"/>
      <c r="N896" s="475">
        <f t="shared" si="73"/>
        <v>0</v>
      </c>
      <c r="O896" s="894"/>
      <c r="P896" s="882"/>
      <c r="Q896" s="882"/>
      <c r="R896" s="882"/>
      <c r="S896" s="895"/>
      <c r="T896" s="894"/>
      <c r="U896" s="882"/>
      <c r="V896" s="882"/>
      <c r="W896" s="882"/>
      <c r="X896" s="882"/>
      <c r="Y896" s="882"/>
      <c r="Z896" s="895"/>
      <c r="AA896" s="894"/>
      <c r="AB896" s="882"/>
      <c r="AC896" s="895"/>
    </row>
    <row r="897" spans="1:29" hidden="1" outlineLevel="1">
      <c r="A897" s="430" t="str">
        <f>Słownik!$B$526</f>
        <v>Wielka Brytania</v>
      </c>
      <c r="B897" s="429" t="s">
        <v>747</v>
      </c>
      <c r="C897" s="205"/>
      <c r="D897" s="205"/>
      <c r="E897" s="205"/>
      <c r="F897" s="205"/>
      <c r="G897" s="468">
        <f t="shared" si="72"/>
        <v>0</v>
      </c>
      <c r="H897" s="205"/>
      <c r="I897" s="205"/>
      <c r="J897" s="205"/>
      <c r="K897" s="205"/>
      <c r="L897" s="205"/>
      <c r="M897" s="205"/>
      <c r="N897" s="475">
        <f t="shared" si="73"/>
        <v>0</v>
      </c>
      <c r="O897" s="894"/>
      <c r="P897" s="882"/>
      <c r="Q897" s="882"/>
      <c r="R897" s="882"/>
      <c r="S897" s="895"/>
      <c r="T897" s="894"/>
      <c r="U897" s="882"/>
      <c r="V897" s="882"/>
      <c r="W897" s="882"/>
      <c r="X897" s="882"/>
      <c r="Y897" s="882"/>
      <c r="Z897" s="895"/>
      <c r="AA897" s="894"/>
      <c r="AB897" s="882"/>
      <c r="AC897" s="895"/>
    </row>
    <row r="898" spans="1:29" hidden="1" outlineLevel="1">
      <c r="A898" s="430" t="str">
        <f>Słownik!$B$526</f>
        <v>Wielka Brytania</v>
      </c>
      <c r="B898" s="429" t="s">
        <v>834</v>
      </c>
      <c r="C898" s="205"/>
      <c r="D898" s="205"/>
      <c r="E898" s="205"/>
      <c r="F898" s="205"/>
      <c r="G898" s="468">
        <f t="shared" si="72"/>
        <v>0</v>
      </c>
      <c r="H898" s="205"/>
      <c r="I898" s="205"/>
      <c r="J898" s="205"/>
      <c r="K898" s="205"/>
      <c r="L898" s="205"/>
      <c r="M898" s="205"/>
      <c r="N898" s="475">
        <f t="shared" si="73"/>
        <v>0</v>
      </c>
      <c r="O898" s="894"/>
      <c r="P898" s="882"/>
      <c r="Q898" s="882"/>
      <c r="R898" s="882"/>
      <c r="S898" s="895"/>
      <c r="T898" s="894"/>
      <c r="U898" s="882"/>
      <c r="V898" s="882"/>
      <c r="W898" s="882"/>
      <c r="X898" s="882"/>
      <c r="Y898" s="882"/>
      <c r="Z898" s="895"/>
      <c r="AA898" s="894"/>
      <c r="AB898" s="882"/>
      <c r="AC898" s="895"/>
    </row>
    <row r="899" spans="1:29" hidden="1" outlineLevel="1">
      <c r="A899" s="430" t="str">
        <f>Słownik!$B$526</f>
        <v>Wielka Brytania</v>
      </c>
      <c r="B899" s="429" t="s">
        <v>835</v>
      </c>
      <c r="C899" s="205"/>
      <c r="D899" s="205"/>
      <c r="E899" s="205"/>
      <c r="F899" s="205"/>
      <c r="G899" s="468">
        <f t="shared" si="72"/>
        <v>0</v>
      </c>
      <c r="H899" s="205"/>
      <c r="I899" s="205"/>
      <c r="J899" s="205"/>
      <c r="K899" s="205"/>
      <c r="L899" s="205"/>
      <c r="M899" s="205"/>
      <c r="N899" s="475">
        <f t="shared" si="73"/>
        <v>0</v>
      </c>
      <c r="O899" s="894"/>
      <c r="P899" s="882"/>
      <c r="Q899" s="882"/>
      <c r="R899" s="882"/>
      <c r="S899" s="895"/>
      <c r="T899" s="894"/>
      <c r="U899" s="882"/>
      <c r="V899" s="882"/>
      <c r="W899" s="882"/>
      <c r="X899" s="882"/>
      <c r="Y899" s="882"/>
      <c r="Z899" s="895"/>
      <c r="AA899" s="894"/>
      <c r="AB899" s="882"/>
      <c r="AC899" s="895"/>
    </row>
    <row r="900" spans="1:29" hidden="1" outlineLevel="1">
      <c r="A900" s="430" t="str">
        <f>Słownik!$B$526</f>
        <v>Wielka Brytania</v>
      </c>
      <c r="B900" s="429" t="s">
        <v>836</v>
      </c>
      <c r="C900" s="205"/>
      <c r="D900" s="205"/>
      <c r="E900" s="205"/>
      <c r="F900" s="205"/>
      <c r="G900" s="468">
        <f t="shared" si="72"/>
        <v>0</v>
      </c>
      <c r="H900" s="205"/>
      <c r="I900" s="205"/>
      <c r="J900" s="205"/>
      <c r="K900" s="205"/>
      <c r="L900" s="205"/>
      <c r="M900" s="205"/>
      <c r="N900" s="475">
        <f t="shared" si="73"/>
        <v>0</v>
      </c>
      <c r="O900" s="894"/>
      <c r="P900" s="882"/>
      <c r="Q900" s="882"/>
      <c r="R900" s="882"/>
      <c r="S900" s="895"/>
      <c r="T900" s="894"/>
      <c r="U900" s="882"/>
      <c r="V900" s="882"/>
      <c r="W900" s="882"/>
      <c r="X900" s="882"/>
      <c r="Y900" s="882"/>
      <c r="Z900" s="895"/>
      <c r="AA900" s="894"/>
      <c r="AB900" s="882"/>
      <c r="AC900" s="895"/>
    </row>
    <row r="901" spans="1:29" hidden="1" outlineLevel="1">
      <c r="A901" s="430" t="str">
        <f>Słownik!$B$526</f>
        <v>Wielka Brytania</v>
      </c>
      <c r="B901" s="429" t="s">
        <v>837</v>
      </c>
      <c r="C901" s="205"/>
      <c r="D901" s="205"/>
      <c r="E901" s="205"/>
      <c r="F901" s="205"/>
      <c r="G901" s="468">
        <f t="shared" si="72"/>
        <v>0</v>
      </c>
      <c r="H901" s="205"/>
      <c r="I901" s="205"/>
      <c r="J901" s="205"/>
      <c r="K901" s="205"/>
      <c r="L901" s="205"/>
      <c r="M901" s="205"/>
      <c r="N901" s="475">
        <f t="shared" si="73"/>
        <v>0</v>
      </c>
      <c r="O901" s="894"/>
      <c r="P901" s="882"/>
      <c r="Q901" s="882"/>
      <c r="R901" s="882"/>
      <c r="S901" s="895"/>
      <c r="T901" s="894"/>
      <c r="U901" s="882"/>
      <c r="V901" s="882"/>
      <c r="W901" s="882"/>
      <c r="X901" s="882"/>
      <c r="Y901" s="882"/>
      <c r="Z901" s="895"/>
      <c r="AA901" s="894"/>
      <c r="AB901" s="882"/>
      <c r="AC901" s="895"/>
    </row>
    <row r="902" spans="1:29" hidden="1" outlineLevel="1">
      <c r="A902" s="430" t="str">
        <f>Słownik!$B$526</f>
        <v>Wielka Brytania</v>
      </c>
      <c r="B902" s="429" t="s">
        <v>838</v>
      </c>
      <c r="C902" s="205"/>
      <c r="D902" s="205"/>
      <c r="E902" s="205"/>
      <c r="F902" s="205"/>
      <c r="G902" s="468">
        <f t="shared" si="72"/>
        <v>0</v>
      </c>
      <c r="H902" s="205"/>
      <c r="I902" s="205"/>
      <c r="J902" s="205"/>
      <c r="K902" s="205"/>
      <c r="L902" s="205"/>
      <c r="M902" s="205"/>
      <c r="N902" s="475">
        <f t="shared" si="73"/>
        <v>0</v>
      </c>
      <c r="O902" s="894"/>
      <c r="P902" s="882"/>
      <c r="Q902" s="882"/>
      <c r="R902" s="882"/>
      <c r="S902" s="895"/>
      <c r="T902" s="894"/>
      <c r="U902" s="882"/>
      <c r="V902" s="882"/>
      <c r="W902" s="882"/>
      <c r="X902" s="882"/>
      <c r="Y902" s="882"/>
      <c r="Z902" s="895"/>
      <c r="AA902" s="894"/>
      <c r="AB902" s="882"/>
      <c r="AC902" s="895"/>
    </row>
    <row r="903" spans="1:29" hidden="1" outlineLevel="1">
      <c r="A903" s="430" t="str">
        <f>Słownik!$B$526</f>
        <v>Wielka Brytania</v>
      </c>
      <c r="B903" s="429" t="s">
        <v>839</v>
      </c>
      <c r="C903" s="205"/>
      <c r="D903" s="205"/>
      <c r="E903" s="205"/>
      <c r="F903" s="205"/>
      <c r="G903" s="468">
        <f t="shared" si="72"/>
        <v>0</v>
      </c>
      <c r="H903" s="205"/>
      <c r="I903" s="205"/>
      <c r="J903" s="205"/>
      <c r="K903" s="205"/>
      <c r="L903" s="205"/>
      <c r="M903" s="205"/>
      <c r="N903" s="475">
        <f t="shared" si="73"/>
        <v>0</v>
      </c>
      <c r="O903" s="894"/>
      <c r="P903" s="882"/>
      <c r="Q903" s="882"/>
      <c r="R903" s="882"/>
      <c r="S903" s="895"/>
      <c r="T903" s="894"/>
      <c r="U903" s="882"/>
      <c r="V903" s="882"/>
      <c r="W903" s="882"/>
      <c r="X903" s="882"/>
      <c r="Y903" s="882"/>
      <c r="Z903" s="895"/>
      <c r="AA903" s="894"/>
      <c r="AB903" s="882"/>
      <c r="AC903" s="895"/>
    </row>
    <row r="904" spans="1:29" hidden="1" outlineLevel="1">
      <c r="A904" s="430" t="str">
        <f>Słownik!$B$526</f>
        <v>Wielka Brytania</v>
      </c>
      <c r="B904" s="429" t="s">
        <v>840</v>
      </c>
      <c r="C904" s="205"/>
      <c r="D904" s="205"/>
      <c r="E904" s="205"/>
      <c r="F904" s="205"/>
      <c r="G904" s="468">
        <f t="shared" si="72"/>
        <v>0</v>
      </c>
      <c r="H904" s="205"/>
      <c r="I904" s="205"/>
      <c r="J904" s="205"/>
      <c r="K904" s="205"/>
      <c r="L904" s="205"/>
      <c r="M904" s="205"/>
      <c r="N904" s="475">
        <f t="shared" si="73"/>
        <v>0</v>
      </c>
      <c r="O904" s="894"/>
      <c r="P904" s="882"/>
      <c r="Q904" s="882"/>
      <c r="R904" s="882"/>
      <c r="S904" s="895"/>
      <c r="T904" s="894"/>
      <c r="U904" s="882"/>
      <c r="V904" s="882"/>
      <c r="W904" s="882"/>
      <c r="X904" s="882"/>
      <c r="Y904" s="882"/>
      <c r="Z904" s="895"/>
      <c r="AA904" s="894"/>
      <c r="AB904" s="882"/>
      <c r="AC904" s="895"/>
    </row>
    <row r="905" spans="1:29" hidden="1" outlineLevel="1">
      <c r="A905" s="430" t="str">
        <f>Słownik!$B$526</f>
        <v>Wielka Brytania</v>
      </c>
      <c r="B905" s="429" t="s">
        <v>841</v>
      </c>
      <c r="C905" s="205"/>
      <c r="D905" s="205"/>
      <c r="E905" s="205"/>
      <c r="F905" s="205"/>
      <c r="G905" s="468">
        <f t="shared" si="72"/>
        <v>0</v>
      </c>
      <c r="H905" s="205"/>
      <c r="I905" s="205"/>
      <c r="J905" s="205"/>
      <c r="K905" s="205"/>
      <c r="L905" s="205"/>
      <c r="M905" s="205"/>
      <c r="N905" s="475">
        <f t="shared" si="73"/>
        <v>0</v>
      </c>
      <c r="O905" s="894"/>
      <c r="P905" s="882"/>
      <c r="Q905" s="882"/>
      <c r="R905" s="882"/>
      <c r="S905" s="895"/>
      <c r="T905" s="894"/>
      <c r="U905" s="882"/>
      <c r="V905" s="882"/>
      <c r="W905" s="882"/>
      <c r="X905" s="882"/>
      <c r="Y905" s="882"/>
      <c r="Z905" s="895"/>
      <c r="AA905" s="894"/>
      <c r="AB905" s="882"/>
      <c r="AC905" s="895"/>
    </row>
    <row r="906" spans="1:29" hidden="1" outlineLevel="1">
      <c r="A906" s="430" t="str">
        <f>Słownik!$B$526</f>
        <v>Wielka Brytania</v>
      </c>
      <c r="B906" s="429" t="s">
        <v>842</v>
      </c>
      <c r="C906" s="205"/>
      <c r="D906" s="205"/>
      <c r="E906" s="205"/>
      <c r="F906" s="205"/>
      <c r="G906" s="468">
        <f t="shared" si="72"/>
        <v>0</v>
      </c>
      <c r="H906" s="205"/>
      <c r="I906" s="205"/>
      <c r="J906" s="205"/>
      <c r="K906" s="205"/>
      <c r="L906" s="205"/>
      <c r="M906" s="205"/>
      <c r="N906" s="475">
        <f t="shared" si="73"/>
        <v>0</v>
      </c>
      <c r="O906" s="894"/>
      <c r="P906" s="882"/>
      <c r="Q906" s="882"/>
      <c r="R906" s="882"/>
      <c r="S906" s="895"/>
      <c r="T906" s="894"/>
      <c r="U906" s="882"/>
      <c r="V906" s="882"/>
      <c r="W906" s="882"/>
      <c r="X906" s="882"/>
      <c r="Y906" s="882"/>
      <c r="Z906" s="895"/>
      <c r="AA906" s="894"/>
      <c r="AB906" s="882"/>
      <c r="AC906" s="895"/>
    </row>
    <row r="907" spans="1:29" hidden="1" outlineLevel="1">
      <c r="A907" s="430" t="str">
        <f>Słownik!$B$526</f>
        <v>Wielka Brytania</v>
      </c>
      <c r="B907" s="429" t="s">
        <v>843</v>
      </c>
      <c r="C907" s="205"/>
      <c r="D907" s="205"/>
      <c r="E907" s="205"/>
      <c r="F907" s="205"/>
      <c r="G907" s="468">
        <f t="shared" si="72"/>
        <v>0</v>
      </c>
      <c r="H907" s="205"/>
      <c r="I907" s="205"/>
      <c r="J907" s="205"/>
      <c r="K907" s="205"/>
      <c r="L907" s="205"/>
      <c r="M907" s="205"/>
      <c r="N907" s="475">
        <f t="shared" si="73"/>
        <v>0</v>
      </c>
      <c r="O907" s="894"/>
      <c r="P907" s="882"/>
      <c r="Q907" s="882"/>
      <c r="R907" s="882"/>
      <c r="S907" s="895"/>
      <c r="T907" s="894"/>
      <c r="U907" s="882"/>
      <c r="V907" s="882"/>
      <c r="W907" s="882"/>
      <c r="X907" s="882"/>
      <c r="Y907" s="882"/>
      <c r="Z907" s="895"/>
      <c r="AA907" s="894"/>
      <c r="AB907" s="882"/>
      <c r="AC907" s="895"/>
    </row>
    <row r="908" spans="1:29" hidden="1" outlineLevel="1">
      <c r="A908" s="430" t="str">
        <f>Słownik!$B$526</f>
        <v>Wielka Brytania</v>
      </c>
      <c r="B908" s="429" t="s">
        <v>844</v>
      </c>
      <c r="C908" s="205"/>
      <c r="D908" s="205"/>
      <c r="E908" s="205"/>
      <c r="F908" s="205"/>
      <c r="G908" s="468">
        <f t="shared" si="72"/>
        <v>0</v>
      </c>
      <c r="H908" s="205"/>
      <c r="I908" s="205"/>
      <c r="J908" s="205"/>
      <c r="K908" s="205"/>
      <c r="L908" s="205"/>
      <c r="M908" s="205"/>
      <c r="N908" s="475">
        <f t="shared" si="73"/>
        <v>0</v>
      </c>
      <c r="O908" s="894"/>
      <c r="P908" s="882"/>
      <c r="Q908" s="882"/>
      <c r="R908" s="882"/>
      <c r="S908" s="895"/>
      <c r="T908" s="894"/>
      <c r="U908" s="882"/>
      <c r="V908" s="882"/>
      <c r="W908" s="882"/>
      <c r="X908" s="882"/>
      <c r="Y908" s="882"/>
      <c r="Z908" s="895"/>
      <c r="AA908" s="894"/>
      <c r="AB908" s="882"/>
      <c r="AC908" s="895"/>
    </row>
    <row r="909" spans="1:29" hidden="1" outlineLevel="1">
      <c r="A909" s="430" t="str">
        <f>Słownik!$B$526</f>
        <v>Wielka Brytania</v>
      </c>
      <c r="B909" s="429" t="s">
        <v>845</v>
      </c>
      <c r="C909" s="205"/>
      <c r="D909" s="205"/>
      <c r="E909" s="205"/>
      <c r="F909" s="205"/>
      <c r="G909" s="468">
        <f t="shared" si="72"/>
        <v>0</v>
      </c>
      <c r="H909" s="205"/>
      <c r="I909" s="205"/>
      <c r="J909" s="205"/>
      <c r="K909" s="205"/>
      <c r="L909" s="205"/>
      <c r="M909" s="205"/>
      <c r="N909" s="475">
        <f t="shared" si="73"/>
        <v>0</v>
      </c>
      <c r="O909" s="894"/>
      <c r="P909" s="882"/>
      <c r="Q909" s="882"/>
      <c r="R909" s="882"/>
      <c r="S909" s="895"/>
      <c r="T909" s="894"/>
      <c r="U909" s="882"/>
      <c r="V909" s="882"/>
      <c r="W909" s="882"/>
      <c r="X909" s="882"/>
      <c r="Y909" s="882"/>
      <c r="Z909" s="895"/>
      <c r="AA909" s="894"/>
      <c r="AB909" s="882"/>
      <c r="AC909" s="895"/>
    </row>
    <row r="910" spans="1:29" hidden="1" outlineLevel="1">
      <c r="A910" s="430" t="str">
        <f>Słownik!$B$526</f>
        <v>Wielka Brytania</v>
      </c>
      <c r="B910" s="429" t="s">
        <v>846</v>
      </c>
      <c r="C910" s="205"/>
      <c r="D910" s="205"/>
      <c r="E910" s="205"/>
      <c r="F910" s="205"/>
      <c r="G910" s="468">
        <f t="shared" si="72"/>
        <v>0</v>
      </c>
      <c r="H910" s="205"/>
      <c r="I910" s="205"/>
      <c r="J910" s="205"/>
      <c r="K910" s="205"/>
      <c r="L910" s="205"/>
      <c r="M910" s="205"/>
      <c r="N910" s="475">
        <f t="shared" si="73"/>
        <v>0</v>
      </c>
      <c r="O910" s="894"/>
      <c r="P910" s="882"/>
      <c r="Q910" s="882"/>
      <c r="R910" s="882"/>
      <c r="S910" s="895"/>
      <c r="T910" s="894"/>
      <c r="U910" s="882"/>
      <c r="V910" s="882"/>
      <c r="W910" s="882"/>
      <c r="X910" s="882"/>
      <c r="Y910" s="882"/>
      <c r="Z910" s="895"/>
      <c r="AA910" s="894"/>
      <c r="AB910" s="882"/>
      <c r="AC910" s="895"/>
    </row>
    <row r="911" spans="1:29" hidden="1" outlineLevel="1">
      <c r="A911" s="430" t="str">
        <f>Słownik!$B$526</f>
        <v>Wielka Brytania</v>
      </c>
      <c r="B911" s="429" t="s">
        <v>847</v>
      </c>
      <c r="C911" s="205"/>
      <c r="D911" s="205"/>
      <c r="E911" s="205"/>
      <c r="F911" s="205"/>
      <c r="G911" s="468">
        <f t="shared" si="72"/>
        <v>0</v>
      </c>
      <c r="H911" s="205"/>
      <c r="I911" s="205"/>
      <c r="J911" s="205"/>
      <c r="K911" s="205"/>
      <c r="L911" s="205"/>
      <c r="M911" s="205"/>
      <c r="N911" s="475">
        <f t="shared" si="73"/>
        <v>0</v>
      </c>
      <c r="O911" s="894"/>
      <c r="P911" s="882"/>
      <c r="Q911" s="882"/>
      <c r="R911" s="882"/>
      <c r="S911" s="895"/>
      <c r="T911" s="894"/>
      <c r="U911" s="882"/>
      <c r="V911" s="882"/>
      <c r="W911" s="882"/>
      <c r="X911" s="882"/>
      <c r="Y911" s="882"/>
      <c r="Z911" s="895"/>
      <c r="AA911" s="894"/>
      <c r="AB911" s="882"/>
      <c r="AC911" s="895"/>
    </row>
    <row r="912" spans="1:29" hidden="1" outlineLevel="1">
      <c r="A912" s="430" t="str">
        <f>Słownik!$B$526</f>
        <v>Wielka Brytania</v>
      </c>
      <c r="B912" s="429" t="s">
        <v>848</v>
      </c>
      <c r="C912" s="205"/>
      <c r="D912" s="205"/>
      <c r="E912" s="205"/>
      <c r="F912" s="205"/>
      <c r="G912" s="468">
        <f t="shared" si="72"/>
        <v>0</v>
      </c>
      <c r="H912" s="205"/>
      <c r="I912" s="205"/>
      <c r="J912" s="205"/>
      <c r="K912" s="205"/>
      <c r="L912" s="205"/>
      <c r="M912" s="205"/>
      <c r="N912" s="475">
        <f t="shared" si="73"/>
        <v>0</v>
      </c>
      <c r="O912" s="894"/>
      <c r="P912" s="882"/>
      <c r="Q912" s="882"/>
      <c r="R912" s="882"/>
      <c r="S912" s="895"/>
      <c r="T912" s="894"/>
      <c r="U912" s="882"/>
      <c r="V912" s="882"/>
      <c r="W912" s="882"/>
      <c r="X912" s="882"/>
      <c r="Y912" s="882"/>
      <c r="Z912" s="895"/>
      <c r="AA912" s="894"/>
      <c r="AB912" s="882"/>
      <c r="AC912" s="895"/>
    </row>
    <row r="913" spans="1:29" hidden="1" outlineLevel="1">
      <c r="A913" s="430" t="str">
        <f>Słownik!$B$526</f>
        <v>Wielka Brytania</v>
      </c>
      <c r="B913" s="429" t="s">
        <v>849</v>
      </c>
      <c r="C913" s="205"/>
      <c r="D913" s="205"/>
      <c r="E913" s="205"/>
      <c r="F913" s="205"/>
      <c r="G913" s="468">
        <f t="shared" si="72"/>
        <v>0</v>
      </c>
      <c r="H913" s="205"/>
      <c r="I913" s="205"/>
      <c r="J913" s="205"/>
      <c r="K913" s="205"/>
      <c r="L913" s="205"/>
      <c r="M913" s="205"/>
      <c r="N913" s="475">
        <f t="shared" si="73"/>
        <v>0</v>
      </c>
      <c r="O913" s="894"/>
      <c r="P913" s="882"/>
      <c r="Q913" s="882"/>
      <c r="R913" s="882"/>
      <c r="S913" s="895"/>
      <c r="T913" s="894"/>
      <c r="U913" s="882"/>
      <c r="V913" s="882"/>
      <c r="W913" s="882"/>
      <c r="X913" s="882"/>
      <c r="Y913" s="882"/>
      <c r="Z913" s="895"/>
      <c r="AA913" s="894"/>
      <c r="AB913" s="882"/>
      <c r="AC913" s="895"/>
    </row>
    <row r="914" spans="1:29" hidden="1" outlineLevel="1">
      <c r="A914" s="430" t="str">
        <f>Słownik!$B$526</f>
        <v>Wielka Brytania</v>
      </c>
      <c r="B914" s="429" t="s">
        <v>750</v>
      </c>
      <c r="C914" s="205"/>
      <c r="D914" s="205"/>
      <c r="E914" s="205"/>
      <c r="F914" s="205"/>
      <c r="G914" s="468">
        <f t="shared" si="72"/>
        <v>0</v>
      </c>
      <c r="H914" s="205"/>
      <c r="I914" s="205"/>
      <c r="J914" s="205"/>
      <c r="K914" s="205"/>
      <c r="L914" s="205"/>
      <c r="M914" s="205"/>
      <c r="N914" s="475">
        <f t="shared" si="73"/>
        <v>0</v>
      </c>
      <c r="O914" s="894"/>
      <c r="P914" s="882"/>
      <c r="Q914" s="882"/>
      <c r="R914" s="882"/>
      <c r="S914" s="895"/>
      <c r="T914" s="894"/>
      <c r="U914" s="882"/>
      <c r="V914" s="882"/>
      <c r="W914" s="882"/>
      <c r="X914" s="882"/>
      <c r="Y914" s="882"/>
      <c r="Z914" s="895"/>
      <c r="AA914" s="894"/>
      <c r="AB914" s="882"/>
      <c r="AC914" s="895"/>
    </row>
    <row r="915" spans="1:29" hidden="1" outlineLevel="1">
      <c r="A915" s="430" t="str">
        <f>Słownik!$B$526</f>
        <v>Wielka Brytania</v>
      </c>
      <c r="B915" s="429" t="s">
        <v>850</v>
      </c>
      <c r="C915" s="205"/>
      <c r="D915" s="205"/>
      <c r="E915" s="205"/>
      <c r="F915" s="205"/>
      <c r="G915" s="468">
        <f t="shared" si="72"/>
        <v>0</v>
      </c>
      <c r="H915" s="205"/>
      <c r="I915" s="205"/>
      <c r="J915" s="205"/>
      <c r="K915" s="205"/>
      <c r="L915" s="205"/>
      <c r="M915" s="205"/>
      <c r="N915" s="475">
        <f t="shared" si="73"/>
        <v>0</v>
      </c>
      <c r="O915" s="894"/>
      <c r="P915" s="882"/>
      <c r="Q915" s="882"/>
      <c r="R915" s="882"/>
      <c r="S915" s="895"/>
      <c r="T915" s="894"/>
      <c r="U915" s="882"/>
      <c r="V915" s="882"/>
      <c r="W915" s="882"/>
      <c r="X915" s="882"/>
      <c r="Y915" s="882"/>
      <c r="Z915" s="895"/>
      <c r="AA915" s="894"/>
      <c r="AB915" s="882"/>
      <c r="AC915" s="895"/>
    </row>
    <row r="916" spans="1:29" hidden="1" outlineLevel="1">
      <c r="A916" s="430" t="str">
        <f>Słownik!$B$526</f>
        <v>Wielka Brytania</v>
      </c>
      <c r="B916" s="429" t="s">
        <v>851</v>
      </c>
      <c r="C916" s="205"/>
      <c r="D916" s="205"/>
      <c r="E916" s="205"/>
      <c r="F916" s="205"/>
      <c r="G916" s="468">
        <f t="shared" si="72"/>
        <v>0</v>
      </c>
      <c r="H916" s="205"/>
      <c r="I916" s="205"/>
      <c r="J916" s="205"/>
      <c r="K916" s="205"/>
      <c r="L916" s="205"/>
      <c r="M916" s="205"/>
      <c r="N916" s="475">
        <f t="shared" si="73"/>
        <v>0</v>
      </c>
      <c r="O916" s="894"/>
      <c r="P916" s="882"/>
      <c r="Q916" s="882"/>
      <c r="R916" s="882"/>
      <c r="S916" s="895"/>
      <c r="T916" s="894"/>
      <c r="U916" s="882"/>
      <c r="V916" s="882"/>
      <c r="W916" s="882"/>
      <c r="X916" s="882"/>
      <c r="Y916" s="882"/>
      <c r="Z916" s="895"/>
      <c r="AA916" s="894"/>
      <c r="AB916" s="882"/>
      <c r="AC916" s="895"/>
    </row>
    <row r="917" spans="1:29" hidden="1" outlineLevel="1">
      <c r="A917" s="430" t="str">
        <f>Słownik!$B$526</f>
        <v>Wielka Brytania</v>
      </c>
      <c r="B917" s="429" t="s">
        <v>852</v>
      </c>
      <c r="C917" s="205"/>
      <c r="D917" s="205"/>
      <c r="E917" s="205"/>
      <c r="F917" s="205"/>
      <c r="G917" s="468">
        <f t="shared" si="72"/>
        <v>0</v>
      </c>
      <c r="H917" s="205"/>
      <c r="I917" s="205"/>
      <c r="J917" s="205"/>
      <c r="K917" s="205"/>
      <c r="L917" s="205"/>
      <c r="M917" s="205"/>
      <c r="N917" s="475">
        <f t="shared" si="73"/>
        <v>0</v>
      </c>
      <c r="O917" s="894"/>
      <c r="P917" s="882"/>
      <c r="Q917" s="882"/>
      <c r="R917" s="882"/>
      <c r="S917" s="895"/>
      <c r="T917" s="894"/>
      <c r="U917" s="882"/>
      <c r="V917" s="882"/>
      <c r="W917" s="882"/>
      <c r="X917" s="882"/>
      <c r="Y917" s="882"/>
      <c r="Z917" s="895"/>
      <c r="AA917" s="894"/>
      <c r="AB917" s="882"/>
      <c r="AC917" s="895"/>
    </row>
    <row r="918" spans="1:29" hidden="1" outlineLevel="1">
      <c r="A918" s="430" t="str">
        <f>Słownik!$B$526</f>
        <v>Wielka Brytania</v>
      </c>
      <c r="B918" s="429" t="s">
        <v>853</v>
      </c>
      <c r="C918" s="205"/>
      <c r="D918" s="205"/>
      <c r="E918" s="205"/>
      <c r="F918" s="205"/>
      <c r="G918" s="468">
        <f t="shared" si="72"/>
        <v>0</v>
      </c>
      <c r="H918" s="205"/>
      <c r="I918" s="205"/>
      <c r="J918" s="205"/>
      <c r="K918" s="205"/>
      <c r="L918" s="205"/>
      <c r="M918" s="205"/>
      <c r="N918" s="475">
        <f t="shared" si="73"/>
        <v>0</v>
      </c>
      <c r="O918" s="894"/>
      <c r="P918" s="882"/>
      <c r="Q918" s="882"/>
      <c r="R918" s="882"/>
      <c r="S918" s="895"/>
      <c r="T918" s="894"/>
      <c r="U918" s="882"/>
      <c r="V918" s="882"/>
      <c r="W918" s="882"/>
      <c r="X918" s="882"/>
      <c r="Y918" s="882"/>
      <c r="Z918" s="895"/>
      <c r="AA918" s="894"/>
      <c r="AB918" s="882"/>
      <c r="AC918" s="895"/>
    </row>
    <row r="919" spans="1:29" hidden="1" outlineLevel="1">
      <c r="A919" s="430" t="str">
        <f>Słownik!$B$526</f>
        <v>Wielka Brytania</v>
      </c>
      <c r="B919" s="429" t="s">
        <v>854</v>
      </c>
      <c r="C919" s="205"/>
      <c r="D919" s="205"/>
      <c r="E919" s="205"/>
      <c r="F919" s="205"/>
      <c r="G919" s="468">
        <f t="shared" si="72"/>
        <v>0</v>
      </c>
      <c r="H919" s="205"/>
      <c r="I919" s="205"/>
      <c r="J919" s="205"/>
      <c r="K919" s="205"/>
      <c r="L919" s="205"/>
      <c r="M919" s="205"/>
      <c r="N919" s="475">
        <f t="shared" si="73"/>
        <v>0</v>
      </c>
      <c r="O919" s="894"/>
      <c r="P919" s="882"/>
      <c r="Q919" s="882"/>
      <c r="R919" s="882"/>
      <c r="S919" s="895"/>
      <c r="T919" s="894"/>
      <c r="U919" s="882"/>
      <c r="V919" s="882"/>
      <c r="W919" s="882"/>
      <c r="X919" s="882"/>
      <c r="Y919" s="882"/>
      <c r="Z919" s="895"/>
      <c r="AA919" s="894"/>
      <c r="AB919" s="882"/>
      <c r="AC919" s="895"/>
    </row>
    <row r="920" spans="1:29" hidden="1" outlineLevel="1">
      <c r="A920" s="430" t="str">
        <f>Słownik!$B$526</f>
        <v>Wielka Brytania</v>
      </c>
      <c r="B920" s="429" t="s">
        <v>855</v>
      </c>
      <c r="C920" s="205"/>
      <c r="D920" s="205"/>
      <c r="E920" s="205"/>
      <c r="F920" s="205"/>
      <c r="G920" s="468">
        <f t="shared" si="72"/>
        <v>0</v>
      </c>
      <c r="H920" s="205"/>
      <c r="I920" s="205"/>
      <c r="J920" s="205"/>
      <c r="K920" s="205"/>
      <c r="L920" s="205"/>
      <c r="M920" s="205"/>
      <c r="N920" s="475">
        <f t="shared" si="73"/>
        <v>0</v>
      </c>
      <c r="O920" s="894"/>
      <c r="P920" s="882"/>
      <c r="Q920" s="882"/>
      <c r="R920" s="882"/>
      <c r="S920" s="895"/>
      <c r="T920" s="894"/>
      <c r="U920" s="882"/>
      <c r="V920" s="882"/>
      <c r="W920" s="882"/>
      <c r="X920" s="882"/>
      <c r="Y920" s="882"/>
      <c r="Z920" s="895"/>
      <c r="AA920" s="894"/>
      <c r="AB920" s="882"/>
      <c r="AC920" s="895"/>
    </row>
    <row r="921" spans="1:29" hidden="1" outlineLevel="1">
      <c r="A921" s="430" t="str">
        <f>Słownik!$B$526</f>
        <v>Wielka Brytania</v>
      </c>
      <c r="B921" s="429" t="s">
        <v>856</v>
      </c>
      <c r="C921" s="205"/>
      <c r="D921" s="205"/>
      <c r="E921" s="205"/>
      <c r="F921" s="205"/>
      <c r="G921" s="468">
        <f t="shared" si="72"/>
        <v>0</v>
      </c>
      <c r="H921" s="205"/>
      <c r="I921" s="205"/>
      <c r="J921" s="205"/>
      <c r="K921" s="205"/>
      <c r="L921" s="205"/>
      <c r="M921" s="205"/>
      <c r="N921" s="475">
        <f t="shared" si="73"/>
        <v>0</v>
      </c>
      <c r="O921" s="894"/>
      <c r="P921" s="882"/>
      <c r="Q921" s="882"/>
      <c r="R921" s="882"/>
      <c r="S921" s="895"/>
      <c r="T921" s="894"/>
      <c r="U921" s="882"/>
      <c r="V921" s="882"/>
      <c r="W921" s="882"/>
      <c r="X921" s="882"/>
      <c r="Y921" s="882"/>
      <c r="Z921" s="895"/>
      <c r="AA921" s="894"/>
      <c r="AB921" s="882"/>
      <c r="AC921" s="895"/>
    </row>
    <row r="922" spans="1:29" hidden="1" outlineLevel="1">
      <c r="A922" s="430" t="str">
        <f>Słownik!$B$526</f>
        <v>Wielka Brytania</v>
      </c>
      <c r="B922" s="429" t="s">
        <v>752</v>
      </c>
      <c r="C922" s="205"/>
      <c r="D922" s="205"/>
      <c r="E922" s="205"/>
      <c r="F922" s="205"/>
      <c r="G922" s="468">
        <f t="shared" si="72"/>
        <v>0</v>
      </c>
      <c r="H922" s="205"/>
      <c r="I922" s="205"/>
      <c r="J922" s="205"/>
      <c r="K922" s="205"/>
      <c r="L922" s="205"/>
      <c r="M922" s="205"/>
      <c r="N922" s="475">
        <f t="shared" si="73"/>
        <v>0</v>
      </c>
      <c r="O922" s="894"/>
      <c r="P922" s="882"/>
      <c r="Q922" s="882"/>
      <c r="R922" s="882"/>
      <c r="S922" s="895"/>
      <c r="T922" s="894"/>
      <c r="U922" s="882"/>
      <c r="V922" s="882"/>
      <c r="W922" s="882"/>
      <c r="X922" s="882"/>
      <c r="Y922" s="882"/>
      <c r="Z922" s="895"/>
      <c r="AA922" s="894"/>
      <c r="AB922" s="882"/>
      <c r="AC922" s="895"/>
    </row>
    <row r="923" spans="1:29" hidden="1" outlineLevel="1">
      <c r="A923" s="430" t="str">
        <f>Słownik!$B$526</f>
        <v>Wielka Brytania</v>
      </c>
      <c r="B923" s="429" t="s">
        <v>857</v>
      </c>
      <c r="C923" s="205"/>
      <c r="D923" s="205"/>
      <c r="E923" s="205"/>
      <c r="F923" s="205"/>
      <c r="G923" s="468">
        <f t="shared" ref="G923:G956" si="74">SUM(C923:F923)</f>
        <v>0</v>
      </c>
      <c r="H923" s="205"/>
      <c r="I923" s="205"/>
      <c r="J923" s="205"/>
      <c r="K923" s="205"/>
      <c r="L923" s="205"/>
      <c r="M923" s="205"/>
      <c r="N923" s="475">
        <f t="shared" ref="N923:N954" si="75">SUM(H923:K923)+1.5*(L923+M923)</f>
        <v>0</v>
      </c>
      <c r="O923" s="894"/>
      <c r="P923" s="882"/>
      <c r="Q923" s="882"/>
      <c r="R923" s="882"/>
      <c r="S923" s="895"/>
      <c r="T923" s="894"/>
      <c r="U923" s="882"/>
      <c r="V923" s="882"/>
      <c r="W923" s="882"/>
      <c r="X923" s="882"/>
      <c r="Y923" s="882"/>
      <c r="Z923" s="895"/>
      <c r="AA923" s="894"/>
      <c r="AB923" s="882"/>
      <c r="AC923" s="895"/>
    </row>
    <row r="924" spans="1:29" hidden="1" outlineLevel="1">
      <c r="A924" s="430" t="str">
        <f>Słownik!$B$526</f>
        <v>Wielka Brytania</v>
      </c>
      <c r="B924" s="429" t="s">
        <v>778</v>
      </c>
      <c r="C924" s="205"/>
      <c r="D924" s="205"/>
      <c r="E924" s="205"/>
      <c r="F924" s="205"/>
      <c r="G924" s="468">
        <f t="shared" si="74"/>
        <v>0</v>
      </c>
      <c r="H924" s="205"/>
      <c r="I924" s="205"/>
      <c r="J924" s="205"/>
      <c r="K924" s="205"/>
      <c r="L924" s="205"/>
      <c r="M924" s="205"/>
      <c r="N924" s="475">
        <f t="shared" si="75"/>
        <v>0</v>
      </c>
      <c r="O924" s="894"/>
      <c r="P924" s="882"/>
      <c r="Q924" s="882"/>
      <c r="R924" s="882"/>
      <c r="S924" s="895"/>
      <c r="T924" s="894"/>
      <c r="U924" s="882"/>
      <c r="V924" s="882"/>
      <c r="W924" s="882"/>
      <c r="X924" s="882"/>
      <c r="Y924" s="882"/>
      <c r="Z924" s="895"/>
      <c r="AA924" s="894"/>
      <c r="AB924" s="882"/>
      <c r="AC924" s="895"/>
    </row>
    <row r="925" spans="1:29" hidden="1" outlineLevel="1">
      <c r="A925" s="430" t="str">
        <f>Słownik!$B$526</f>
        <v>Wielka Brytania</v>
      </c>
      <c r="B925" s="429" t="s">
        <v>858</v>
      </c>
      <c r="C925" s="205"/>
      <c r="D925" s="205"/>
      <c r="E925" s="205"/>
      <c r="F925" s="205"/>
      <c r="G925" s="468">
        <f t="shared" si="74"/>
        <v>0</v>
      </c>
      <c r="H925" s="205"/>
      <c r="I925" s="205"/>
      <c r="J925" s="205"/>
      <c r="K925" s="205"/>
      <c r="L925" s="205"/>
      <c r="M925" s="205"/>
      <c r="N925" s="475">
        <f t="shared" si="75"/>
        <v>0</v>
      </c>
      <c r="O925" s="894"/>
      <c r="P925" s="882"/>
      <c r="Q925" s="882"/>
      <c r="R925" s="882"/>
      <c r="S925" s="895"/>
      <c r="T925" s="894"/>
      <c r="U925" s="882"/>
      <c r="V925" s="882"/>
      <c r="W925" s="882"/>
      <c r="X925" s="882"/>
      <c r="Y925" s="882"/>
      <c r="Z925" s="895"/>
      <c r="AA925" s="894"/>
      <c r="AB925" s="882"/>
      <c r="AC925" s="895"/>
    </row>
    <row r="926" spans="1:29" hidden="1" outlineLevel="1">
      <c r="A926" s="430" t="str">
        <f>Słownik!$B$526</f>
        <v>Wielka Brytania</v>
      </c>
      <c r="B926" s="429" t="s">
        <v>859</v>
      </c>
      <c r="C926" s="205"/>
      <c r="D926" s="205"/>
      <c r="E926" s="205"/>
      <c r="F926" s="205"/>
      <c r="G926" s="468">
        <f t="shared" si="74"/>
        <v>0</v>
      </c>
      <c r="H926" s="205"/>
      <c r="I926" s="205"/>
      <c r="J926" s="205"/>
      <c r="K926" s="205"/>
      <c r="L926" s="205"/>
      <c r="M926" s="205"/>
      <c r="N926" s="475">
        <f t="shared" si="75"/>
        <v>0</v>
      </c>
      <c r="O926" s="894"/>
      <c r="P926" s="882"/>
      <c r="Q926" s="882"/>
      <c r="R926" s="882"/>
      <c r="S926" s="895"/>
      <c r="T926" s="894"/>
      <c r="U926" s="882"/>
      <c r="V926" s="882"/>
      <c r="W926" s="882"/>
      <c r="X926" s="882"/>
      <c r="Y926" s="882"/>
      <c r="Z926" s="895"/>
      <c r="AA926" s="894"/>
      <c r="AB926" s="882"/>
      <c r="AC926" s="895"/>
    </row>
    <row r="927" spans="1:29" hidden="1" outlineLevel="1">
      <c r="A927" s="430" t="str">
        <f>Słownik!$B$526</f>
        <v>Wielka Brytania</v>
      </c>
      <c r="B927" s="429" t="s">
        <v>860</v>
      </c>
      <c r="C927" s="205"/>
      <c r="D927" s="205"/>
      <c r="E927" s="205"/>
      <c r="F927" s="205"/>
      <c r="G927" s="468">
        <f t="shared" si="74"/>
        <v>0</v>
      </c>
      <c r="H927" s="205"/>
      <c r="I927" s="205"/>
      <c r="J927" s="205"/>
      <c r="K927" s="205"/>
      <c r="L927" s="205"/>
      <c r="M927" s="205"/>
      <c r="N927" s="475">
        <f t="shared" si="75"/>
        <v>0</v>
      </c>
      <c r="O927" s="894"/>
      <c r="P927" s="882"/>
      <c r="Q927" s="882"/>
      <c r="R927" s="882"/>
      <c r="S927" s="895"/>
      <c r="T927" s="894"/>
      <c r="U927" s="882"/>
      <c r="V927" s="882"/>
      <c r="W927" s="882"/>
      <c r="X927" s="882"/>
      <c r="Y927" s="882"/>
      <c r="Z927" s="895"/>
      <c r="AA927" s="894"/>
      <c r="AB927" s="882"/>
      <c r="AC927" s="895"/>
    </row>
    <row r="928" spans="1:29" hidden="1" outlineLevel="1">
      <c r="A928" s="430" t="str">
        <f>Słownik!$B$526</f>
        <v>Wielka Brytania</v>
      </c>
      <c r="B928" s="429" t="s">
        <v>740</v>
      </c>
      <c r="C928" s="205"/>
      <c r="D928" s="205"/>
      <c r="E928" s="205"/>
      <c r="F928" s="205"/>
      <c r="G928" s="468">
        <f t="shared" si="74"/>
        <v>0</v>
      </c>
      <c r="H928" s="205"/>
      <c r="I928" s="205"/>
      <c r="J928" s="205"/>
      <c r="K928" s="205"/>
      <c r="L928" s="205"/>
      <c r="M928" s="205"/>
      <c r="N928" s="475">
        <f t="shared" si="75"/>
        <v>0</v>
      </c>
      <c r="O928" s="894"/>
      <c r="P928" s="882"/>
      <c r="Q928" s="882"/>
      <c r="R928" s="882"/>
      <c r="S928" s="895"/>
      <c r="T928" s="894"/>
      <c r="U928" s="882"/>
      <c r="V928" s="882"/>
      <c r="W928" s="882"/>
      <c r="X928" s="882"/>
      <c r="Y928" s="882"/>
      <c r="Z928" s="895"/>
      <c r="AA928" s="894"/>
      <c r="AB928" s="882"/>
      <c r="AC928" s="895"/>
    </row>
    <row r="929" spans="1:29" hidden="1" outlineLevel="1">
      <c r="A929" s="430" t="str">
        <f>Słownik!$B$526</f>
        <v>Wielka Brytania</v>
      </c>
      <c r="B929" s="429" t="s">
        <v>861</v>
      </c>
      <c r="C929" s="205"/>
      <c r="D929" s="205"/>
      <c r="E929" s="205"/>
      <c r="F929" s="205"/>
      <c r="G929" s="468">
        <f t="shared" si="74"/>
        <v>0</v>
      </c>
      <c r="H929" s="205"/>
      <c r="I929" s="205"/>
      <c r="J929" s="205"/>
      <c r="K929" s="205"/>
      <c r="L929" s="205"/>
      <c r="M929" s="205"/>
      <c r="N929" s="475">
        <f t="shared" si="75"/>
        <v>0</v>
      </c>
      <c r="O929" s="894"/>
      <c r="P929" s="882"/>
      <c r="Q929" s="882"/>
      <c r="R929" s="882"/>
      <c r="S929" s="895"/>
      <c r="T929" s="894"/>
      <c r="U929" s="882"/>
      <c r="V929" s="882"/>
      <c r="W929" s="882"/>
      <c r="X929" s="882"/>
      <c r="Y929" s="882"/>
      <c r="Z929" s="895"/>
      <c r="AA929" s="894"/>
      <c r="AB929" s="882"/>
      <c r="AC929" s="895"/>
    </row>
    <row r="930" spans="1:29" hidden="1" outlineLevel="1">
      <c r="A930" s="430" t="str">
        <f>Słownik!$B$526</f>
        <v>Wielka Brytania</v>
      </c>
      <c r="B930" s="429" t="s">
        <v>862</v>
      </c>
      <c r="C930" s="205"/>
      <c r="D930" s="205"/>
      <c r="E930" s="205"/>
      <c r="F930" s="205"/>
      <c r="G930" s="468">
        <f t="shared" si="74"/>
        <v>0</v>
      </c>
      <c r="H930" s="205"/>
      <c r="I930" s="205"/>
      <c r="J930" s="205"/>
      <c r="K930" s="205"/>
      <c r="L930" s="205"/>
      <c r="M930" s="205"/>
      <c r="N930" s="475">
        <f t="shared" si="75"/>
        <v>0</v>
      </c>
      <c r="O930" s="894"/>
      <c r="P930" s="882"/>
      <c r="Q930" s="882"/>
      <c r="R930" s="882"/>
      <c r="S930" s="895"/>
      <c r="T930" s="894"/>
      <c r="U930" s="882"/>
      <c r="V930" s="882"/>
      <c r="W930" s="882"/>
      <c r="X930" s="882"/>
      <c r="Y930" s="882"/>
      <c r="Z930" s="895"/>
      <c r="AA930" s="894"/>
      <c r="AB930" s="882"/>
      <c r="AC930" s="895"/>
    </row>
    <row r="931" spans="1:29" hidden="1" outlineLevel="1">
      <c r="A931" s="430" t="str">
        <f>Słownik!$B$526</f>
        <v>Wielka Brytania</v>
      </c>
      <c r="B931" s="429" t="s">
        <v>863</v>
      </c>
      <c r="C931" s="205"/>
      <c r="D931" s="205"/>
      <c r="E931" s="205"/>
      <c r="F931" s="205"/>
      <c r="G931" s="468">
        <f t="shared" si="74"/>
        <v>0</v>
      </c>
      <c r="H931" s="205"/>
      <c r="I931" s="205"/>
      <c r="J931" s="205"/>
      <c r="K931" s="205"/>
      <c r="L931" s="205"/>
      <c r="M931" s="205"/>
      <c r="N931" s="475">
        <f t="shared" si="75"/>
        <v>0</v>
      </c>
      <c r="O931" s="894"/>
      <c r="P931" s="882"/>
      <c r="Q931" s="882"/>
      <c r="R931" s="882"/>
      <c r="S931" s="895"/>
      <c r="T931" s="894"/>
      <c r="U931" s="882"/>
      <c r="V931" s="882"/>
      <c r="W931" s="882"/>
      <c r="X931" s="882"/>
      <c r="Y931" s="882"/>
      <c r="Z931" s="895"/>
      <c r="AA931" s="894"/>
      <c r="AB931" s="882"/>
      <c r="AC931" s="895"/>
    </row>
    <row r="932" spans="1:29" hidden="1" outlineLevel="1">
      <c r="A932" s="430" t="str">
        <f>Słownik!$B$526</f>
        <v>Wielka Brytania</v>
      </c>
      <c r="B932" s="429" t="s">
        <v>864</v>
      </c>
      <c r="C932" s="205"/>
      <c r="D932" s="205"/>
      <c r="E932" s="205"/>
      <c r="F932" s="205"/>
      <c r="G932" s="468">
        <f t="shared" si="74"/>
        <v>0</v>
      </c>
      <c r="H932" s="205"/>
      <c r="I932" s="205"/>
      <c r="J932" s="205"/>
      <c r="K932" s="205"/>
      <c r="L932" s="205"/>
      <c r="M932" s="205"/>
      <c r="N932" s="475">
        <f t="shared" si="75"/>
        <v>0</v>
      </c>
      <c r="O932" s="894"/>
      <c r="P932" s="882"/>
      <c r="Q932" s="882"/>
      <c r="R932" s="882"/>
      <c r="S932" s="895"/>
      <c r="T932" s="894"/>
      <c r="U932" s="882"/>
      <c r="V932" s="882"/>
      <c r="W932" s="882"/>
      <c r="X932" s="882"/>
      <c r="Y932" s="882"/>
      <c r="Z932" s="895"/>
      <c r="AA932" s="894"/>
      <c r="AB932" s="882"/>
      <c r="AC932" s="895"/>
    </row>
    <row r="933" spans="1:29" hidden="1" outlineLevel="1">
      <c r="A933" s="430" t="str">
        <f>Słownik!$B$526</f>
        <v>Wielka Brytania</v>
      </c>
      <c r="B933" s="429" t="s">
        <v>865</v>
      </c>
      <c r="C933" s="205"/>
      <c r="D933" s="205"/>
      <c r="E933" s="205"/>
      <c r="F933" s="205"/>
      <c r="G933" s="468">
        <f t="shared" si="74"/>
        <v>0</v>
      </c>
      <c r="H933" s="205"/>
      <c r="I933" s="205"/>
      <c r="J933" s="205"/>
      <c r="K933" s="205"/>
      <c r="L933" s="205"/>
      <c r="M933" s="205"/>
      <c r="N933" s="475">
        <f t="shared" si="75"/>
        <v>0</v>
      </c>
      <c r="O933" s="894"/>
      <c r="P933" s="882"/>
      <c r="Q933" s="882"/>
      <c r="R933" s="882"/>
      <c r="S933" s="895"/>
      <c r="T933" s="894"/>
      <c r="U933" s="882"/>
      <c r="V933" s="882"/>
      <c r="W933" s="882"/>
      <c r="X933" s="882"/>
      <c r="Y933" s="882"/>
      <c r="Z933" s="895"/>
      <c r="AA933" s="894"/>
      <c r="AB933" s="882"/>
      <c r="AC933" s="895"/>
    </row>
    <row r="934" spans="1:29" hidden="1" outlineLevel="1">
      <c r="A934" s="430" t="str">
        <f>Słownik!$B$526</f>
        <v>Wielka Brytania</v>
      </c>
      <c r="B934" s="429" t="s">
        <v>866</v>
      </c>
      <c r="C934" s="205"/>
      <c r="D934" s="205"/>
      <c r="E934" s="205"/>
      <c r="F934" s="205"/>
      <c r="G934" s="468">
        <f t="shared" si="74"/>
        <v>0</v>
      </c>
      <c r="H934" s="205"/>
      <c r="I934" s="205"/>
      <c r="J934" s="205"/>
      <c r="K934" s="205"/>
      <c r="L934" s="205"/>
      <c r="M934" s="205"/>
      <c r="N934" s="475">
        <f t="shared" si="75"/>
        <v>0</v>
      </c>
      <c r="O934" s="894"/>
      <c r="P934" s="882"/>
      <c r="Q934" s="882"/>
      <c r="R934" s="882"/>
      <c r="S934" s="895"/>
      <c r="T934" s="894"/>
      <c r="U934" s="882"/>
      <c r="V934" s="882"/>
      <c r="W934" s="882"/>
      <c r="X934" s="882"/>
      <c r="Y934" s="882"/>
      <c r="Z934" s="895"/>
      <c r="AA934" s="894"/>
      <c r="AB934" s="882"/>
      <c r="AC934" s="895"/>
    </row>
    <row r="935" spans="1:29" hidden="1" outlineLevel="1">
      <c r="A935" s="430" t="str">
        <f>Słownik!$B$526</f>
        <v>Wielka Brytania</v>
      </c>
      <c r="B935" s="429" t="s">
        <v>867</v>
      </c>
      <c r="C935" s="205"/>
      <c r="D935" s="205"/>
      <c r="E935" s="205"/>
      <c r="F935" s="205"/>
      <c r="G935" s="468">
        <f t="shared" si="74"/>
        <v>0</v>
      </c>
      <c r="H935" s="205"/>
      <c r="I935" s="205"/>
      <c r="J935" s="205"/>
      <c r="K935" s="205"/>
      <c r="L935" s="205"/>
      <c r="M935" s="205"/>
      <c r="N935" s="475">
        <f t="shared" si="75"/>
        <v>0</v>
      </c>
      <c r="O935" s="894"/>
      <c r="P935" s="882"/>
      <c r="Q935" s="882"/>
      <c r="R935" s="882"/>
      <c r="S935" s="895"/>
      <c r="T935" s="894"/>
      <c r="U935" s="882"/>
      <c r="V935" s="882"/>
      <c r="W935" s="882"/>
      <c r="X935" s="882"/>
      <c r="Y935" s="882"/>
      <c r="Z935" s="895"/>
      <c r="AA935" s="894"/>
      <c r="AB935" s="882"/>
      <c r="AC935" s="895"/>
    </row>
    <row r="936" spans="1:29" hidden="1" outlineLevel="1">
      <c r="A936" s="430" t="str">
        <f>Słownik!$B$526</f>
        <v>Wielka Brytania</v>
      </c>
      <c r="B936" s="429" t="s">
        <v>868</v>
      </c>
      <c r="C936" s="205"/>
      <c r="D936" s="205"/>
      <c r="E936" s="205"/>
      <c r="F936" s="205"/>
      <c r="G936" s="468">
        <f t="shared" si="74"/>
        <v>0</v>
      </c>
      <c r="H936" s="205"/>
      <c r="I936" s="205"/>
      <c r="J936" s="205"/>
      <c r="K936" s="205"/>
      <c r="L936" s="205"/>
      <c r="M936" s="205"/>
      <c r="N936" s="475">
        <f t="shared" si="75"/>
        <v>0</v>
      </c>
      <c r="O936" s="894"/>
      <c r="P936" s="882"/>
      <c r="Q936" s="882"/>
      <c r="R936" s="882"/>
      <c r="S936" s="895"/>
      <c r="T936" s="894"/>
      <c r="U936" s="882"/>
      <c r="V936" s="882"/>
      <c r="W936" s="882"/>
      <c r="X936" s="882"/>
      <c r="Y936" s="882"/>
      <c r="Z936" s="895"/>
      <c r="AA936" s="894"/>
      <c r="AB936" s="882"/>
      <c r="AC936" s="895"/>
    </row>
    <row r="937" spans="1:29" hidden="1" outlineLevel="1">
      <c r="A937" s="430" t="str">
        <f>Słownik!$B$526</f>
        <v>Wielka Brytania</v>
      </c>
      <c r="B937" s="429" t="s">
        <v>869</v>
      </c>
      <c r="C937" s="205"/>
      <c r="D937" s="205"/>
      <c r="E937" s="205"/>
      <c r="F937" s="205"/>
      <c r="G937" s="468">
        <f t="shared" si="74"/>
        <v>0</v>
      </c>
      <c r="H937" s="205"/>
      <c r="I937" s="205"/>
      <c r="J937" s="205"/>
      <c r="K937" s="205"/>
      <c r="L937" s="205"/>
      <c r="M937" s="205"/>
      <c r="N937" s="475">
        <f t="shared" si="75"/>
        <v>0</v>
      </c>
      <c r="O937" s="894"/>
      <c r="P937" s="882"/>
      <c r="Q937" s="882"/>
      <c r="R937" s="882"/>
      <c r="S937" s="895"/>
      <c r="T937" s="894"/>
      <c r="U937" s="882"/>
      <c r="V937" s="882"/>
      <c r="W937" s="882"/>
      <c r="X937" s="882"/>
      <c r="Y937" s="882"/>
      <c r="Z937" s="895"/>
      <c r="AA937" s="894"/>
      <c r="AB937" s="882"/>
      <c r="AC937" s="895"/>
    </row>
    <row r="938" spans="1:29" hidden="1" outlineLevel="1">
      <c r="A938" s="430" t="str">
        <f>Słownik!$B$526</f>
        <v>Wielka Brytania</v>
      </c>
      <c r="B938" s="429" t="s">
        <v>870</v>
      </c>
      <c r="C938" s="205"/>
      <c r="D938" s="205"/>
      <c r="E938" s="205"/>
      <c r="F938" s="205"/>
      <c r="G938" s="468">
        <f t="shared" si="74"/>
        <v>0</v>
      </c>
      <c r="H938" s="205"/>
      <c r="I938" s="205"/>
      <c r="J938" s="205"/>
      <c r="K938" s="205"/>
      <c r="L938" s="205"/>
      <c r="M938" s="205"/>
      <c r="N938" s="475">
        <f t="shared" si="75"/>
        <v>0</v>
      </c>
      <c r="O938" s="894"/>
      <c r="P938" s="882"/>
      <c r="Q938" s="882"/>
      <c r="R938" s="882"/>
      <c r="S938" s="895"/>
      <c r="T938" s="894"/>
      <c r="U938" s="882"/>
      <c r="V938" s="882"/>
      <c r="W938" s="882"/>
      <c r="X938" s="882"/>
      <c r="Y938" s="882"/>
      <c r="Z938" s="895"/>
      <c r="AA938" s="894"/>
      <c r="AB938" s="882"/>
      <c r="AC938" s="895"/>
    </row>
    <row r="939" spans="1:29" hidden="1" outlineLevel="1">
      <c r="A939" s="430" t="str">
        <f>Słownik!$B$526</f>
        <v>Wielka Brytania</v>
      </c>
      <c r="B939" s="429" t="s">
        <v>871</v>
      </c>
      <c r="C939" s="205"/>
      <c r="D939" s="205"/>
      <c r="E939" s="205"/>
      <c r="F939" s="205"/>
      <c r="G939" s="468">
        <f t="shared" si="74"/>
        <v>0</v>
      </c>
      <c r="H939" s="205"/>
      <c r="I939" s="205"/>
      <c r="J939" s="205"/>
      <c r="K939" s="205"/>
      <c r="L939" s="205"/>
      <c r="M939" s="205"/>
      <c r="N939" s="475">
        <f t="shared" si="75"/>
        <v>0</v>
      </c>
      <c r="O939" s="894"/>
      <c r="P939" s="882"/>
      <c r="Q939" s="882"/>
      <c r="R939" s="882"/>
      <c r="S939" s="895"/>
      <c r="T939" s="894"/>
      <c r="U939" s="882"/>
      <c r="V939" s="882"/>
      <c r="W939" s="882"/>
      <c r="X939" s="882"/>
      <c r="Y939" s="882"/>
      <c r="Z939" s="895"/>
      <c r="AA939" s="894"/>
      <c r="AB939" s="882"/>
      <c r="AC939" s="895"/>
    </row>
    <row r="940" spans="1:29" hidden="1" outlineLevel="1">
      <c r="A940" s="430" t="str">
        <f>Słownik!$B$526</f>
        <v>Wielka Brytania</v>
      </c>
      <c r="B940" s="429" t="s">
        <v>872</v>
      </c>
      <c r="C940" s="205"/>
      <c r="D940" s="205"/>
      <c r="E940" s="205"/>
      <c r="F940" s="205"/>
      <c r="G940" s="468">
        <f t="shared" si="74"/>
        <v>0</v>
      </c>
      <c r="H940" s="205"/>
      <c r="I940" s="205"/>
      <c r="J940" s="205"/>
      <c r="K940" s="205"/>
      <c r="L940" s="205"/>
      <c r="M940" s="205"/>
      <c r="N940" s="475">
        <f t="shared" si="75"/>
        <v>0</v>
      </c>
      <c r="O940" s="894"/>
      <c r="P940" s="882"/>
      <c r="Q940" s="882"/>
      <c r="R940" s="882"/>
      <c r="S940" s="895"/>
      <c r="T940" s="894"/>
      <c r="U940" s="882"/>
      <c r="V940" s="882"/>
      <c r="W940" s="882"/>
      <c r="X940" s="882"/>
      <c r="Y940" s="882"/>
      <c r="Z940" s="895"/>
      <c r="AA940" s="894"/>
      <c r="AB940" s="882"/>
      <c r="AC940" s="895"/>
    </row>
    <row r="941" spans="1:29" hidden="1" outlineLevel="1">
      <c r="A941" s="430" t="str">
        <f>Słownik!$B$526</f>
        <v>Wielka Brytania</v>
      </c>
      <c r="B941" s="429" t="s">
        <v>873</v>
      </c>
      <c r="C941" s="205"/>
      <c r="D941" s="205"/>
      <c r="E941" s="205"/>
      <c r="F941" s="205"/>
      <c r="G941" s="468">
        <f t="shared" si="74"/>
        <v>0</v>
      </c>
      <c r="H941" s="205"/>
      <c r="I941" s="205"/>
      <c r="J941" s="205"/>
      <c r="K941" s="205"/>
      <c r="L941" s="205"/>
      <c r="M941" s="205"/>
      <c r="N941" s="475">
        <f t="shared" si="75"/>
        <v>0</v>
      </c>
      <c r="O941" s="894"/>
      <c r="P941" s="882"/>
      <c r="Q941" s="882"/>
      <c r="R941" s="882"/>
      <c r="S941" s="895"/>
      <c r="T941" s="894"/>
      <c r="U941" s="882"/>
      <c r="V941" s="882"/>
      <c r="W941" s="882"/>
      <c r="X941" s="882"/>
      <c r="Y941" s="882"/>
      <c r="Z941" s="895"/>
      <c r="AA941" s="894"/>
      <c r="AB941" s="882"/>
      <c r="AC941" s="895"/>
    </row>
    <row r="942" spans="1:29" hidden="1" outlineLevel="1">
      <c r="A942" s="430" t="str">
        <f>Słownik!$B$526</f>
        <v>Wielka Brytania</v>
      </c>
      <c r="B942" s="429" t="s">
        <v>874</v>
      </c>
      <c r="C942" s="205"/>
      <c r="D942" s="205"/>
      <c r="E942" s="205"/>
      <c r="F942" s="205"/>
      <c r="G942" s="468">
        <f t="shared" si="74"/>
        <v>0</v>
      </c>
      <c r="H942" s="205"/>
      <c r="I942" s="205"/>
      <c r="J942" s="205"/>
      <c r="K942" s="205"/>
      <c r="L942" s="205"/>
      <c r="M942" s="205"/>
      <c r="N942" s="475">
        <f t="shared" si="75"/>
        <v>0</v>
      </c>
      <c r="O942" s="894"/>
      <c r="P942" s="882"/>
      <c r="Q942" s="882"/>
      <c r="R942" s="882"/>
      <c r="S942" s="895"/>
      <c r="T942" s="894"/>
      <c r="U942" s="882"/>
      <c r="V942" s="882"/>
      <c r="W942" s="882"/>
      <c r="X942" s="882"/>
      <c r="Y942" s="882"/>
      <c r="Z942" s="895"/>
      <c r="AA942" s="894"/>
      <c r="AB942" s="882"/>
      <c r="AC942" s="895"/>
    </row>
    <row r="943" spans="1:29" hidden="1" outlineLevel="1">
      <c r="A943" s="430" t="str">
        <f>Słownik!$B$526</f>
        <v>Wielka Brytania</v>
      </c>
      <c r="B943" s="429" t="s">
        <v>875</v>
      </c>
      <c r="C943" s="205"/>
      <c r="D943" s="205"/>
      <c r="E943" s="205"/>
      <c r="F943" s="205"/>
      <c r="G943" s="468">
        <f t="shared" si="74"/>
        <v>0</v>
      </c>
      <c r="H943" s="205"/>
      <c r="I943" s="205"/>
      <c r="J943" s="205"/>
      <c r="K943" s="205"/>
      <c r="L943" s="205"/>
      <c r="M943" s="205"/>
      <c r="N943" s="475">
        <f t="shared" si="75"/>
        <v>0</v>
      </c>
      <c r="O943" s="894"/>
      <c r="P943" s="882"/>
      <c r="Q943" s="882"/>
      <c r="R943" s="882"/>
      <c r="S943" s="895"/>
      <c r="T943" s="894"/>
      <c r="U943" s="882"/>
      <c r="V943" s="882"/>
      <c r="W943" s="882"/>
      <c r="X943" s="882"/>
      <c r="Y943" s="882"/>
      <c r="Z943" s="895"/>
      <c r="AA943" s="894"/>
      <c r="AB943" s="882"/>
      <c r="AC943" s="895"/>
    </row>
    <row r="944" spans="1:29" hidden="1" outlineLevel="1">
      <c r="A944" s="430" t="str">
        <f>Słownik!$B$526</f>
        <v>Wielka Brytania</v>
      </c>
      <c r="B944" s="429" t="s">
        <v>876</v>
      </c>
      <c r="C944" s="205"/>
      <c r="D944" s="205"/>
      <c r="E944" s="205"/>
      <c r="F944" s="205"/>
      <c r="G944" s="468">
        <f t="shared" si="74"/>
        <v>0</v>
      </c>
      <c r="H944" s="205"/>
      <c r="I944" s="205"/>
      <c r="J944" s="205"/>
      <c r="K944" s="205"/>
      <c r="L944" s="205"/>
      <c r="M944" s="205"/>
      <c r="N944" s="475">
        <f t="shared" si="75"/>
        <v>0</v>
      </c>
      <c r="O944" s="894"/>
      <c r="P944" s="882"/>
      <c r="Q944" s="882"/>
      <c r="R944" s="882"/>
      <c r="S944" s="895"/>
      <c r="T944" s="894"/>
      <c r="U944" s="882"/>
      <c r="V944" s="882"/>
      <c r="W944" s="882"/>
      <c r="X944" s="882"/>
      <c r="Y944" s="882"/>
      <c r="Z944" s="895"/>
      <c r="AA944" s="894"/>
      <c r="AB944" s="882"/>
      <c r="AC944" s="895"/>
    </row>
    <row r="945" spans="1:29" hidden="1" outlineLevel="1">
      <c r="A945" s="430" t="str">
        <f>Słownik!$B$526</f>
        <v>Wielka Brytania</v>
      </c>
      <c r="B945" s="429" t="s">
        <v>877</v>
      </c>
      <c r="C945" s="205"/>
      <c r="D945" s="205"/>
      <c r="E945" s="205"/>
      <c r="F945" s="205"/>
      <c r="G945" s="468">
        <f t="shared" si="74"/>
        <v>0</v>
      </c>
      <c r="H945" s="205"/>
      <c r="I945" s="205"/>
      <c r="J945" s="205"/>
      <c r="K945" s="205"/>
      <c r="L945" s="205"/>
      <c r="M945" s="205"/>
      <c r="N945" s="475">
        <f t="shared" si="75"/>
        <v>0</v>
      </c>
      <c r="O945" s="894"/>
      <c r="P945" s="882"/>
      <c r="Q945" s="882"/>
      <c r="R945" s="882"/>
      <c r="S945" s="895"/>
      <c r="T945" s="894"/>
      <c r="U945" s="882"/>
      <c r="V945" s="882"/>
      <c r="W945" s="882"/>
      <c r="X945" s="882"/>
      <c r="Y945" s="882"/>
      <c r="Z945" s="895"/>
      <c r="AA945" s="894"/>
      <c r="AB945" s="882"/>
      <c r="AC945" s="895"/>
    </row>
    <row r="946" spans="1:29" hidden="1" outlineLevel="1">
      <c r="A946" s="430" t="str">
        <f>Słownik!$B$526</f>
        <v>Wielka Brytania</v>
      </c>
      <c r="B946" s="429" t="s">
        <v>878</v>
      </c>
      <c r="C946" s="205"/>
      <c r="D946" s="205"/>
      <c r="E946" s="205"/>
      <c r="F946" s="205"/>
      <c r="G946" s="468">
        <f t="shared" si="74"/>
        <v>0</v>
      </c>
      <c r="H946" s="205"/>
      <c r="I946" s="205"/>
      <c r="J946" s="205"/>
      <c r="K946" s="205"/>
      <c r="L946" s="205"/>
      <c r="M946" s="205"/>
      <c r="N946" s="475">
        <f t="shared" si="75"/>
        <v>0</v>
      </c>
      <c r="O946" s="894"/>
      <c r="P946" s="882"/>
      <c r="Q946" s="882"/>
      <c r="R946" s="882"/>
      <c r="S946" s="895"/>
      <c r="T946" s="894"/>
      <c r="U946" s="882"/>
      <c r="V946" s="882"/>
      <c r="W946" s="882"/>
      <c r="X946" s="882"/>
      <c r="Y946" s="882"/>
      <c r="Z946" s="895"/>
      <c r="AA946" s="894"/>
      <c r="AB946" s="882"/>
      <c r="AC946" s="895"/>
    </row>
    <row r="947" spans="1:29" hidden="1" outlineLevel="1">
      <c r="A947" s="430" t="str">
        <f>Słownik!$B$526</f>
        <v>Wielka Brytania</v>
      </c>
      <c r="B947" s="429" t="s">
        <v>742</v>
      </c>
      <c r="C947" s="205"/>
      <c r="D947" s="205"/>
      <c r="E947" s="205"/>
      <c r="F947" s="205"/>
      <c r="G947" s="468">
        <f t="shared" si="74"/>
        <v>0</v>
      </c>
      <c r="H947" s="205"/>
      <c r="I947" s="205"/>
      <c r="J947" s="205"/>
      <c r="K947" s="205"/>
      <c r="L947" s="205"/>
      <c r="M947" s="205"/>
      <c r="N947" s="475">
        <f t="shared" si="75"/>
        <v>0</v>
      </c>
      <c r="O947" s="894"/>
      <c r="P947" s="882"/>
      <c r="Q947" s="882"/>
      <c r="R947" s="882"/>
      <c r="S947" s="895"/>
      <c r="T947" s="894"/>
      <c r="U947" s="882"/>
      <c r="V947" s="882"/>
      <c r="W947" s="882"/>
      <c r="X947" s="882"/>
      <c r="Y947" s="882"/>
      <c r="Z947" s="895"/>
      <c r="AA947" s="894"/>
      <c r="AB947" s="882"/>
      <c r="AC947" s="895"/>
    </row>
    <row r="948" spans="1:29" hidden="1" outlineLevel="1">
      <c r="A948" s="430" t="str">
        <f>Słownik!$B$526</f>
        <v>Wielka Brytania</v>
      </c>
      <c r="B948" s="429" t="s">
        <v>879</v>
      </c>
      <c r="C948" s="205"/>
      <c r="D948" s="205"/>
      <c r="E948" s="205"/>
      <c r="F948" s="205"/>
      <c r="G948" s="468">
        <f t="shared" si="74"/>
        <v>0</v>
      </c>
      <c r="H948" s="205"/>
      <c r="I948" s="205"/>
      <c r="J948" s="205"/>
      <c r="K948" s="205"/>
      <c r="L948" s="205"/>
      <c r="M948" s="205"/>
      <c r="N948" s="475">
        <f t="shared" si="75"/>
        <v>0</v>
      </c>
      <c r="O948" s="894"/>
      <c r="P948" s="882"/>
      <c r="Q948" s="882"/>
      <c r="R948" s="882"/>
      <c r="S948" s="895"/>
      <c r="T948" s="894"/>
      <c r="U948" s="882"/>
      <c r="V948" s="882"/>
      <c r="W948" s="882"/>
      <c r="X948" s="882"/>
      <c r="Y948" s="882"/>
      <c r="Z948" s="895"/>
      <c r="AA948" s="894"/>
      <c r="AB948" s="882"/>
      <c r="AC948" s="895"/>
    </row>
    <row r="949" spans="1:29" hidden="1" outlineLevel="1">
      <c r="A949" s="430" t="str">
        <f>Słownik!$B$526</f>
        <v>Wielka Brytania</v>
      </c>
      <c r="B949" s="429" t="s">
        <v>880</v>
      </c>
      <c r="C949" s="205"/>
      <c r="D949" s="205"/>
      <c r="E949" s="205"/>
      <c r="F949" s="205"/>
      <c r="G949" s="468">
        <f t="shared" si="74"/>
        <v>0</v>
      </c>
      <c r="H949" s="205"/>
      <c r="I949" s="205"/>
      <c r="J949" s="205"/>
      <c r="K949" s="205"/>
      <c r="L949" s="205"/>
      <c r="M949" s="205"/>
      <c r="N949" s="475">
        <f t="shared" si="75"/>
        <v>0</v>
      </c>
      <c r="O949" s="894"/>
      <c r="P949" s="882"/>
      <c r="Q949" s="882"/>
      <c r="R949" s="882"/>
      <c r="S949" s="895"/>
      <c r="T949" s="894"/>
      <c r="U949" s="882"/>
      <c r="V949" s="882"/>
      <c r="W949" s="882"/>
      <c r="X949" s="882"/>
      <c r="Y949" s="882"/>
      <c r="Z949" s="895"/>
      <c r="AA949" s="894"/>
      <c r="AB949" s="882"/>
      <c r="AC949" s="895"/>
    </row>
    <row r="950" spans="1:29" hidden="1" outlineLevel="1">
      <c r="A950" s="430" t="str">
        <f>Słownik!$B$526</f>
        <v>Wielka Brytania</v>
      </c>
      <c r="B950" s="429" t="s">
        <v>881</v>
      </c>
      <c r="C950" s="205"/>
      <c r="D950" s="205"/>
      <c r="E950" s="205"/>
      <c r="F950" s="205"/>
      <c r="G950" s="468">
        <f t="shared" si="74"/>
        <v>0</v>
      </c>
      <c r="H950" s="205"/>
      <c r="I950" s="205"/>
      <c r="J950" s="205"/>
      <c r="K950" s="205"/>
      <c r="L950" s="205"/>
      <c r="M950" s="205"/>
      <c r="N950" s="475">
        <f t="shared" si="75"/>
        <v>0</v>
      </c>
      <c r="O950" s="894"/>
      <c r="P950" s="882"/>
      <c r="Q950" s="882"/>
      <c r="R950" s="882"/>
      <c r="S950" s="895"/>
      <c r="T950" s="894"/>
      <c r="U950" s="882"/>
      <c r="V950" s="882"/>
      <c r="W950" s="882"/>
      <c r="X950" s="882"/>
      <c r="Y950" s="882"/>
      <c r="Z950" s="895"/>
      <c r="AA950" s="894"/>
      <c r="AB950" s="882"/>
      <c r="AC950" s="895"/>
    </row>
    <row r="951" spans="1:29" hidden="1" outlineLevel="1">
      <c r="A951" s="430" t="str">
        <f>Słownik!$B$526</f>
        <v>Wielka Brytania</v>
      </c>
      <c r="B951" s="429" t="s">
        <v>882</v>
      </c>
      <c r="C951" s="205"/>
      <c r="D951" s="205"/>
      <c r="E951" s="205"/>
      <c r="F951" s="205"/>
      <c r="G951" s="468">
        <f t="shared" si="74"/>
        <v>0</v>
      </c>
      <c r="H951" s="205"/>
      <c r="I951" s="205"/>
      <c r="J951" s="205"/>
      <c r="K951" s="205"/>
      <c r="L951" s="205"/>
      <c r="M951" s="205"/>
      <c r="N951" s="475">
        <f t="shared" si="75"/>
        <v>0</v>
      </c>
      <c r="O951" s="894"/>
      <c r="P951" s="882"/>
      <c r="Q951" s="882"/>
      <c r="R951" s="882"/>
      <c r="S951" s="895"/>
      <c r="T951" s="894"/>
      <c r="U951" s="882"/>
      <c r="V951" s="882"/>
      <c r="W951" s="882"/>
      <c r="X951" s="882"/>
      <c r="Y951" s="882"/>
      <c r="Z951" s="895"/>
      <c r="AA951" s="894"/>
      <c r="AB951" s="882"/>
      <c r="AC951" s="895"/>
    </row>
    <row r="952" spans="1:29" hidden="1" outlineLevel="1">
      <c r="A952" s="430" t="str">
        <f>Słownik!$B$526</f>
        <v>Wielka Brytania</v>
      </c>
      <c r="B952" s="429" t="s">
        <v>883</v>
      </c>
      <c r="C952" s="205"/>
      <c r="D952" s="205"/>
      <c r="E952" s="205"/>
      <c r="F952" s="205"/>
      <c r="G952" s="468">
        <f t="shared" si="74"/>
        <v>0</v>
      </c>
      <c r="H952" s="205"/>
      <c r="I952" s="205"/>
      <c r="J952" s="205"/>
      <c r="K952" s="205"/>
      <c r="L952" s="205"/>
      <c r="M952" s="205"/>
      <c r="N952" s="475">
        <f t="shared" si="75"/>
        <v>0</v>
      </c>
      <c r="O952" s="894"/>
      <c r="P952" s="882"/>
      <c r="Q952" s="882"/>
      <c r="R952" s="882"/>
      <c r="S952" s="895"/>
      <c r="T952" s="894"/>
      <c r="U952" s="882"/>
      <c r="V952" s="882"/>
      <c r="W952" s="882"/>
      <c r="X952" s="882"/>
      <c r="Y952" s="882"/>
      <c r="Z952" s="895"/>
      <c r="AA952" s="894"/>
      <c r="AB952" s="882"/>
      <c r="AC952" s="895"/>
    </row>
    <row r="953" spans="1:29" hidden="1" outlineLevel="1">
      <c r="A953" s="430" t="str">
        <f>Słownik!$B$526</f>
        <v>Wielka Brytania</v>
      </c>
      <c r="B953" s="429" t="s">
        <v>884</v>
      </c>
      <c r="C953" s="205"/>
      <c r="D953" s="205"/>
      <c r="E953" s="205"/>
      <c r="F953" s="205"/>
      <c r="G953" s="468">
        <f t="shared" si="74"/>
        <v>0</v>
      </c>
      <c r="H953" s="205"/>
      <c r="I953" s="205"/>
      <c r="J953" s="205"/>
      <c r="K953" s="205"/>
      <c r="L953" s="205"/>
      <c r="M953" s="205"/>
      <c r="N953" s="475">
        <f t="shared" si="75"/>
        <v>0</v>
      </c>
      <c r="O953" s="894"/>
      <c r="P953" s="882"/>
      <c r="Q953" s="882"/>
      <c r="R953" s="882"/>
      <c r="S953" s="895"/>
      <c r="T953" s="894"/>
      <c r="U953" s="882"/>
      <c r="V953" s="882"/>
      <c r="W953" s="882"/>
      <c r="X953" s="882"/>
      <c r="Y953" s="882"/>
      <c r="Z953" s="895"/>
      <c r="AA953" s="894"/>
      <c r="AB953" s="882"/>
      <c r="AC953" s="895"/>
    </row>
    <row r="954" spans="1:29" hidden="1" outlineLevel="1">
      <c r="A954" s="430" t="str">
        <f>Słownik!$B$526</f>
        <v>Wielka Brytania</v>
      </c>
      <c r="B954" s="429" t="s">
        <v>885</v>
      </c>
      <c r="C954" s="205"/>
      <c r="D954" s="205"/>
      <c r="E954" s="205"/>
      <c r="F954" s="205"/>
      <c r="G954" s="468">
        <f t="shared" si="74"/>
        <v>0</v>
      </c>
      <c r="H954" s="205"/>
      <c r="I954" s="205"/>
      <c r="J954" s="205"/>
      <c r="K954" s="205"/>
      <c r="L954" s="205"/>
      <c r="M954" s="205"/>
      <c r="N954" s="475">
        <f t="shared" si="75"/>
        <v>0</v>
      </c>
      <c r="O954" s="896"/>
      <c r="P954" s="897"/>
      <c r="Q954" s="897"/>
      <c r="R954" s="897"/>
      <c r="S954" s="898"/>
      <c r="T954" s="896"/>
      <c r="U954" s="897"/>
      <c r="V954" s="897"/>
      <c r="W954" s="897"/>
      <c r="X954" s="897"/>
      <c r="Y954" s="897"/>
      <c r="Z954" s="898"/>
      <c r="AA954" s="896"/>
      <c r="AB954" s="897"/>
      <c r="AC954" s="898"/>
    </row>
    <row r="955" spans="1:29" collapsed="1">
      <c r="A955" s="351" t="str">
        <f>Słownik!B526</f>
        <v>Wielka Brytania</v>
      </c>
      <c r="B955" s="351" t="str">
        <f>Słownik!$B$487</f>
        <v>Wszystko</v>
      </c>
      <c r="C955" s="452"/>
      <c r="D955" s="453"/>
      <c r="E955" s="453"/>
      <c r="F955" s="454"/>
      <c r="G955" s="461"/>
      <c r="H955" s="466"/>
      <c r="I955" s="453"/>
      <c r="J955" s="453"/>
      <c r="K955" s="453"/>
      <c r="L955" s="467"/>
      <c r="M955" s="453"/>
      <c r="N955" s="476"/>
      <c r="O955" s="888"/>
      <c r="P955" s="889"/>
      <c r="Q955" s="889"/>
      <c r="R955" s="889"/>
      <c r="S955" s="890"/>
      <c r="T955" s="888"/>
      <c r="U955" s="889"/>
      <c r="V955" s="889"/>
      <c r="W955" s="889"/>
      <c r="X955" s="889"/>
      <c r="Y955" s="889"/>
      <c r="Z955" s="890"/>
      <c r="AA955" s="888"/>
      <c r="AB955" s="889"/>
      <c r="AC955" s="890"/>
    </row>
    <row r="956" spans="1:29">
      <c r="A956" s="351" t="str">
        <f>Słownik!B527</f>
        <v>UK</v>
      </c>
      <c r="B956" s="441" t="str">
        <f>Słownik!$B$480</f>
        <v>Razem</v>
      </c>
      <c r="C956" s="455">
        <f>IF(SUM(C831:C954)=0,C955,SUM(C831:C954))</f>
        <v>0</v>
      </c>
      <c r="D956" s="455">
        <f t="shared" ref="D956:M956" si="76">IF(SUM(D831:D954)=0,D955,SUM(D831:D954))</f>
        <v>0</v>
      </c>
      <c r="E956" s="455">
        <f t="shared" si="76"/>
        <v>0</v>
      </c>
      <c r="F956" s="456">
        <f t="shared" si="76"/>
        <v>0</v>
      </c>
      <c r="G956" s="457">
        <f t="shared" si="74"/>
        <v>0</v>
      </c>
      <c r="H956" s="455">
        <f t="shared" si="76"/>
        <v>0</v>
      </c>
      <c r="I956" s="468">
        <f t="shared" si="76"/>
        <v>0</v>
      </c>
      <c r="J956" s="468">
        <f t="shared" si="76"/>
        <v>0</v>
      </c>
      <c r="K956" s="468">
        <f t="shared" si="76"/>
        <v>0</v>
      </c>
      <c r="L956" s="468">
        <f t="shared" si="76"/>
        <v>0</v>
      </c>
      <c r="M956" s="475">
        <f t="shared" si="76"/>
        <v>0</v>
      </c>
      <c r="N956" s="456">
        <f>SUM(H956:K956)+1.5*(L956+M956)</f>
        <v>0</v>
      </c>
      <c r="O956" s="888"/>
      <c r="P956" s="889"/>
      <c r="Q956" s="889"/>
      <c r="R956" s="889"/>
      <c r="S956" s="890"/>
      <c r="T956" s="888"/>
      <c r="U956" s="889"/>
      <c r="V956" s="889"/>
      <c r="W956" s="889"/>
      <c r="X956" s="889"/>
      <c r="Y956" s="889"/>
      <c r="Z956" s="890"/>
      <c r="AA956" s="888"/>
      <c r="AB956" s="889"/>
      <c r="AC956" s="890"/>
    </row>
    <row r="957" spans="1:29" hidden="1" outlineLevel="1">
      <c r="A957" s="430" t="str">
        <f>Słownik!$B$528</f>
        <v>Grecja</v>
      </c>
      <c r="B957" s="429" t="s">
        <v>887</v>
      </c>
      <c r="C957" s="891"/>
      <c r="D957" s="892"/>
      <c r="E957" s="892"/>
      <c r="F957" s="892"/>
      <c r="G957" s="893"/>
      <c r="H957" s="891"/>
      <c r="I957" s="892"/>
      <c r="J957" s="892"/>
      <c r="K957" s="892"/>
      <c r="L957" s="892"/>
      <c r="M957" s="892"/>
      <c r="N957" s="893"/>
      <c r="O957" s="205"/>
      <c r="P957" s="205"/>
      <c r="Q957" s="205"/>
      <c r="R957" s="205"/>
      <c r="S957" s="475">
        <f t="shared" ref="S957:S987" si="77">SUM(O957:R957)</f>
        <v>0</v>
      </c>
      <c r="T957" s="891"/>
      <c r="U957" s="892"/>
      <c r="V957" s="892"/>
      <c r="W957" s="892"/>
      <c r="X957" s="892"/>
      <c r="Y957" s="892"/>
      <c r="Z957" s="893"/>
      <c r="AA957" s="891"/>
      <c r="AB957" s="892"/>
      <c r="AC957" s="893"/>
    </row>
    <row r="958" spans="1:29" hidden="1" outlineLevel="1">
      <c r="A958" s="430" t="str">
        <f>Słownik!$B$528</f>
        <v>Grecja</v>
      </c>
      <c r="B958" s="429" t="s">
        <v>888</v>
      </c>
      <c r="C958" s="894"/>
      <c r="D958" s="882"/>
      <c r="E958" s="882"/>
      <c r="F958" s="882"/>
      <c r="G958" s="895"/>
      <c r="H958" s="894"/>
      <c r="I958" s="882"/>
      <c r="J958" s="882"/>
      <c r="K958" s="882"/>
      <c r="L958" s="882"/>
      <c r="M958" s="882"/>
      <c r="N958" s="895"/>
      <c r="O958" s="205"/>
      <c r="P958" s="205"/>
      <c r="Q958" s="205"/>
      <c r="R958" s="205"/>
      <c r="S958" s="475">
        <f t="shared" si="77"/>
        <v>0</v>
      </c>
      <c r="T958" s="894"/>
      <c r="U958" s="882"/>
      <c r="V958" s="882"/>
      <c r="W958" s="882"/>
      <c r="X958" s="882"/>
      <c r="Y958" s="882"/>
      <c r="Z958" s="895"/>
      <c r="AA958" s="894"/>
      <c r="AB958" s="882"/>
      <c r="AC958" s="895"/>
    </row>
    <row r="959" spans="1:29" hidden="1" outlineLevel="1">
      <c r="A959" s="430" t="str">
        <f>Słownik!$B$528</f>
        <v>Grecja</v>
      </c>
      <c r="B959" s="429" t="s">
        <v>889</v>
      </c>
      <c r="C959" s="894"/>
      <c r="D959" s="882"/>
      <c r="E959" s="882"/>
      <c r="F959" s="882"/>
      <c r="G959" s="895"/>
      <c r="H959" s="894"/>
      <c r="I959" s="882"/>
      <c r="J959" s="882"/>
      <c r="K959" s="882"/>
      <c r="L959" s="882"/>
      <c r="M959" s="882"/>
      <c r="N959" s="895"/>
      <c r="O959" s="205"/>
      <c r="P959" s="205"/>
      <c r="Q959" s="205"/>
      <c r="R959" s="205"/>
      <c r="S959" s="475">
        <f t="shared" si="77"/>
        <v>0</v>
      </c>
      <c r="T959" s="894"/>
      <c r="U959" s="882"/>
      <c r="V959" s="882"/>
      <c r="W959" s="882"/>
      <c r="X959" s="882"/>
      <c r="Y959" s="882"/>
      <c r="Z959" s="895"/>
      <c r="AA959" s="894"/>
      <c r="AB959" s="882"/>
      <c r="AC959" s="895"/>
    </row>
    <row r="960" spans="1:29" hidden="1" outlineLevel="1">
      <c r="A960" s="430" t="str">
        <f>Słownik!$B$528</f>
        <v>Grecja</v>
      </c>
      <c r="B960" s="429" t="s">
        <v>890</v>
      </c>
      <c r="C960" s="894"/>
      <c r="D960" s="882"/>
      <c r="E960" s="882"/>
      <c r="F960" s="882"/>
      <c r="G960" s="895"/>
      <c r="H960" s="894"/>
      <c r="I960" s="882"/>
      <c r="J960" s="882"/>
      <c r="K960" s="882"/>
      <c r="L960" s="882"/>
      <c r="M960" s="882"/>
      <c r="N960" s="895"/>
      <c r="O960" s="205"/>
      <c r="P960" s="205"/>
      <c r="Q960" s="205"/>
      <c r="R960" s="205"/>
      <c r="S960" s="475">
        <f t="shared" si="77"/>
        <v>0</v>
      </c>
      <c r="T960" s="894"/>
      <c r="U960" s="882"/>
      <c r="V960" s="882"/>
      <c r="W960" s="882"/>
      <c r="X960" s="882"/>
      <c r="Y960" s="882"/>
      <c r="Z960" s="895"/>
      <c r="AA960" s="894"/>
      <c r="AB960" s="882"/>
      <c r="AC960" s="895"/>
    </row>
    <row r="961" spans="1:29" hidden="1" outlineLevel="1">
      <c r="A961" s="430" t="str">
        <f>Słownik!$B$528</f>
        <v>Grecja</v>
      </c>
      <c r="B961" s="429" t="s">
        <v>891</v>
      </c>
      <c r="C961" s="894"/>
      <c r="D961" s="882"/>
      <c r="E961" s="882"/>
      <c r="F961" s="882"/>
      <c r="G961" s="895"/>
      <c r="H961" s="894"/>
      <c r="I961" s="882"/>
      <c r="J961" s="882"/>
      <c r="K961" s="882"/>
      <c r="L961" s="882"/>
      <c r="M961" s="882"/>
      <c r="N961" s="895"/>
      <c r="O961" s="205"/>
      <c r="P961" s="205"/>
      <c r="Q961" s="205"/>
      <c r="R961" s="205"/>
      <c r="S961" s="475">
        <f t="shared" si="77"/>
        <v>0</v>
      </c>
      <c r="T961" s="894"/>
      <c r="U961" s="882"/>
      <c r="V961" s="882"/>
      <c r="W961" s="882"/>
      <c r="X961" s="882"/>
      <c r="Y961" s="882"/>
      <c r="Z961" s="895"/>
      <c r="AA961" s="894"/>
      <c r="AB961" s="882"/>
      <c r="AC961" s="895"/>
    </row>
    <row r="962" spans="1:29" hidden="1" outlineLevel="1">
      <c r="A962" s="430" t="str">
        <f>Słownik!$B$528</f>
        <v>Grecja</v>
      </c>
      <c r="B962" s="429" t="s">
        <v>892</v>
      </c>
      <c r="C962" s="894"/>
      <c r="D962" s="882"/>
      <c r="E962" s="882"/>
      <c r="F962" s="882"/>
      <c r="G962" s="895"/>
      <c r="H962" s="894"/>
      <c r="I962" s="882"/>
      <c r="J962" s="882"/>
      <c r="K962" s="882"/>
      <c r="L962" s="882"/>
      <c r="M962" s="882"/>
      <c r="N962" s="895"/>
      <c r="O962" s="205"/>
      <c r="P962" s="205"/>
      <c r="Q962" s="205"/>
      <c r="R962" s="205"/>
      <c r="S962" s="475">
        <f t="shared" si="77"/>
        <v>0</v>
      </c>
      <c r="T962" s="894"/>
      <c r="U962" s="882"/>
      <c r="V962" s="882"/>
      <c r="W962" s="882"/>
      <c r="X962" s="882"/>
      <c r="Y962" s="882"/>
      <c r="Z962" s="895"/>
      <c r="AA962" s="894"/>
      <c r="AB962" s="882"/>
      <c r="AC962" s="895"/>
    </row>
    <row r="963" spans="1:29" hidden="1" outlineLevel="1">
      <c r="A963" s="430" t="str">
        <f>Słownik!$B$528</f>
        <v>Grecja</v>
      </c>
      <c r="B963" s="429" t="s">
        <v>893</v>
      </c>
      <c r="C963" s="894"/>
      <c r="D963" s="882"/>
      <c r="E963" s="882"/>
      <c r="F963" s="882"/>
      <c r="G963" s="895"/>
      <c r="H963" s="894"/>
      <c r="I963" s="882"/>
      <c r="J963" s="882"/>
      <c r="K963" s="882"/>
      <c r="L963" s="882"/>
      <c r="M963" s="882"/>
      <c r="N963" s="895"/>
      <c r="O963" s="205"/>
      <c r="P963" s="205"/>
      <c r="Q963" s="205"/>
      <c r="R963" s="205"/>
      <c r="S963" s="475">
        <f t="shared" si="77"/>
        <v>0</v>
      </c>
      <c r="T963" s="894"/>
      <c r="U963" s="882"/>
      <c r="V963" s="882"/>
      <c r="W963" s="882"/>
      <c r="X963" s="882"/>
      <c r="Y963" s="882"/>
      <c r="Z963" s="895"/>
      <c r="AA963" s="894"/>
      <c r="AB963" s="882"/>
      <c r="AC963" s="895"/>
    </row>
    <row r="964" spans="1:29" hidden="1" outlineLevel="1">
      <c r="A964" s="430" t="str">
        <f>Słownik!$B$528</f>
        <v>Grecja</v>
      </c>
      <c r="B964" s="429" t="s">
        <v>894</v>
      </c>
      <c r="C964" s="894"/>
      <c r="D964" s="882"/>
      <c r="E964" s="882"/>
      <c r="F964" s="882"/>
      <c r="G964" s="895"/>
      <c r="H964" s="894"/>
      <c r="I964" s="882"/>
      <c r="J964" s="882"/>
      <c r="K964" s="882"/>
      <c r="L964" s="882"/>
      <c r="M964" s="882"/>
      <c r="N964" s="895"/>
      <c r="O964" s="205"/>
      <c r="P964" s="205"/>
      <c r="Q964" s="205"/>
      <c r="R964" s="205"/>
      <c r="S964" s="475">
        <f t="shared" si="77"/>
        <v>0</v>
      </c>
      <c r="T964" s="894"/>
      <c r="U964" s="882"/>
      <c r="V964" s="882"/>
      <c r="W964" s="882"/>
      <c r="X964" s="882"/>
      <c r="Y964" s="882"/>
      <c r="Z964" s="895"/>
      <c r="AA964" s="894"/>
      <c r="AB964" s="882"/>
      <c r="AC964" s="895"/>
    </row>
    <row r="965" spans="1:29" hidden="1" outlineLevel="1">
      <c r="A965" s="430" t="str">
        <f>Słownik!$B$528</f>
        <v>Grecja</v>
      </c>
      <c r="B965" s="429" t="s">
        <v>895</v>
      </c>
      <c r="C965" s="894"/>
      <c r="D965" s="882"/>
      <c r="E965" s="882"/>
      <c r="F965" s="882"/>
      <c r="G965" s="895"/>
      <c r="H965" s="894"/>
      <c r="I965" s="882"/>
      <c r="J965" s="882"/>
      <c r="K965" s="882"/>
      <c r="L965" s="882"/>
      <c r="M965" s="882"/>
      <c r="N965" s="895"/>
      <c r="O965" s="205"/>
      <c r="P965" s="205"/>
      <c r="Q965" s="205"/>
      <c r="R965" s="205"/>
      <c r="S965" s="475">
        <f t="shared" si="77"/>
        <v>0</v>
      </c>
      <c r="T965" s="894"/>
      <c r="U965" s="882"/>
      <c r="V965" s="882"/>
      <c r="W965" s="882"/>
      <c r="X965" s="882"/>
      <c r="Y965" s="882"/>
      <c r="Z965" s="895"/>
      <c r="AA965" s="894"/>
      <c r="AB965" s="882"/>
      <c r="AC965" s="895"/>
    </row>
    <row r="966" spans="1:29" hidden="1" outlineLevel="1">
      <c r="A966" s="430" t="str">
        <f>Słownik!$B$528</f>
        <v>Grecja</v>
      </c>
      <c r="B966" s="429" t="s">
        <v>896</v>
      </c>
      <c r="C966" s="894"/>
      <c r="D966" s="882"/>
      <c r="E966" s="882"/>
      <c r="F966" s="882"/>
      <c r="G966" s="895"/>
      <c r="H966" s="894"/>
      <c r="I966" s="882"/>
      <c r="J966" s="882"/>
      <c r="K966" s="882"/>
      <c r="L966" s="882"/>
      <c r="M966" s="882"/>
      <c r="N966" s="895"/>
      <c r="O966" s="205"/>
      <c r="P966" s="205"/>
      <c r="Q966" s="205"/>
      <c r="R966" s="205"/>
      <c r="S966" s="475">
        <f t="shared" si="77"/>
        <v>0</v>
      </c>
      <c r="T966" s="894"/>
      <c r="U966" s="882"/>
      <c r="V966" s="882"/>
      <c r="W966" s="882"/>
      <c r="X966" s="882"/>
      <c r="Y966" s="882"/>
      <c r="Z966" s="895"/>
      <c r="AA966" s="894"/>
      <c r="AB966" s="882"/>
      <c r="AC966" s="895"/>
    </row>
    <row r="967" spans="1:29" hidden="1" outlineLevel="1">
      <c r="A967" s="430" t="str">
        <f>Słownik!$B$528</f>
        <v>Grecja</v>
      </c>
      <c r="B967" s="429" t="s">
        <v>897</v>
      </c>
      <c r="C967" s="894"/>
      <c r="D967" s="882"/>
      <c r="E967" s="882"/>
      <c r="F967" s="882"/>
      <c r="G967" s="895"/>
      <c r="H967" s="894"/>
      <c r="I967" s="882"/>
      <c r="J967" s="882"/>
      <c r="K967" s="882"/>
      <c r="L967" s="882"/>
      <c r="M967" s="882"/>
      <c r="N967" s="895"/>
      <c r="O967" s="205"/>
      <c r="P967" s="205"/>
      <c r="Q967" s="205"/>
      <c r="R967" s="205"/>
      <c r="S967" s="475">
        <f t="shared" si="77"/>
        <v>0</v>
      </c>
      <c r="T967" s="894"/>
      <c r="U967" s="882"/>
      <c r="V967" s="882"/>
      <c r="W967" s="882"/>
      <c r="X967" s="882"/>
      <c r="Y967" s="882"/>
      <c r="Z967" s="895"/>
      <c r="AA967" s="894"/>
      <c r="AB967" s="882"/>
      <c r="AC967" s="895"/>
    </row>
    <row r="968" spans="1:29" hidden="1" outlineLevel="1">
      <c r="A968" s="430" t="str">
        <f>Słownik!$B$528</f>
        <v>Grecja</v>
      </c>
      <c r="B968" s="429" t="s">
        <v>898</v>
      </c>
      <c r="C968" s="894"/>
      <c r="D968" s="882"/>
      <c r="E968" s="882"/>
      <c r="F968" s="882"/>
      <c r="G968" s="895"/>
      <c r="H968" s="894"/>
      <c r="I968" s="882"/>
      <c r="J968" s="882"/>
      <c r="K968" s="882"/>
      <c r="L968" s="882"/>
      <c r="M968" s="882"/>
      <c r="N968" s="895"/>
      <c r="O968" s="205"/>
      <c r="P968" s="205"/>
      <c r="Q968" s="205"/>
      <c r="R968" s="205"/>
      <c r="S968" s="475">
        <f t="shared" si="77"/>
        <v>0</v>
      </c>
      <c r="T968" s="894"/>
      <c r="U968" s="882"/>
      <c r="V968" s="882"/>
      <c r="W968" s="882"/>
      <c r="X968" s="882"/>
      <c r="Y968" s="882"/>
      <c r="Z968" s="895"/>
      <c r="AA968" s="894"/>
      <c r="AB968" s="882"/>
      <c r="AC968" s="895"/>
    </row>
    <row r="969" spans="1:29" hidden="1" outlineLevel="1">
      <c r="A969" s="430" t="str">
        <f>Słownik!$B$528</f>
        <v>Grecja</v>
      </c>
      <c r="B969" s="429" t="s">
        <v>899</v>
      </c>
      <c r="C969" s="894"/>
      <c r="D969" s="882"/>
      <c r="E969" s="882"/>
      <c r="F969" s="882"/>
      <c r="G969" s="895"/>
      <c r="H969" s="894"/>
      <c r="I969" s="882"/>
      <c r="J969" s="882"/>
      <c r="K969" s="882"/>
      <c r="L969" s="882"/>
      <c r="M969" s="882"/>
      <c r="N969" s="895"/>
      <c r="O969" s="205"/>
      <c r="P969" s="205"/>
      <c r="Q969" s="205"/>
      <c r="R969" s="205"/>
      <c r="S969" s="475">
        <f t="shared" si="77"/>
        <v>0</v>
      </c>
      <c r="T969" s="894"/>
      <c r="U969" s="882"/>
      <c r="V969" s="882"/>
      <c r="W969" s="882"/>
      <c r="X969" s="882"/>
      <c r="Y969" s="882"/>
      <c r="Z969" s="895"/>
      <c r="AA969" s="894"/>
      <c r="AB969" s="882"/>
      <c r="AC969" s="895"/>
    </row>
    <row r="970" spans="1:29" hidden="1" outlineLevel="1">
      <c r="A970" s="430" t="str">
        <f>Słownik!$B$528</f>
        <v>Grecja</v>
      </c>
      <c r="B970" s="429" t="s">
        <v>900</v>
      </c>
      <c r="C970" s="894"/>
      <c r="D970" s="882"/>
      <c r="E970" s="882"/>
      <c r="F970" s="882"/>
      <c r="G970" s="895"/>
      <c r="H970" s="894"/>
      <c r="I970" s="882"/>
      <c r="J970" s="882"/>
      <c r="K970" s="882"/>
      <c r="L970" s="882"/>
      <c r="M970" s="882"/>
      <c r="N970" s="895"/>
      <c r="O970" s="205"/>
      <c r="P970" s="205"/>
      <c r="Q970" s="205"/>
      <c r="R970" s="205"/>
      <c r="S970" s="475">
        <f t="shared" si="77"/>
        <v>0</v>
      </c>
      <c r="T970" s="894"/>
      <c r="U970" s="882"/>
      <c r="V970" s="882"/>
      <c r="W970" s="882"/>
      <c r="X970" s="882"/>
      <c r="Y970" s="882"/>
      <c r="Z970" s="895"/>
      <c r="AA970" s="894"/>
      <c r="AB970" s="882"/>
      <c r="AC970" s="895"/>
    </row>
    <row r="971" spans="1:29" hidden="1" outlineLevel="1">
      <c r="A971" s="430" t="str">
        <f>Słownik!$B$528</f>
        <v>Grecja</v>
      </c>
      <c r="B971" s="429" t="s">
        <v>901</v>
      </c>
      <c r="C971" s="894"/>
      <c r="D971" s="882"/>
      <c r="E971" s="882"/>
      <c r="F971" s="882"/>
      <c r="G971" s="895"/>
      <c r="H971" s="894"/>
      <c r="I971" s="882"/>
      <c r="J971" s="882"/>
      <c r="K971" s="882"/>
      <c r="L971" s="882"/>
      <c r="M971" s="882"/>
      <c r="N971" s="895"/>
      <c r="O971" s="205"/>
      <c r="P971" s="205"/>
      <c r="Q971" s="205"/>
      <c r="R971" s="205"/>
      <c r="S971" s="475">
        <f t="shared" si="77"/>
        <v>0</v>
      </c>
      <c r="T971" s="894"/>
      <c r="U971" s="882"/>
      <c r="V971" s="882"/>
      <c r="W971" s="882"/>
      <c r="X971" s="882"/>
      <c r="Y971" s="882"/>
      <c r="Z971" s="895"/>
      <c r="AA971" s="894"/>
      <c r="AB971" s="882"/>
      <c r="AC971" s="895"/>
    </row>
    <row r="972" spans="1:29" hidden="1" outlineLevel="1">
      <c r="A972" s="430" t="str">
        <f>Słownik!$B$528</f>
        <v>Grecja</v>
      </c>
      <c r="B972" s="429" t="s">
        <v>902</v>
      </c>
      <c r="C972" s="894"/>
      <c r="D972" s="882"/>
      <c r="E972" s="882"/>
      <c r="F972" s="882"/>
      <c r="G972" s="895"/>
      <c r="H972" s="894"/>
      <c r="I972" s="882"/>
      <c r="J972" s="882"/>
      <c r="K972" s="882"/>
      <c r="L972" s="882"/>
      <c r="M972" s="882"/>
      <c r="N972" s="895"/>
      <c r="O972" s="205"/>
      <c r="P972" s="205"/>
      <c r="Q972" s="205"/>
      <c r="R972" s="205"/>
      <c r="S972" s="475">
        <f t="shared" si="77"/>
        <v>0</v>
      </c>
      <c r="T972" s="894"/>
      <c r="U972" s="882"/>
      <c r="V972" s="882"/>
      <c r="W972" s="882"/>
      <c r="X972" s="882"/>
      <c r="Y972" s="882"/>
      <c r="Z972" s="895"/>
      <c r="AA972" s="894"/>
      <c r="AB972" s="882"/>
      <c r="AC972" s="895"/>
    </row>
    <row r="973" spans="1:29" hidden="1" outlineLevel="1">
      <c r="A973" s="430" t="str">
        <f>Słownik!$B$528</f>
        <v>Grecja</v>
      </c>
      <c r="B973" s="429" t="s">
        <v>903</v>
      </c>
      <c r="C973" s="894"/>
      <c r="D973" s="882"/>
      <c r="E973" s="882"/>
      <c r="F973" s="882"/>
      <c r="G973" s="895"/>
      <c r="H973" s="894"/>
      <c r="I973" s="882"/>
      <c r="J973" s="882"/>
      <c r="K973" s="882"/>
      <c r="L973" s="882"/>
      <c r="M973" s="882"/>
      <c r="N973" s="895"/>
      <c r="O973" s="205"/>
      <c r="P973" s="205"/>
      <c r="Q973" s="205"/>
      <c r="R973" s="205"/>
      <c r="S973" s="475">
        <f t="shared" si="77"/>
        <v>0</v>
      </c>
      <c r="T973" s="894"/>
      <c r="U973" s="882"/>
      <c r="V973" s="882"/>
      <c r="W973" s="882"/>
      <c r="X973" s="882"/>
      <c r="Y973" s="882"/>
      <c r="Z973" s="895"/>
      <c r="AA973" s="894"/>
      <c r="AB973" s="882"/>
      <c r="AC973" s="895"/>
    </row>
    <row r="974" spans="1:29" hidden="1" outlineLevel="1">
      <c r="A974" s="430" t="str">
        <f>Słownik!$B$528</f>
        <v>Grecja</v>
      </c>
      <c r="B974" s="429" t="s">
        <v>904</v>
      </c>
      <c r="C974" s="894"/>
      <c r="D974" s="882"/>
      <c r="E974" s="882"/>
      <c r="F974" s="882"/>
      <c r="G974" s="895"/>
      <c r="H974" s="894"/>
      <c r="I974" s="882"/>
      <c r="J974" s="882"/>
      <c r="K974" s="882"/>
      <c r="L974" s="882"/>
      <c r="M974" s="882"/>
      <c r="N974" s="895"/>
      <c r="O974" s="205"/>
      <c r="P974" s="205"/>
      <c r="Q974" s="205"/>
      <c r="R974" s="205"/>
      <c r="S974" s="475">
        <f t="shared" si="77"/>
        <v>0</v>
      </c>
      <c r="T974" s="894"/>
      <c r="U974" s="882"/>
      <c r="V974" s="882"/>
      <c r="W974" s="882"/>
      <c r="X974" s="882"/>
      <c r="Y974" s="882"/>
      <c r="Z974" s="895"/>
      <c r="AA974" s="894"/>
      <c r="AB974" s="882"/>
      <c r="AC974" s="895"/>
    </row>
    <row r="975" spans="1:29" hidden="1" outlineLevel="1">
      <c r="A975" s="430" t="str">
        <f>Słownik!$B$528</f>
        <v>Grecja</v>
      </c>
      <c r="B975" s="429" t="s">
        <v>905</v>
      </c>
      <c r="C975" s="894"/>
      <c r="D975" s="882"/>
      <c r="E975" s="882"/>
      <c r="F975" s="882"/>
      <c r="G975" s="895"/>
      <c r="H975" s="894"/>
      <c r="I975" s="882"/>
      <c r="J975" s="882"/>
      <c r="K975" s="882"/>
      <c r="L975" s="882"/>
      <c r="M975" s="882"/>
      <c r="N975" s="895"/>
      <c r="O975" s="205"/>
      <c r="P975" s="205"/>
      <c r="Q975" s="205"/>
      <c r="R975" s="205"/>
      <c r="S975" s="475">
        <f t="shared" si="77"/>
        <v>0</v>
      </c>
      <c r="T975" s="894"/>
      <c r="U975" s="882"/>
      <c r="V975" s="882"/>
      <c r="W975" s="882"/>
      <c r="X975" s="882"/>
      <c r="Y975" s="882"/>
      <c r="Z975" s="895"/>
      <c r="AA975" s="894"/>
      <c r="AB975" s="882"/>
      <c r="AC975" s="895"/>
    </row>
    <row r="976" spans="1:29" hidden="1" outlineLevel="1">
      <c r="A976" s="430" t="str">
        <f>Słownik!$B$528</f>
        <v>Grecja</v>
      </c>
      <c r="B976" s="429" t="s">
        <v>906</v>
      </c>
      <c r="C976" s="894"/>
      <c r="D976" s="882"/>
      <c r="E976" s="882"/>
      <c r="F976" s="882"/>
      <c r="G976" s="895"/>
      <c r="H976" s="894"/>
      <c r="I976" s="882"/>
      <c r="J976" s="882"/>
      <c r="K976" s="882"/>
      <c r="L976" s="882"/>
      <c r="M976" s="882"/>
      <c r="N976" s="895"/>
      <c r="O976" s="205"/>
      <c r="P976" s="205"/>
      <c r="Q976" s="205"/>
      <c r="R976" s="205"/>
      <c r="S976" s="475">
        <f t="shared" si="77"/>
        <v>0</v>
      </c>
      <c r="T976" s="894"/>
      <c r="U976" s="882"/>
      <c r="V976" s="882"/>
      <c r="W976" s="882"/>
      <c r="X976" s="882"/>
      <c r="Y976" s="882"/>
      <c r="Z976" s="895"/>
      <c r="AA976" s="894"/>
      <c r="AB976" s="882"/>
      <c r="AC976" s="895"/>
    </row>
    <row r="977" spans="1:29" hidden="1" outlineLevel="1">
      <c r="A977" s="430" t="str">
        <f>Słownik!$B$528</f>
        <v>Grecja</v>
      </c>
      <c r="B977" s="429" t="s">
        <v>907</v>
      </c>
      <c r="C977" s="894"/>
      <c r="D977" s="882"/>
      <c r="E977" s="882"/>
      <c r="F977" s="882"/>
      <c r="G977" s="895"/>
      <c r="H977" s="894"/>
      <c r="I977" s="882"/>
      <c r="J977" s="882"/>
      <c r="K977" s="882"/>
      <c r="L977" s="882"/>
      <c r="M977" s="882"/>
      <c r="N977" s="895"/>
      <c r="O977" s="205"/>
      <c r="P977" s="205"/>
      <c r="Q977" s="205"/>
      <c r="R977" s="205"/>
      <c r="S977" s="475">
        <f t="shared" si="77"/>
        <v>0</v>
      </c>
      <c r="T977" s="894"/>
      <c r="U977" s="882"/>
      <c r="V977" s="882"/>
      <c r="W977" s="882"/>
      <c r="X977" s="882"/>
      <c r="Y977" s="882"/>
      <c r="Z977" s="895"/>
      <c r="AA977" s="894"/>
      <c r="AB977" s="882"/>
      <c r="AC977" s="895"/>
    </row>
    <row r="978" spans="1:29" hidden="1" outlineLevel="1">
      <c r="A978" s="430" t="str">
        <f>Słownik!$B$528</f>
        <v>Grecja</v>
      </c>
      <c r="B978" s="429" t="s">
        <v>908</v>
      </c>
      <c r="C978" s="894"/>
      <c r="D978" s="882"/>
      <c r="E978" s="882"/>
      <c r="F978" s="882"/>
      <c r="G978" s="895"/>
      <c r="H978" s="894"/>
      <c r="I978" s="882"/>
      <c r="J978" s="882"/>
      <c r="K978" s="882"/>
      <c r="L978" s="882"/>
      <c r="M978" s="882"/>
      <c r="N978" s="895"/>
      <c r="O978" s="205"/>
      <c r="P978" s="205"/>
      <c r="Q978" s="205"/>
      <c r="R978" s="205"/>
      <c r="S978" s="475">
        <f t="shared" si="77"/>
        <v>0</v>
      </c>
      <c r="T978" s="894"/>
      <c r="U978" s="882"/>
      <c r="V978" s="882"/>
      <c r="W978" s="882"/>
      <c r="X978" s="882"/>
      <c r="Y978" s="882"/>
      <c r="Z978" s="895"/>
      <c r="AA978" s="894"/>
      <c r="AB978" s="882"/>
      <c r="AC978" s="895"/>
    </row>
    <row r="979" spans="1:29" hidden="1" outlineLevel="1">
      <c r="A979" s="430" t="str">
        <f>Słownik!$B$528</f>
        <v>Grecja</v>
      </c>
      <c r="B979" s="429" t="s">
        <v>909</v>
      </c>
      <c r="C979" s="894"/>
      <c r="D979" s="882"/>
      <c r="E979" s="882"/>
      <c r="F979" s="882"/>
      <c r="G979" s="895"/>
      <c r="H979" s="894"/>
      <c r="I979" s="882"/>
      <c r="J979" s="882"/>
      <c r="K979" s="882"/>
      <c r="L979" s="882"/>
      <c r="M979" s="882"/>
      <c r="N979" s="895"/>
      <c r="O979" s="205"/>
      <c r="P979" s="205"/>
      <c r="Q979" s="205"/>
      <c r="R979" s="205"/>
      <c r="S979" s="475">
        <f t="shared" si="77"/>
        <v>0</v>
      </c>
      <c r="T979" s="894"/>
      <c r="U979" s="882"/>
      <c r="V979" s="882"/>
      <c r="W979" s="882"/>
      <c r="X979" s="882"/>
      <c r="Y979" s="882"/>
      <c r="Z979" s="895"/>
      <c r="AA979" s="894"/>
      <c r="AB979" s="882"/>
      <c r="AC979" s="895"/>
    </row>
    <row r="980" spans="1:29" hidden="1" outlineLevel="1">
      <c r="A980" s="430" t="str">
        <f>Słownik!$B$528</f>
        <v>Grecja</v>
      </c>
      <c r="B980" s="429" t="s">
        <v>910</v>
      </c>
      <c r="C980" s="894"/>
      <c r="D980" s="882"/>
      <c r="E980" s="882"/>
      <c r="F980" s="882"/>
      <c r="G980" s="895"/>
      <c r="H980" s="894"/>
      <c r="I980" s="882"/>
      <c r="J980" s="882"/>
      <c r="K980" s="882"/>
      <c r="L980" s="882"/>
      <c r="M980" s="882"/>
      <c r="N980" s="895"/>
      <c r="O980" s="205"/>
      <c r="P980" s="205"/>
      <c r="Q980" s="205"/>
      <c r="R980" s="205"/>
      <c r="S980" s="475">
        <f t="shared" si="77"/>
        <v>0</v>
      </c>
      <c r="T980" s="894"/>
      <c r="U980" s="882"/>
      <c r="V980" s="882"/>
      <c r="W980" s="882"/>
      <c r="X980" s="882"/>
      <c r="Y980" s="882"/>
      <c r="Z980" s="895"/>
      <c r="AA980" s="894"/>
      <c r="AB980" s="882"/>
      <c r="AC980" s="895"/>
    </row>
    <row r="981" spans="1:29" hidden="1" outlineLevel="1">
      <c r="A981" s="430" t="str">
        <f>Słownik!$B$528</f>
        <v>Grecja</v>
      </c>
      <c r="B981" s="429" t="s">
        <v>911</v>
      </c>
      <c r="C981" s="894"/>
      <c r="D981" s="882"/>
      <c r="E981" s="882"/>
      <c r="F981" s="882"/>
      <c r="G981" s="895"/>
      <c r="H981" s="894"/>
      <c r="I981" s="882"/>
      <c r="J981" s="882"/>
      <c r="K981" s="882"/>
      <c r="L981" s="882"/>
      <c r="M981" s="882"/>
      <c r="N981" s="895"/>
      <c r="O981" s="205"/>
      <c r="P981" s="205"/>
      <c r="Q981" s="205"/>
      <c r="R981" s="205"/>
      <c r="S981" s="475">
        <f t="shared" si="77"/>
        <v>0</v>
      </c>
      <c r="T981" s="894"/>
      <c r="U981" s="882"/>
      <c r="V981" s="882"/>
      <c r="W981" s="882"/>
      <c r="X981" s="882"/>
      <c r="Y981" s="882"/>
      <c r="Z981" s="895"/>
      <c r="AA981" s="894"/>
      <c r="AB981" s="882"/>
      <c r="AC981" s="895"/>
    </row>
    <row r="982" spans="1:29" hidden="1" outlineLevel="1">
      <c r="A982" s="430" t="str">
        <f>Słownik!$B$528</f>
        <v>Grecja</v>
      </c>
      <c r="B982" s="429" t="s">
        <v>912</v>
      </c>
      <c r="C982" s="894"/>
      <c r="D982" s="882"/>
      <c r="E982" s="882"/>
      <c r="F982" s="882"/>
      <c r="G982" s="895"/>
      <c r="H982" s="894"/>
      <c r="I982" s="882"/>
      <c r="J982" s="882"/>
      <c r="K982" s="882"/>
      <c r="L982" s="882"/>
      <c r="M982" s="882"/>
      <c r="N982" s="895"/>
      <c r="O982" s="205"/>
      <c r="P982" s="205"/>
      <c r="Q982" s="205"/>
      <c r="R982" s="205"/>
      <c r="S982" s="475">
        <f t="shared" si="77"/>
        <v>0</v>
      </c>
      <c r="T982" s="894"/>
      <c r="U982" s="882"/>
      <c r="V982" s="882"/>
      <c r="W982" s="882"/>
      <c r="X982" s="882"/>
      <c r="Y982" s="882"/>
      <c r="Z982" s="895"/>
      <c r="AA982" s="894"/>
      <c r="AB982" s="882"/>
      <c r="AC982" s="895"/>
    </row>
    <row r="983" spans="1:29" hidden="1" outlineLevel="1">
      <c r="A983" s="430" t="str">
        <f>Słownik!$B$528</f>
        <v>Grecja</v>
      </c>
      <c r="B983" s="429" t="s">
        <v>913</v>
      </c>
      <c r="C983" s="894"/>
      <c r="D983" s="882"/>
      <c r="E983" s="882"/>
      <c r="F983" s="882"/>
      <c r="G983" s="895"/>
      <c r="H983" s="894"/>
      <c r="I983" s="882"/>
      <c r="J983" s="882"/>
      <c r="K983" s="882"/>
      <c r="L983" s="882"/>
      <c r="M983" s="882"/>
      <c r="N983" s="895"/>
      <c r="O983" s="205"/>
      <c r="P983" s="205"/>
      <c r="Q983" s="205"/>
      <c r="R983" s="205"/>
      <c r="S983" s="475">
        <f t="shared" si="77"/>
        <v>0</v>
      </c>
      <c r="T983" s="894"/>
      <c r="U983" s="882"/>
      <c r="V983" s="882"/>
      <c r="W983" s="882"/>
      <c r="X983" s="882"/>
      <c r="Y983" s="882"/>
      <c r="Z983" s="895"/>
      <c r="AA983" s="894"/>
      <c r="AB983" s="882"/>
      <c r="AC983" s="895"/>
    </row>
    <row r="984" spans="1:29" hidden="1" outlineLevel="1">
      <c r="A984" s="430" t="str">
        <f>Słownik!$B$528</f>
        <v>Grecja</v>
      </c>
      <c r="B984" s="429" t="s">
        <v>914</v>
      </c>
      <c r="C984" s="894"/>
      <c r="D984" s="882"/>
      <c r="E984" s="882"/>
      <c r="F984" s="882"/>
      <c r="G984" s="895"/>
      <c r="H984" s="894"/>
      <c r="I984" s="882"/>
      <c r="J984" s="882"/>
      <c r="K984" s="882"/>
      <c r="L984" s="882"/>
      <c r="M984" s="882"/>
      <c r="N984" s="895"/>
      <c r="O984" s="205"/>
      <c r="P984" s="205"/>
      <c r="Q984" s="205"/>
      <c r="R984" s="205"/>
      <c r="S984" s="475">
        <f t="shared" si="77"/>
        <v>0</v>
      </c>
      <c r="T984" s="894"/>
      <c r="U984" s="882"/>
      <c r="V984" s="882"/>
      <c r="W984" s="882"/>
      <c r="X984" s="882"/>
      <c r="Y984" s="882"/>
      <c r="Z984" s="895"/>
      <c r="AA984" s="894"/>
      <c r="AB984" s="882"/>
      <c r="AC984" s="895"/>
    </row>
    <row r="985" spans="1:29" hidden="1" outlineLevel="1">
      <c r="A985" s="430" t="str">
        <f>Słownik!$B$528</f>
        <v>Grecja</v>
      </c>
      <c r="B985" s="429" t="s">
        <v>915</v>
      </c>
      <c r="C985" s="894"/>
      <c r="D985" s="882"/>
      <c r="E985" s="882"/>
      <c r="F985" s="882"/>
      <c r="G985" s="895"/>
      <c r="H985" s="894"/>
      <c r="I985" s="882"/>
      <c r="J985" s="882"/>
      <c r="K985" s="882"/>
      <c r="L985" s="882"/>
      <c r="M985" s="882"/>
      <c r="N985" s="895"/>
      <c r="O985" s="205"/>
      <c r="P985" s="205"/>
      <c r="Q985" s="205"/>
      <c r="R985" s="205"/>
      <c r="S985" s="475">
        <f t="shared" si="77"/>
        <v>0</v>
      </c>
      <c r="T985" s="894"/>
      <c r="U985" s="882"/>
      <c r="V985" s="882"/>
      <c r="W985" s="882"/>
      <c r="X985" s="882"/>
      <c r="Y985" s="882"/>
      <c r="Z985" s="895"/>
      <c r="AA985" s="894"/>
      <c r="AB985" s="882"/>
      <c r="AC985" s="895"/>
    </row>
    <row r="986" spans="1:29" hidden="1" outlineLevel="1">
      <c r="A986" s="430" t="str">
        <f>Słownik!$B$528</f>
        <v>Grecja</v>
      </c>
      <c r="B986" s="429" t="s">
        <v>916</v>
      </c>
      <c r="C986" s="894"/>
      <c r="D986" s="882"/>
      <c r="E986" s="882"/>
      <c r="F986" s="882"/>
      <c r="G986" s="895"/>
      <c r="H986" s="894"/>
      <c r="I986" s="882"/>
      <c r="J986" s="882"/>
      <c r="K986" s="882"/>
      <c r="L986" s="882"/>
      <c r="M986" s="882"/>
      <c r="N986" s="895"/>
      <c r="O986" s="205"/>
      <c r="P986" s="205"/>
      <c r="Q986" s="205"/>
      <c r="R986" s="205"/>
      <c r="S986" s="475">
        <f t="shared" si="77"/>
        <v>0</v>
      </c>
      <c r="T986" s="894"/>
      <c r="U986" s="882"/>
      <c r="V986" s="882"/>
      <c r="W986" s="882"/>
      <c r="X986" s="882"/>
      <c r="Y986" s="882"/>
      <c r="Z986" s="895"/>
      <c r="AA986" s="894"/>
      <c r="AB986" s="882"/>
      <c r="AC986" s="895"/>
    </row>
    <row r="987" spans="1:29" hidden="1" outlineLevel="1">
      <c r="A987" s="430" t="str">
        <f>Słownik!$B$528</f>
        <v>Grecja</v>
      </c>
      <c r="B987" s="429" t="s">
        <v>917</v>
      </c>
      <c r="C987" s="894"/>
      <c r="D987" s="882"/>
      <c r="E987" s="882"/>
      <c r="F987" s="882"/>
      <c r="G987" s="895"/>
      <c r="H987" s="894"/>
      <c r="I987" s="882"/>
      <c r="J987" s="882"/>
      <c r="K987" s="882"/>
      <c r="L987" s="882"/>
      <c r="M987" s="882"/>
      <c r="N987" s="895"/>
      <c r="O987" s="205"/>
      <c r="P987" s="205"/>
      <c r="Q987" s="205"/>
      <c r="R987" s="205"/>
      <c r="S987" s="475">
        <f t="shared" si="77"/>
        <v>0</v>
      </c>
      <c r="T987" s="894"/>
      <c r="U987" s="882"/>
      <c r="V987" s="882"/>
      <c r="W987" s="882"/>
      <c r="X987" s="882"/>
      <c r="Y987" s="882"/>
      <c r="Z987" s="895"/>
      <c r="AA987" s="894"/>
      <c r="AB987" s="882"/>
      <c r="AC987" s="895"/>
    </row>
    <row r="988" spans="1:29" hidden="1" outlineLevel="1">
      <c r="A988" s="430" t="str">
        <f>Słownik!$B$528</f>
        <v>Grecja</v>
      </c>
      <c r="B988" s="429" t="s">
        <v>918</v>
      </c>
      <c r="C988" s="894"/>
      <c r="D988" s="882"/>
      <c r="E988" s="882"/>
      <c r="F988" s="882"/>
      <c r="G988" s="895"/>
      <c r="H988" s="894"/>
      <c r="I988" s="882"/>
      <c r="J988" s="882"/>
      <c r="K988" s="882"/>
      <c r="L988" s="882"/>
      <c r="M988" s="882"/>
      <c r="N988" s="895"/>
      <c r="O988" s="205"/>
      <c r="P988" s="205"/>
      <c r="Q988" s="205"/>
      <c r="R988" s="205"/>
      <c r="S988" s="475">
        <f t="shared" ref="S988:S1052" si="78">SUM(O988:R988)</f>
        <v>0</v>
      </c>
      <c r="T988" s="894"/>
      <c r="U988" s="882"/>
      <c r="V988" s="882"/>
      <c r="W988" s="882"/>
      <c r="X988" s="882"/>
      <c r="Y988" s="882"/>
      <c r="Z988" s="895"/>
      <c r="AA988" s="894"/>
      <c r="AB988" s="882"/>
      <c r="AC988" s="895"/>
    </row>
    <row r="989" spans="1:29" hidden="1" outlineLevel="1">
      <c r="A989" s="430" t="str">
        <f>Słownik!$B$528</f>
        <v>Grecja</v>
      </c>
      <c r="B989" s="429" t="s">
        <v>919</v>
      </c>
      <c r="C989" s="894"/>
      <c r="D989" s="882"/>
      <c r="E989" s="882"/>
      <c r="F989" s="882"/>
      <c r="G989" s="895"/>
      <c r="H989" s="894"/>
      <c r="I989" s="882"/>
      <c r="J989" s="882"/>
      <c r="K989" s="882"/>
      <c r="L989" s="882"/>
      <c r="M989" s="882"/>
      <c r="N989" s="895"/>
      <c r="O989" s="205"/>
      <c r="P989" s="205"/>
      <c r="Q989" s="205"/>
      <c r="R989" s="205"/>
      <c r="S989" s="475">
        <f t="shared" si="78"/>
        <v>0</v>
      </c>
      <c r="T989" s="894"/>
      <c r="U989" s="882"/>
      <c r="V989" s="882"/>
      <c r="W989" s="882"/>
      <c r="X989" s="882"/>
      <c r="Y989" s="882"/>
      <c r="Z989" s="895"/>
      <c r="AA989" s="894"/>
      <c r="AB989" s="882"/>
      <c r="AC989" s="895"/>
    </row>
    <row r="990" spans="1:29" hidden="1" outlineLevel="1">
      <c r="A990" s="430" t="str">
        <f>Słownik!$B$528</f>
        <v>Grecja</v>
      </c>
      <c r="B990" s="429" t="s">
        <v>920</v>
      </c>
      <c r="C990" s="894"/>
      <c r="D990" s="882"/>
      <c r="E990" s="882"/>
      <c r="F990" s="882"/>
      <c r="G990" s="895"/>
      <c r="H990" s="894"/>
      <c r="I990" s="882"/>
      <c r="J990" s="882"/>
      <c r="K990" s="882"/>
      <c r="L990" s="882"/>
      <c r="M990" s="882"/>
      <c r="N990" s="895"/>
      <c r="O990" s="205"/>
      <c r="P990" s="205"/>
      <c r="Q990" s="205"/>
      <c r="R990" s="205"/>
      <c r="S990" s="475">
        <f t="shared" si="78"/>
        <v>0</v>
      </c>
      <c r="T990" s="894"/>
      <c r="U990" s="882"/>
      <c r="V990" s="882"/>
      <c r="W990" s="882"/>
      <c r="X990" s="882"/>
      <c r="Y990" s="882"/>
      <c r="Z990" s="895"/>
      <c r="AA990" s="894"/>
      <c r="AB990" s="882"/>
      <c r="AC990" s="895"/>
    </row>
    <row r="991" spans="1:29" hidden="1" outlineLevel="1">
      <c r="A991" s="430" t="str">
        <f>Słownik!$B$528</f>
        <v>Grecja</v>
      </c>
      <c r="B991" s="429" t="s">
        <v>921</v>
      </c>
      <c r="C991" s="894"/>
      <c r="D991" s="882"/>
      <c r="E991" s="882"/>
      <c r="F991" s="882"/>
      <c r="G991" s="895"/>
      <c r="H991" s="894"/>
      <c r="I991" s="882"/>
      <c r="J991" s="882"/>
      <c r="K991" s="882"/>
      <c r="L991" s="882"/>
      <c r="M991" s="882"/>
      <c r="N991" s="895"/>
      <c r="O991" s="205"/>
      <c r="P991" s="205"/>
      <c r="Q991" s="205"/>
      <c r="R991" s="205"/>
      <c r="S991" s="475">
        <f t="shared" si="78"/>
        <v>0</v>
      </c>
      <c r="T991" s="894"/>
      <c r="U991" s="882"/>
      <c r="V991" s="882"/>
      <c r="W991" s="882"/>
      <c r="X991" s="882"/>
      <c r="Y991" s="882"/>
      <c r="Z991" s="895"/>
      <c r="AA991" s="894"/>
      <c r="AB991" s="882"/>
      <c r="AC991" s="895"/>
    </row>
    <row r="992" spans="1:29" hidden="1" outlineLevel="1">
      <c r="A992" s="430" t="str">
        <f>Słownik!$B$528</f>
        <v>Grecja</v>
      </c>
      <c r="B992" s="429" t="s">
        <v>922</v>
      </c>
      <c r="C992" s="894"/>
      <c r="D992" s="882"/>
      <c r="E992" s="882"/>
      <c r="F992" s="882"/>
      <c r="G992" s="895"/>
      <c r="H992" s="894"/>
      <c r="I992" s="882"/>
      <c r="J992" s="882"/>
      <c r="K992" s="882"/>
      <c r="L992" s="882"/>
      <c r="M992" s="882"/>
      <c r="N992" s="895"/>
      <c r="O992" s="205"/>
      <c r="P992" s="205"/>
      <c r="Q992" s="205"/>
      <c r="R992" s="205"/>
      <c r="S992" s="475">
        <f t="shared" si="78"/>
        <v>0</v>
      </c>
      <c r="T992" s="894"/>
      <c r="U992" s="882"/>
      <c r="V992" s="882"/>
      <c r="W992" s="882"/>
      <c r="X992" s="882"/>
      <c r="Y992" s="882"/>
      <c r="Z992" s="895"/>
      <c r="AA992" s="894"/>
      <c r="AB992" s="882"/>
      <c r="AC992" s="895"/>
    </row>
    <row r="993" spans="1:29" hidden="1" outlineLevel="1">
      <c r="A993" s="430" t="str">
        <f>Słownik!$B$528</f>
        <v>Grecja</v>
      </c>
      <c r="B993" s="429" t="s">
        <v>923</v>
      </c>
      <c r="C993" s="894"/>
      <c r="D993" s="882"/>
      <c r="E993" s="882"/>
      <c r="F993" s="882"/>
      <c r="G993" s="895"/>
      <c r="H993" s="894"/>
      <c r="I993" s="882"/>
      <c r="J993" s="882"/>
      <c r="K993" s="882"/>
      <c r="L993" s="882"/>
      <c r="M993" s="882"/>
      <c r="N993" s="895"/>
      <c r="O993" s="205"/>
      <c r="P993" s="205"/>
      <c r="Q993" s="205"/>
      <c r="R993" s="205"/>
      <c r="S993" s="475">
        <f t="shared" si="78"/>
        <v>0</v>
      </c>
      <c r="T993" s="894"/>
      <c r="U993" s="882"/>
      <c r="V993" s="882"/>
      <c r="W993" s="882"/>
      <c r="X993" s="882"/>
      <c r="Y993" s="882"/>
      <c r="Z993" s="895"/>
      <c r="AA993" s="894"/>
      <c r="AB993" s="882"/>
      <c r="AC993" s="895"/>
    </row>
    <row r="994" spans="1:29" hidden="1" outlineLevel="1">
      <c r="A994" s="430" t="str">
        <f>Słownik!$B$528</f>
        <v>Grecja</v>
      </c>
      <c r="B994" s="429" t="s">
        <v>924</v>
      </c>
      <c r="C994" s="894"/>
      <c r="D994" s="882"/>
      <c r="E994" s="882"/>
      <c r="F994" s="882"/>
      <c r="G994" s="895"/>
      <c r="H994" s="894"/>
      <c r="I994" s="882"/>
      <c r="J994" s="882"/>
      <c r="K994" s="882"/>
      <c r="L994" s="882"/>
      <c r="M994" s="882"/>
      <c r="N994" s="895"/>
      <c r="O994" s="205"/>
      <c r="P994" s="205"/>
      <c r="Q994" s="205"/>
      <c r="R994" s="205"/>
      <c r="S994" s="475">
        <f t="shared" si="78"/>
        <v>0</v>
      </c>
      <c r="T994" s="894"/>
      <c r="U994" s="882"/>
      <c r="V994" s="882"/>
      <c r="W994" s="882"/>
      <c r="X994" s="882"/>
      <c r="Y994" s="882"/>
      <c r="Z994" s="895"/>
      <c r="AA994" s="894"/>
      <c r="AB994" s="882"/>
      <c r="AC994" s="895"/>
    </row>
    <row r="995" spans="1:29" hidden="1" outlineLevel="1">
      <c r="A995" s="430" t="str">
        <f>Słownik!$B$528</f>
        <v>Grecja</v>
      </c>
      <c r="B995" s="429" t="s">
        <v>925</v>
      </c>
      <c r="C995" s="894"/>
      <c r="D995" s="882"/>
      <c r="E995" s="882"/>
      <c r="F995" s="882"/>
      <c r="G995" s="895"/>
      <c r="H995" s="894"/>
      <c r="I995" s="882"/>
      <c r="J995" s="882"/>
      <c r="K995" s="882"/>
      <c r="L995" s="882"/>
      <c r="M995" s="882"/>
      <c r="N995" s="895"/>
      <c r="O995" s="205"/>
      <c r="P995" s="205"/>
      <c r="Q995" s="205"/>
      <c r="R995" s="205"/>
      <c r="S995" s="475">
        <f t="shared" si="78"/>
        <v>0</v>
      </c>
      <c r="T995" s="894"/>
      <c r="U995" s="882"/>
      <c r="V995" s="882"/>
      <c r="W995" s="882"/>
      <c r="X995" s="882"/>
      <c r="Y995" s="882"/>
      <c r="Z995" s="895"/>
      <c r="AA995" s="894"/>
      <c r="AB995" s="882"/>
      <c r="AC995" s="895"/>
    </row>
    <row r="996" spans="1:29" hidden="1" outlineLevel="1">
      <c r="A996" s="430" t="str">
        <f>Słownik!$B$528</f>
        <v>Grecja</v>
      </c>
      <c r="B996" s="429" t="s">
        <v>926</v>
      </c>
      <c r="C996" s="894"/>
      <c r="D996" s="882"/>
      <c r="E996" s="882"/>
      <c r="F996" s="882"/>
      <c r="G996" s="895"/>
      <c r="H996" s="894"/>
      <c r="I996" s="882"/>
      <c r="J996" s="882"/>
      <c r="K996" s="882"/>
      <c r="L996" s="882"/>
      <c r="M996" s="882"/>
      <c r="N996" s="895"/>
      <c r="O996" s="205"/>
      <c r="P996" s="205"/>
      <c r="Q996" s="205"/>
      <c r="R996" s="205"/>
      <c r="S996" s="475">
        <f t="shared" si="78"/>
        <v>0</v>
      </c>
      <c r="T996" s="894"/>
      <c r="U996" s="882"/>
      <c r="V996" s="882"/>
      <c r="W996" s="882"/>
      <c r="X996" s="882"/>
      <c r="Y996" s="882"/>
      <c r="Z996" s="895"/>
      <c r="AA996" s="894"/>
      <c r="AB996" s="882"/>
      <c r="AC996" s="895"/>
    </row>
    <row r="997" spans="1:29" hidden="1" outlineLevel="1">
      <c r="A997" s="430" t="str">
        <f>Słownik!$B$528</f>
        <v>Grecja</v>
      </c>
      <c r="B997" s="429" t="s">
        <v>927</v>
      </c>
      <c r="C997" s="894"/>
      <c r="D997" s="882"/>
      <c r="E997" s="882"/>
      <c r="F997" s="882"/>
      <c r="G997" s="895"/>
      <c r="H997" s="894"/>
      <c r="I997" s="882"/>
      <c r="J997" s="882"/>
      <c r="K997" s="882"/>
      <c r="L997" s="882"/>
      <c r="M997" s="882"/>
      <c r="N997" s="895"/>
      <c r="O997" s="205"/>
      <c r="P997" s="205"/>
      <c r="Q997" s="205"/>
      <c r="R997" s="205"/>
      <c r="S997" s="475">
        <f t="shared" si="78"/>
        <v>0</v>
      </c>
      <c r="T997" s="894"/>
      <c r="U997" s="882"/>
      <c r="V997" s="882"/>
      <c r="W997" s="882"/>
      <c r="X997" s="882"/>
      <c r="Y997" s="882"/>
      <c r="Z997" s="895"/>
      <c r="AA997" s="894"/>
      <c r="AB997" s="882"/>
      <c r="AC997" s="895"/>
    </row>
    <row r="998" spans="1:29" hidden="1" outlineLevel="1">
      <c r="A998" s="430" t="str">
        <f>Słownik!$B$528</f>
        <v>Grecja</v>
      </c>
      <c r="B998" s="429" t="s">
        <v>928</v>
      </c>
      <c r="C998" s="894"/>
      <c r="D998" s="882"/>
      <c r="E998" s="882"/>
      <c r="F998" s="882"/>
      <c r="G998" s="895"/>
      <c r="H998" s="894"/>
      <c r="I998" s="882"/>
      <c r="J998" s="882"/>
      <c r="K998" s="882"/>
      <c r="L998" s="882"/>
      <c r="M998" s="882"/>
      <c r="N998" s="895"/>
      <c r="O998" s="205"/>
      <c r="P998" s="205"/>
      <c r="Q998" s="205"/>
      <c r="R998" s="205"/>
      <c r="S998" s="475">
        <f t="shared" si="78"/>
        <v>0</v>
      </c>
      <c r="T998" s="894"/>
      <c r="U998" s="882"/>
      <c r="V998" s="882"/>
      <c r="W998" s="882"/>
      <c r="X998" s="882"/>
      <c r="Y998" s="882"/>
      <c r="Z998" s="895"/>
      <c r="AA998" s="894"/>
      <c r="AB998" s="882"/>
      <c r="AC998" s="895"/>
    </row>
    <row r="999" spans="1:29" hidden="1" outlineLevel="1">
      <c r="A999" s="430" t="str">
        <f>Słownik!$B$528</f>
        <v>Grecja</v>
      </c>
      <c r="B999" s="429" t="s">
        <v>929</v>
      </c>
      <c r="C999" s="894"/>
      <c r="D999" s="882"/>
      <c r="E999" s="882"/>
      <c r="F999" s="882"/>
      <c r="G999" s="895"/>
      <c r="H999" s="894"/>
      <c r="I999" s="882"/>
      <c r="J999" s="882"/>
      <c r="K999" s="882"/>
      <c r="L999" s="882"/>
      <c r="M999" s="882"/>
      <c r="N999" s="895"/>
      <c r="O999" s="205"/>
      <c r="P999" s="205"/>
      <c r="Q999" s="205"/>
      <c r="R999" s="205"/>
      <c r="S999" s="475">
        <f t="shared" si="78"/>
        <v>0</v>
      </c>
      <c r="T999" s="894"/>
      <c r="U999" s="882"/>
      <c r="V999" s="882"/>
      <c r="W999" s="882"/>
      <c r="X999" s="882"/>
      <c r="Y999" s="882"/>
      <c r="Z999" s="895"/>
      <c r="AA999" s="894"/>
      <c r="AB999" s="882"/>
      <c r="AC999" s="895"/>
    </row>
    <row r="1000" spans="1:29" hidden="1" outlineLevel="1">
      <c r="A1000" s="430" t="str">
        <f>Słownik!$B$528</f>
        <v>Grecja</v>
      </c>
      <c r="B1000" s="429" t="s">
        <v>930</v>
      </c>
      <c r="C1000" s="894"/>
      <c r="D1000" s="882"/>
      <c r="E1000" s="882"/>
      <c r="F1000" s="882"/>
      <c r="G1000" s="895"/>
      <c r="H1000" s="894"/>
      <c r="I1000" s="882"/>
      <c r="J1000" s="882"/>
      <c r="K1000" s="882"/>
      <c r="L1000" s="882"/>
      <c r="M1000" s="882"/>
      <c r="N1000" s="895"/>
      <c r="O1000" s="205"/>
      <c r="P1000" s="205"/>
      <c r="Q1000" s="205"/>
      <c r="R1000" s="205"/>
      <c r="S1000" s="475">
        <f t="shared" si="78"/>
        <v>0</v>
      </c>
      <c r="T1000" s="894"/>
      <c r="U1000" s="882"/>
      <c r="V1000" s="882"/>
      <c r="W1000" s="882"/>
      <c r="X1000" s="882"/>
      <c r="Y1000" s="882"/>
      <c r="Z1000" s="895"/>
      <c r="AA1000" s="894"/>
      <c r="AB1000" s="882"/>
      <c r="AC1000" s="895"/>
    </row>
    <row r="1001" spans="1:29" hidden="1" outlineLevel="1">
      <c r="A1001" s="430" t="str">
        <f>Słownik!$B$528</f>
        <v>Grecja</v>
      </c>
      <c r="B1001" s="429" t="s">
        <v>931</v>
      </c>
      <c r="C1001" s="894"/>
      <c r="D1001" s="882"/>
      <c r="E1001" s="882"/>
      <c r="F1001" s="882"/>
      <c r="G1001" s="895"/>
      <c r="H1001" s="894"/>
      <c r="I1001" s="882"/>
      <c r="J1001" s="882"/>
      <c r="K1001" s="882"/>
      <c r="L1001" s="882"/>
      <c r="M1001" s="882"/>
      <c r="N1001" s="895"/>
      <c r="O1001" s="205"/>
      <c r="P1001" s="205"/>
      <c r="Q1001" s="205"/>
      <c r="R1001" s="205"/>
      <c r="S1001" s="475">
        <f t="shared" si="78"/>
        <v>0</v>
      </c>
      <c r="T1001" s="894"/>
      <c r="U1001" s="882"/>
      <c r="V1001" s="882"/>
      <c r="W1001" s="882"/>
      <c r="X1001" s="882"/>
      <c r="Y1001" s="882"/>
      <c r="Z1001" s="895"/>
      <c r="AA1001" s="894"/>
      <c r="AB1001" s="882"/>
      <c r="AC1001" s="895"/>
    </row>
    <row r="1002" spans="1:29" hidden="1" outlineLevel="1">
      <c r="A1002" s="430" t="str">
        <f>Słownik!$B$528</f>
        <v>Grecja</v>
      </c>
      <c r="B1002" s="429" t="s">
        <v>932</v>
      </c>
      <c r="C1002" s="894"/>
      <c r="D1002" s="882"/>
      <c r="E1002" s="882"/>
      <c r="F1002" s="882"/>
      <c r="G1002" s="895"/>
      <c r="H1002" s="894"/>
      <c r="I1002" s="882"/>
      <c r="J1002" s="882"/>
      <c r="K1002" s="882"/>
      <c r="L1002" s="882"/>
      <c r="M1002" s="882"/>
      <c r="N1002" s="895"/>
      <c r="O1002" s="205"/>
      <c r="P1002" s="205"/>
      <c r="Q1002" s="205"/>
      <c r="R1002" s="205"/>
      <c r="S1002" s="475">
        <f t="shared" si="78"/>
        <v>0</v>
      </c>
      <c r="T1002" s="894"/>
      <c r="U1002" s="882"/>
      <c r="V1002" s="882"/>
      <c r="W1002" s="882"/>
      <c r="X1002" s="882"/>
      <c r="Y1002" s="882"/>
      <c r="Z1002" s="895"/>
      <c r="AA1002" s="894"/>
      <c r="AB1002" s="882"/>
      <c r="AC1002" s="895"/>
    </row>
    <row r="1003" spans="1:29" hidden="1" outlineLevel="1">
      <c r="A1003" s="430" t="str">
        <f>Słownik!$B$528</f>
        <v>Grecja</v>
      </c>
      <c r="B1003" s="429" t="s">
        <v>933</v>
      </c>
      <c r="C1003" s="894"/>
      <c r="D1003" s="882"/>
      <c r="E1003" s="882"/>
      <c r="F1003" s="882"/>
      <c r="G1003" s="895"/>
      <c r="H1003" s="894"/>
      <c r="I1003" s="882"/>
      <c r="J1003" s="882"/>
      <c r="K1003" s="882"/>
      <c r="L1003" s="882"/>
      <c r="M1003" s="882"/>
      <c r="N1003" s="895"/>
      <c r="O1003" s="205"/>
      <c r="P1003" s="205"/>
      <c r="Q1003" s="205"/>
      <c r="R1003" s="205"/>
      <c r="S1003" s="475">
        <f t="shared" si="78"/>
        <v>0</v>
      </c>
      <c r="T1003" s="894"/>
      <c r="U1003" s="882"/>
      <c r="V1003" s="882"/>
      <c r="W1003" s="882"/>
      <c r="X1003" s="882"/>
      <c r="Y1003" s="882"/>
      <c r="Z1003" s="895"/>
      <c r="AA1003" s="894"/>
      <c r="AB1003" s="882"/>
      <c r="AC1003" s="895"/>
    </row>
    <row r="1004" spans="1:29" hidden="1" outlineLevel="1">
      <c r="A1004" s="430" t="str">
        <f>Słownik!$B$528</f>
        <v>Grecja</v>
      </c>
      <c r="B1004" s="429" t="s">
        <v>934</v>
      </c>
      <c r="C1004" s="894"/>
      <c r="D1004" s="882"/>
      <c r="E1004" s="882"/>
      <c r="F1004" s="882"/>
      <c r="G1004" s="895"/>
      <c r="H1004" s="894"/>
      <c r="I1004" s="882"/>
      <c r="J1004" s="882"/>
      <c r="K1004" s="882"/>
      <c r="L1004" s="882"/>
      <c r="M1004" s="882"/>
      <c r="N1004" s="895"/>
      <c r="O1004" s="205"/>
      <c r="P1004" s="205"/>
      <c r="Q1004" s="205"/>
      <c r="R1004" s="205"/>
      <c r="S1004" s="475">
        <f t="shared" si="78"/>
        <v>0</v>
      </c>
      <c r="T1004" s="894"/>
      <c r="U1004" s="882"/>
      <c r="V1004" s="882"/>
      <c r="W1004" s="882"/>
      <c r="X1004" s="882"/>
      <c r="Y1004" s="882"/>
      <c r="Z1004" s="895"/>
      <c r="AA1004" s="894"/>
      <c r="AB1004" s="882"/>
      <c r="AC1004" s="895"/>
    </row>
    <row r="1005" spans="1:29" hidden="1" outlineLevel="1">
      <c r="A1005" s="430" t="str">
        <f>Słownik!$B$528</f>
        <v>Grecja</v>
      </c>
      <c r="B1005" s="429" t="s">
        <v>935</v>
      </c>
      <c r="C1005" s="894"/>
      <c r="D1005" s="882"/>
      <c r="E1005" s="882"/>
      <c r="F1005" s="882"/>
      <c r="G1005" s="895"/>
      <c r="H1005" s="894"/>
      <c r="I1005" s="882"/>
      <c r="J1005" s="882"/>
      <c r="K1005" s="882"/>
      <c r="L1005" s="882"/>
      <c r="M1005" s="882"/>
      <c r="N1005" s="895"/>
      <c r="O1005" s="205"/>
      <c r="P1005" s="205"/>
      <c r="Q1005" s="205"/>
      <c r="R1005" s="205"/>
      <c r="S1005" s="475">
        <f t="shared" si="78"/>
        <v>0</v>
      </c>
      <c r="T1005" s="894"/>
      <c r="U1005" s="882"/>
      <c r="V1005" s="882"/>
      <c r="W1005" s="882"/>
      <c r="X1005" s="882"/>
      <c r="Y1005" s="882"/>
      <c r="Z1005" s="895"/>
      <c r="AA1005" s="894"/>
      <c r="AB1005" s="882"/>
      <c r="AC1005" s="895"/>
    </row>
    <row r="1006" spans="1:29" hidden="1" outlineLevel="1">
      <c r="A1006" s="430" t="str">
        <f>Słownik!$B$528</f>
        <v>Grecja</v>
      </c>
      <c r="B1006" s="429" t="s">
        <v>936</v>
      </c>
      <c r="C1006" s="894"/>
      <c r="D1006" s="882"/>
      <c r="E1006" s="882"/>
      <c r="F1006" s="882"/>
      <c r="G1006" s="895"/>
      <c r="H1006" s="894"/>
      <c r="I1006" s="882"/>
      <c r="J1006" s="882"/>
      <c r="K1006" s="882"/>
      <c r="L1006" s="882"/>
      <c r="M1006" s="882"/>
      <c r="N1006" s="895"/>
      <c r="O1006" s="205"/>
      <c r="P1006" s="205"/>
      <c r="Q1006" s="205"/>
      <c r="R1006" s="205"/>
      <c r="S1006" s="475">
        <f t="shared" si="78"/>
        <v>0</v>
      </c>
      <c r="T1006" s="894"/>
      <c r="U1006" s="882"/>
      <c r="V1006" s="882"/>
      <c r="W1006" s="882"/>
      <c r="X1006" s="882"/>
      <c r="Y1006" s="882"/>
      <c r="Z1006" s="895"/>
      <c r="AA1006" s="894"/>
      <c r="AB1006" s="882"/>
      <c r="AC1006" s="895"/>
    </row>
    <row r="1007" spans="1:29" hidden="1" outlineLevel="1">
      <c r="A1007" s="430" t="str">
        <f>Słownik!$B$528</f>
        <v>Grecja</v>
      </c>
      <c r="B1007" s="429" t="s">
        <v>937</v>
      </c>
      <c r="C1007" s="894"/>
      <c r="D1007" s="882"/>
      <c r="E1007" s="882"/>
      <c r="F1007" s="882"/>
      <c r="G1007" s="895"/>
      <c r="H1007" s="894"/>
      <c r="I1007" s="882"/>
      <c r="J1007" s="882"/>
      <c r="K1007" s="882"/>
      <c r="L1007" s="882"/>
      <c r="M1007" s="882"/>
      <c r="N1007" s="895"/>
      <c r="O1007" s="205"/>
      <c r="P1007" s="205"/>
      <c r="Q1007" s="205"/>
      <c r="R1007" s="205"/>
      <c r="S1007" s="475">
        <f t="shared" si="78"/>
        <v>0</v>
      </c>
      <c r="T1007" s="894"/>
      <c r="U1007" s="882"/>
      <c r="V1007" s="882"/>
      <c r="W1007" s="882"/>
      <c r="X1007" s="882"/>
      <c r="Y1007" s="882"/>
      <c r="Z1007" s="895"/>
      <c r="AA1007" s="894"/>
      <c r="AB1007" s="882"/>
      <c r="AC1007" s="895"/>
    </row>
    <row r="1008" spans="1:29" hidden="1" outlineLevel="1">
      <c r="A1008" s="430" t="str">
        <f>Słownik!$B$528</f>
        <v>Grecja</v>
      </c>
      <c r="B1008" s="429" t="s">
        <v>938</v>
      </c>
      <c r="C1008" s="894"/>
      <c r="D1008" s="882"/>
      <c r="E1008" s="882"/>
      <c r="F1008" s="882"/>
      <c r="G1008" s="895"/>
      <c r="H1008" s="894"/>
      <c r="I1008" s="882"/>
      <c r="J1008" s="882"/>
      <c r="K1008" s="882"/>
      <c r="L1008" s="882"/>
      <c r="M1008" s="882"/>
      <c r="N1008" s="895"/>
      <c r="O1008" s="205"/>
      <c r="P1008" s="205"/>
      <c r="Q1008" s="205"/>
      <c r="R1008" s="205"/>
      <c r="S1008" s="475">
        <f t="shared" si="78"/>
        <v>0</v>
      </c>
      <c r="T1008" s="894"/>
      <c r="U1008" s="882"/>
      <c r="V1008" s="882"/>
      <c r="W1008" s="882"/>
      <c r="X1008" s="882"/>
      <c r="Y1008" s="882"/>
      <c r="Z1008" s="895"/>
      <c r="AA1008" s="894"/>
      <c r="AB1008" s="882"/>
      <c r="AC1008" s="895"/>
    </row>
    <row r="1009" spans="1:29" hidden="1" outlineLevel="1">
      <c r="A1009" s="430" t="str">
        <f>Słownik!$B$528</f>
        <v>Grecja</v>
      </c>
      <c r="B1009" s="429" t="s">
        <v>939</v>
      </c>
      <c r="C1009" s="894"/>
      <c r="D1009" s="882"/>
      <c r="E1009" s="882"/>
      <c r="F1009" s="882"/>
      <c r="G1009" s="895"/>
      <c r="H1009" s="894"/>
      <c r="I1009" s="882"/>
      <c r="J1009" s="882"/>
      <c r="K1009" s="882"/>
      <c r="L1009" s="882"/>
      <c r="M1009" s="882"/>
      <c r="N1009" s="895"/>
      <c r="O1009" s="205"/>
      <c r="P1009" s="205"/>
      <c r="Q1009" s="205"/>
      <c r="R1009" s="205"/>
      <c r="S1009" s="475">
        <f t="shared" si="78"/>
        <v>0</v>
      </c>
      <c r="T1009" s="894"/>
      <c r="U1009" s="882"/>
      <c r="V1009" s="882"/>
      <c r="W1009" s="882"/>
      <c r="X1009" s="882"/>
      <c r="Y1009" s="882"/>
      <c r="Z1009" s="895"/>
      <c r="AA1009" s="894"/>
      <c r="AB1009" s="882"/>
      <c r="AC1009" s="895"/>
    </row>
    <row r="1010" spans="1:29" hidden="1" outlineLevel="1">
      <c r="A1010" s="430" t="str">
        <f>Słownik!$B$528</f>
        <v>Grecja</v>
      </c>
      <c r="B1010" s="429" t="s">
        <v>940</v>
      </c>
      <c r="C1010" s="894"/>
      <c r="D1010" s="882"/>
      <c r="E1010" s="882"/>
      <c r="F1010" s="882"/>
      <c r="G1010" s="895"/>
      <c r="H1010" s="894"/>
      <c r="I1010" s="882"/>
      <c r="J1010" s="882"/>
      <c r="K1010" s="882"/>
      <c r="L1010" s="882"/>
      <c r="M1010" s="882"/>
      <c r="N1010" s="895"/>
      <c r="O1010" s="205"/>
      <c r="P1010" s="205"/>
      <c r="Q1010" s="205"/>
      <c r="R1010" s="205"/>
      <c r="S1010" s="475">
        <f t="shared" si="78"/>
        <v>0</v>
      </c>
      <c r="T1010" s="894"/>
      <c r="U1010" s="882"/>
      <c r="V1010" s="882"/>
      <c r="W1010" s="882"/>
      <c r="X1010" s="882"/>
      <c r="Y1010" s="882"/>
      <c r="Z1010" s="895"/>
      <c r="AA1010" s="894"/>
      <c r="AB1010" s="882"/>
      <c r="AC1010" s="895"/>
    </row>
    <row r="1011" spans="1:29" hidden="1" outlineLevel="1">
      <c r="A1011" s="430" t="str">
        <f>Słownik!$B$528</f>
        <v>Grecja</v>
      </c>
      <c r="B1011" s="429" t="s">
        <v>941</v>
      </c>
      <c r="C1011" s="894"/>
      <c r="D1011" s="882"/>
      <c r="E1011" s="882"/>
      <c r="F1011" s="882"/>
      <c r="G1011" s="895"/>
      <c r="H1011" s="894"/>
      <c r="I1011" s="882"/>
      <c r="J1011" s="882"/>
      <c r="K1011" s="882"/>
      <c r="L1011" s="882"/>
      <c r="M1011" s="882"/>
      <c r="N1011" s="895"/>
      <c r="O1011" s="205"/>
      <c r="P1011" s="205"/>
      <c r="Q1011" s="205"/>
      <c r="R1011" s="205"/>
      <c r="S1011" s="475">
        <f t="shared" si="78"/>
        <v>0</v>
      </c>
      <c r="T1011" s="894"/>
      <c r="U1011" s="882"/>
      <c r="V1011" s="882"/>
      <c r="W1011" s="882"/>
      <c r="X1011" s="882"/>
      <c r="Y1011" s="882"/>
      <c r="Z1011" s="895"/>
      <c r="AA1011" s="894"/>
      <c r="AB1011" s="882"/>
      <c r="AC1011" s="895"/>
    </row>
    <row r="1012" spans="1:29" hidden="1" outlineLevel="1">
      <c r="A1012" s="430" t="str">
        <f>Słownik!$B$528</f>
        <v>Grecja</v>
      </c>
      <c r="B1012" s="429" t="s">
        <v>942</v>
      </c>
      <c r="C1012" s="894"/>
      <c r="D1012" s="882"/>
      <c r="E1012" s="882"/>
      <c r="F1012" s="882"/>
      <c r="G1012" s="895"/>
      <c r="H1012" s="894"/>
      <c r="I1012" s="882"/>
      <c r="J1012" s="882"/>
      <c r="K1012" s="882"/>
      <c r="L1012" s="882"/>
      <c r="M1012" s="882"/>
      <c r="N1012" s="895"/>
      <c r="O1012" s="205"/>
      <c r="P1012" s="205"/>
      <c r="Q1012" s="205"/>
      <c r="R1012" s="205"/>
      <c r="S1012" s="475">
        <f t="shared" si="78"/>
        <v>0</v>
      </c>
      <c r="T1012" s="894"/>
      <c r="U1012" s="882"/>
      <c r="V1012" s="882"/>
      <c r="W1012" s="882"/>
      <c r="X1012" s="882"/>
      <c r="Y1012" s="882"/>
      <c r="Z1012" s="895"/>
      <c r="AA1012" s="894"/>
      <c r="AB1012" s="882"/>
      <c r="AC1012" s="895"/>
    </row>
    <row r="1013" spans="1:29" hidden="1" outlineLevel="1">
      <c r="A1013" s="430" t="str">
        <f>Słownik!$B$528</f>
        <v>Grecja</v>
      </c>
      <c r="B1013" s="429" t="s">
        <v>943</v>
      </c>
      <c r="C1013" s="894"/>
      <c r="D1013" s="882"/>
      <c r="E1013" s="882"/>
      <c r="F1013" s="882"/>
      <c r="G1013" s="895"/>
      <c r="H1013" s="894"/>
      <c r="I1013" s="882"/>
      <c r="J1013" s="882"/>
      <c r="K1013" s="882"/>
      <c r="L1013" s="882"/>
      <c r="M1013" s="882"/>
      <c r="N1013" s="895"/>
      <c r="O1013" s="205"/>
      <c r="P1013" s="205"/>
      <c r="Q1013" s="205"/>
      <c r="R1013" s="205"/>
      <c r="S1013" s="475">
        <f t="shared" si="78"/>
        <v>0</v>
      </c>
      <c r="T1013" s="894"/>
      <c r="U1013" s="882"/>
      <c r="V1013" s="882"/>
      <c r="W1013" s="882"/>
      <c r="X1013" s="882"/>
      <c r="Y1013" s="882"/>
      <c r="Z1013" s="895"/>
      <c r="AA1013" s="894"/>
      <c r="AB1013" s="882"/>
      <c r="AC1013" s="895"/>
    </row>
    <row r="1014" spans="1:29" hidden="1" outlineLevel="1">
      <c r="A1014" s="430" t="str">
        <f>Słownik!$B$528</f>
        <v>Grecja</v>
      </c>
      <c r="B1014" s="429" t="s">
        <v>944</v>
      </c>
      <c r="C1014" s="894"/>
      <c r="D1014" s="882"/>
      <c r="E1014" s="882"/>
      <c r="F1014" s="882"/>
      <c r="G1014" s="895"/>
      <c r="H1014" s="894"/>
      <c r="I1014" s="882"/>
      <c r="J1014" s="882"/>
      <c r="K1014" s="882"/>
      <c r="L1014" s="882"/>
      <c r="M1014" s="882"/>
      <c r="N1014" s="895"/>
      <c r="O1014" s="205"/>
      <c r="P1014" s="205"/>
      <c r="Q1014" s="205"/>
      <c r="R1014" s="205"/>
      <c r="S1014" s="475">
        <f t="shared" si="78"/>
        <v>0</v>
      </c>
      <c r="T1014" s="894"/>
      <c r="U1014" s="882"/>
      <c r="V1014" s="882"/>
      <c r="W1014" s="882"/>
      <c r="X1014" s="882"/>
      <c r="Y1014" s="882"/>
      <c r="Z1014" s="895"/>
      <c r="AA1014" s="894"/>
      <c r="AB1014" s="882"/>
      <c r="AC1014" s="895"/>
    </row>
    <row r="1015" spans="1:29" hidden="1" outlineLevel="1">
      <c r="A1015" s="430" t="str">
        <f>Słownik!$B$528</f>
        <v>Grecja</v>
      </c>
      <c r="B1015" s="429" t="s">
        <v>945</v>
      </c>
      <c r="C1015" s="894"/>
      <c r="D1015" s="882"/>
      <c r="E1015" s="882"/>
      <c r="F1015" s="882"/>
      <c r="G1015" s="895"/>
      <c r="H1015" s="894"/>
      <c r="I1015" s="882"/>
      <c r="J1015" s="882"/>
      <c r="K1015" s="882"/>
      <c r="L1015" s="882"/>
      <c r="M1015" s="882"/>
      <c r="N1015" s="895"/>
      <c r="O1015" s="205"/>
      <c r="P1015" s="205"/>
      <c r="Q1015" s="205"/>
      <c r="R1015" s="205"/>
      <c r="S1015" s="475">
        <f t="shared" si="78"/>
        <v>0</v>
      </c>
      <c r="T1015" s="894"/>
      <c r="U1015" s="882"/>
      <c r="V1015" s="882"/>
      <c r="W1015" s="882"/>
      <c r="X1015" s="882"/>
      <c r="Y1015" s="882"/>
      <c r="Z1015" s="895"/>
      <c r="AA1015" s="894"/>
      <c r="AB1015" s="882"/>
      <c r="AC1015" s="895"/>
    </row>
    <row r="1016" spans="1:29" hidden="1" outlineLevel="1">
      <c r="A1016" s="430" t="str">
        <f>Słownik!$B$528</f>
        <v>Grecja</v>
      </c>
      <c r="B1016" s="429" t="s">
        <v>946</v>
      </c>
      <c r="C1016" s="894"/>
      <c r="D1016" s="882"/>
      <c r="E1016" s="882"/>
      <c r="F1016" s="882"/>
      <c r="G1016" s="895"/>
      <c r="H1016" s="894"/>
      <c r="I1016" s="882"/>
      <c r="J1016" s="882"/>
      <c r="K1016" s="882"/>
      <c r="L1016" s="882"/>
      <c r="M1016" s="882"/>
      <c r="N1016" s="895"/>
      <c r="O1016" s="205"/>
      <c r="P1016" s="205"/>
      <c r="Q1016" s="205"/>
      <c r="R1016" s="205"/>
      <c r="S1016" s="475">
        <f t="shared" si="78"/>
        <v>0</v>
      </c>
      <c r="T1016" s="894"/>
      <c r="U1016" s="882"/>
      <c r="V1016" s="882"/>
      <c r="W1016" s="882"/>
      <c r="X1016" s="882"/>
      <c r="Y1016" s="882"/>
      <c r="Z1016" s="895"/>
      <c r="AA1016" s="894"/>
      <c r="AB1016" s="882"/>
      <c r="AC1016" s="895"/>
    </row>
    <row r="1017" spans="1:29" hidden="1" outlineLevel="1">
      <c r="A1017" s="430" t="str">
        <f>Słownik!$B$528</f>
        <v>Grecja</v>
      </c>
      <c r="B1017" s="429" t="s">
        <v>947</v>
      </c>
      <c r="C1017" s="894"/>
      <c r="D1017" s="882"/>
      <c r="E1017" s="882"/>
      <c r="F1017" s="882"/>
      <c r="G1017" s="895"/>
      <c r="H1017" s="894"/>
      <c r="I1017" s="882"/>
      <c r="J1017" s="882"/>
      <c r="K1017" s="882"/>
      <c r="L1017" s="882"/>
      <c r="M1017" s="882"/>
      <c r="N1017" s="895"/>
      <c r="O1017" s="205"/>
      <c r="P1017" s="205"/>
      <c r="Q1017" s="205"/>
      <c r="R1017" s="205"/>
      <c r="S1017" s="475">
        <f t="shared" si="78"/>
        <v>0</v>
      </c>
      <c r="T1017" s="894"/>
      <c r="U1017" s="882"/>
      <c r="V1017" s="882"/>
      <c r="W1017" s="882"/>
      <c r="X1017" s="882"/>
      <c r="Y1017" s="882"/>
      <c r="Z1017" s="895"/>
      <c r="AA1017" s="894"/>
      <c r="AB1017" s="882"/>
      <c r="AC1017" s="895"/>
    </row>
    <row r="1018" spans="1:29" hidden="1" outlineLevel="1">
      <c r="A1018" s="430" t="str">
        <f>Słownik!$B$528</f>
        <v>Grecja</v>
      </c>
      <c r="B1018" s="429" t="s">
        <v>948</v>
      </c>
      <c r="C1018" s="894"/>
      <c r="D1018" s="882"/>
      <c r="E1018" s="882"/>
      <c r="F1018" s="882"/>
      <c r="G1018" s="895"/>
      <c r="H1018" s="894"/>
      <c r="I1018" s="882"/>
      <c r="J1018" s="882"/>
      <c r="K1018" s="882"/>
      <c r="L1018" s="882"/>
      <c r="M1018" s="882"/>
      <c r="N1018" s="895"/>
      <c r="O1018" s="205"/>
      <c r="P1018" s="205"/>
      <c r="Q1018" s="205"/>
      <c r="R1018" s="205"/>
      <c r="S1018" s="475">
        <f t="shared" si="78"/>
        <v>0</v>
      </c>
      <c r="T1018" s="894"/>
      <c r="U1018" s="882"/>
      <c r="V1018" s="882"/>
      <c r="W1018" s="882"/>
      <c r="X1018" s="882"/>
      <c r="Y1018" s="882"/>
      <c r="Z1018" s="895"/>
      <c r="AA1018" s="894"/>
      <c r="AB1018" s="882"/>
      <c r="AC1018" s="895"/>
    </row>
    <row r="1019" spans="1:29" hidden="1" outlineLevel="1">
      <c r="A1019" s="430" t="str">
        <f>Słownik!$B$528</f>
        <v>Grecja</v>
      </c>
      <c r="B1019" s="429" t="s">
        <v>949</v>
      </c>
      <c r="C1019" s="894"/>
      <c r="D1019" s="882"/>
      <c r="E1019" s="882"/>
      <c r="F1019" s="882"/>
      <c r="G1019" s="895"/>
      <c r="H1019" s="894"/>
      <c r="I1019" s="882"/>
      <c r="J1019" s="882"/>
      <c r="K1019" s="882"/>
      <c r="L1019" s="882"/>
      <c r="M1019" s="882"/>
      <c r="N1019" s="895"/>
      <c r="O1019" s="205"/>
      <c r="P1019" s="205"/>
      <c r="Q1019" s="205"/>
      <c r="R1019" s="205"/>
      <c r="S1019" s="475">
        <f t="shared" si="78"/>
        <v>0</v>
      </c>
      <c r="T1019" s="894"/>
      <c r="U1019" s="882"/>
      <c r="V1019" s="882"/>
      <c r="W1019" s="882"/>
      <c r="X1019" s="882"/>
      <c r="Y1019" s="882"/>
      <c r="Z1019" s="895"/>
      <c r="AA1019" s="894"/>
      <c r="AB1019" s="882"/>
      <c r="AC1019" s="895"/>
    </row>
    <row r="1020" spans="1:29" hidden="1" outlineLevel="1">
      <c r="A1020" s="430" t="str">
        <f>Słownik!$B$528</f>
        <v>Grecja</v>
      </c>
      <c r="B1020" s="429" t="s">
        <v>950</v>
      </c>
      <c r="C1020" s="894"/>
      <c r="D1020" s="882"/>
      <c r="E1020" s="882"/>
      <c r="F1020" s="882"/>
      <c r="G1020" s="895"/>
      <c r="H1020" s="894"/>
      <c r="I1020" s="882"/>
      <c r="J1020" s="882"/>
      <c r="K1020" s="882"/>
      <c r="L1020" s="882"/>
      <c r="M1020" s="882"/>
      <c r="N1020" s="895"/>
      <c r="O1020" s="205"/>
      <c r="P1020" s="205"/>
      <c r="Q1020" s="205"/>
      <c r="R1020" s="205"/>
      <c r="S1020" s="475">
        <f t="shared" si="78"/>
        <v>0</v>
      </c>
      <c r="T1020" s="894"/>
      <c r="U1020" s="882"/>
      <c r="V1020" s="882"/>
      <c r="W1020" s="882"/>
      <c r="X1020" s="882"/>
      <c r="Y1020" s="882"/>
      <c r="Z1020" s="895"/>
      <c r="AA1020" s="894"/>
      <c r="AB1020" s="882"/>
      <c r="AC1020" s="895"/>
    </row>
    <row r="1021" spans="1:29" hidden="1" outlineLevel="1">
      <c r="A1021" s="430" t="str">
        <f>Słownik!$B$528</f>
        <v>Grecja</v>
      </c>
      <c r="B1021" s="429" t="s">
        <v>951</v>
      </c>
      <c r="C1021" s="894"/>
      <c r="D1021" s="882"/>
      <c r="E1021" s="882"/>
      <c r="F1021" s="882"/>
      <c r="G1021" s="895"/>
      <c r="H1021" s="894"/>
      <c r="I1021" s="882"/>
      <c r="J1021" s="882"/>
      <c r="K1021" s="882"/>
      <c r="L1021" s="882"/>
      <c r="M1021" s="882"/>
      <c r="N1021" s="895"/>
      <c r="O1021" s="205"/>
      <c r="P1021" s="205"/>
      <c r="Q1021" s="205"/>
      <c r="R1021" s="205"/>
      <c r="S1021" s="475">
        <f t="shared" si="78"/>
        <v>0</v>
      </c>
      <c r="T1021" s="894"/>
      <c r="U1021" s="882"/>
      <c r="V1021" s="882"/>
      <c r="W1021" s="882"/>
      <c r="X1021" s="882"/>
      <c r="Y1021" s="882"/>
      <c r="Z1021" s="895"/>
      <c r="AA1021" s="894"/>
      <c r="AB1021" s="882"/>
      <c r="AC1021" s="895"/>
    </row>
    <row r="1022" spans="1:29" hidden="1" outlineLevel="1">
      <c r="A1022" s="430" t="str">
        <f>Słownik!$B$528</f>
        <v>Grecja</v>
      </c>
      <c r="B1022" s="429" t="s">
        <v>952</v>
      </c>
      <c r="C1022" s="894"/>
      <c r="D1022" s="882"/>
      <c r="E1022" s="882"/>
      <c r="F1022" s="882"/>
      <c r="G1022" s="895"/>
      <c r="H1022" s="894"/>
      <c r="I1022" s="882"/>
      <c r="J1022" s="882"/>
      <c r="K1022" s="882"/>
      <c r="L1022" s="882"/>
      <c r="M1022" s="882"/>
      <c r="N1022" s="895"/>
      <c r="O1022" s="205"/>
      <c r="P1022" s="205"/>
      <c r="Q1022" s="205"/>
      <c r="R1022" s="205"/>
      <c r="S1022" s="475">
        <f t="shared" si="78"/>
        <v>0</v>
      </c>
      <c r="T1022" s="894"/>
      <c r="U1022" s="882"/>
      <c r="V1022" s="882"/>
      <c r="W1022" s="882"/>
      <c r="X1022" s="882"/>
      <c r="Y1022" s="882"/>
      <c r="Z1022" s="895"/>
      <c r="AA1022" s="894"/>
      <c r="AB1022" s="882"/>
      <c r="AC1022" s="895"/>
    </row>
    <row r="1023" spans="1:29" hidden="1" outlineLevel="1">
      <c r="A1023" s="430" t="str">
        <f>Słownik!$B$528</f>
        <v>Grecja</v>
      </c>
      <c r="B1023" s="429" t="s">
        <v>953</v>
      </c>
      <c r="C1023" s="894"/>
      <c r="D1023" s="882"/>
      <c r="E1023" s="882"/>
      <c r="F1023" s="882"/>
      <c r="G1023" s="895"/>
      <c r="H1023" s="894"/>
      <c r="I1023" s="882"/>
      <c r="J1023" s="882"/>
      <c r="K1023" s="882"/>
      <c r="L1023" s="882"/>
      <c r="M1023" s="882"/>
      <c r="N1023" s="895"/>
      <c r="O1023" s="205"/>
      <c r="P1023" s="205"/>
      <c r="Q1023" s="205"/>
      <c r="R1023" s="205"/>
      <c r="S1023" s="475">
        <f t="shared" si="78"/>
        <v>0</v>
      </c>
      <c r="T1023" s="894"/>
      <c r="U1023" s="882"/>
      <c r="V1023" s="882"/>
      <c r="W1023" s="882"/>
      <c r="X1023" s="882"/>
      <c r="Y1023" s="882"/>
      <c r="Z1023" s="895"/>
      <c r="AA1023" s="894"/>
      <c r="AB1023" s="882"/>
      <c r="AC1023" s="895"/>
    </row>
    <row r="1024" spans="1:29" hidden="1" outlineLevel="1">
      <c r="A1024" s="430" t="str">
        <f>Słownik!$B$528</f>
        <v>Grecja</v>
      </c>
      <c r="B1024" s="429" t="s">
        <v>954</v>
      </c>
      <c r="C1024" s="894"/>
      <c r="D1024" s="882"/>
      <c r="E1024" s="882"/>
      <c r="F1024" s="882"/>
      <c r="G1024" s="895"/>
      <c r="H1024" s="894"/>
      <c r="I1024" s="882"/>
      <c r="J1024" s="882"/>
      <c r="K1024" s="882"/>
      <c r="L1024" s="882"/>
      <c r="M1024" s="882"/>
      <c r="N1024" s="895"/>
      <c r="O1024" s="205"/>
      <c r="P1024" s="205"/>
      <c r="Q1024" s="205"/>
      <c r="R1024" s="205"/>
      <c r="S1024" s="475">
        <f t="shared" si="78"/>
        <v>0</v>
      </c>
      <c r="T1024" s="894"/>
      <c r="U1024" s="882"/>
      <c r="V1024" s="882"/>
      <c r="W1024" s="882"/>
      <c r="X1024" s="882"/>
      <c r="Y1024" s="882"/>
      <c r="Z1024" s="895"/>
      <c r="AA1024" s="894"/>
      <c r="AB1024" s="882"/>
      <c r="AC1024" s="895"/>
    </row>
    <row r="1025" spans="1:29" hidden="1" outlineLevel="1">
      <c r="A1025" s="430" t="str">
        <f>Słownik!$B$528</f>
        <v>Grecja</v>
      </c>
      <c r="B1025" s="429" t="s">
        <v>955</v>
      </c>
      <c r="C1025" s="894"/>
      <c r="D1025" s="882"/>
      <c r="E1025" s="882"/>
      <c r="F1025" s="882"/>
      <c r="G1025" s="895"/>
      <c r="H1025" s="894"/>
      <c r="I1025" s="882"/>
      <c r="J1025" s="882"/>
      <c r="K1025" s="882"/>
      <c r="L1025" s="882"/>
      <c r="M1025" s="882"/>
      <c r="N1025" s="895"/>
      <c r="O1025" s="205"/>
      <c r="P1025" s="205"/>
      <c r="Q1025" s="205"/>
      <c r="R1025" s="205"/>
      <c r="S1025" s="475">
        <f t="shared" si="78"/>
        <v>0</v>
      </c>
      <c r="T1025" s="894"/>
      <c r="U1025" s="882"/>
      <c r="V1025" s="882"/>
      <c r="W1025" s="882"/>
      <c r="X1025" s="882"/>
      <c r="Y1025" s="882"/>
      <c r="Z1025" s="895"/>
      <c r="AA1025" s="894"/>
      <c r="AB1025" s="882"/>
      <c r="AC1025" s="895"/>
    </row>
    <row r="1026" spans="1:29" hidden="1" outlineLevel="1">
      <c r="A1026" s="430" t="str">
        <f>Słownik!$B$528</f>
        <v>Grecja</v>
      </c>
      <c r="B1026" s="429" t="s">
        <v>956</v>
      </c>
      <c r="C1026" s="896"/>
      <c r="D1026" s="897"/>
      <c r="E1026" s="897"/>
      <c r="F1026" s="897"/>
      <c r="G1026" s="898"/>
      <c r="H1026" s="896"/>
      <c r="I1026" s="897"/>
      <c r="J1026" s="897"/>
      <c r="K1026" s="897"/>
      <c r="L1026" s="897"/>
      <c r="M1026" s="897"/>
      <c r="N1026" s="898"/>
      <c r="O1026" s="205"/>
      <c r="P1026" s="205"/>
      <c r="Q1026" s="205"/>
      <c r="R1026" s="205"/>
      <c r="S1026" s="475">
        <f t="shared" si="78"/>
        <v>0</v>
      </c>
      <c r="T1026" s="896"/>
      <c r="U1026" s="897"/>
      <c r="V1026" s="897"/>
      <c r="W1026" s="897"/>
      <c r="X1026" s="897"/>
      <c r="Y1026" s="897"/>
      <c r="Z1026" s="898"/>
      <c r="AA1026" s="896"/>
      <c r="AB1026" s="897"/>
      <c r="AC1026" s="898"/>
    </row>
    <row r="1027" spans="1:29" collapsed="1">
      <c r="A1027" s="351" t="str">
        <f>Słownik!B528</f>
        <v>Grecja</v>
      </c>
      <c r="B1027" s="351" t="str">
        <f>Słownik!$B$487</f>
        <v>Wszystko</v>
      </c>
      <c r="C1027" s="888"/>
      <c r="D1027" s="889"/>
      <c r="E1027" s="889"/>
      <c r="F1027" s="889"/>
      <c r="G1027" s="890"/>
      <c r="H1027" s="888"/>
      <c r="I1027" s="889"/>
      <c r="J1027" s="889"/>
      <c r="K1027" s="889"/>
      <c r="L1027" s="889"/>
      <c r="M1027" s="889"/>
      <c r="N1027" s="890"/>
      <c r="O1027" s="444"/>
      <c r="P1027" s="434"/>
      <c r="Q1027" s="434"/>
      <c r="R1027" s="435"/>
      <c r="S1027" s="438"/>
      <c r="T1027" s="888"/>
      <c r="U1027" s="889"/>
      <c r="V1027" s="889"/>
      <c r="W1027" s="889"/>
      <c r="X1027" s="889"/>
      <c r="Y1027" s="889"/>
      <c r="Z1027" s="890"/>
      <c r="AA1027" s="888"/>
      <c r="AB1027" s="889"/>
      <c r="AC1027" s="890"/>
    </row>
    <row r="1028" spans="1:29">
      <c r="A1028" s="351" t="str">
        <f>Słownik!B529</f>
        <v>HE</v>
      </c>
      <c r="B1028" s="441" t="str">
        <f>Słownik!$B$480</f>
        <v>Razem</v>
      </c>
      <c r="C1028" s="888"/>
      <c r="D1028" s="889"/>
      <c r="E1028" s="889"/>
      <c r="F1028" s="889"/>
      <c r="G1028" s="890"/>
      <c r="H1028" s="888"/>
      <c r="I1028" s="889"/>
      <c r="J1028" s="889"/>
      <c r="K1028" s="889"/>
      <c r="L1028" s="889"/>
      <c r="M1028" s="889"/>
      <c r="N1028" s="890"/>
      <c r="O1028" s="445">
        <f>IF(SUM(O957:O1026)=0,O1027,SUM(O957:O1026))</f>
        <v>0</v>
      </c>
      <c r="P1028" s="197">
        <f t="shared" ref="P1028:R1028" si="79">IF(SUM(P957:P1026)=0,P1027,SUM(P957:P1026))</f>
        <v>0</v>
      </c>
      <c r="Q1028" s="197">
        <f t="shared" si="79"/>
        <v>0</v>
      </c>
      <c r="R1028" s="197">
        <f t="shared" si="79"/>
        <v>0</v>
      </c>
      <c r="S1028" s="197">
        <f t="shared" si="78"/>
        <v>0</v>
      </c>
      <c r="T1028" s="889"/>
      <c r="U1028" s="889"/>
      <c r="V1028" s="889"/>
      <c r="W1028" s="889"/>
      <c r="X1028" s="889"/>
      <c r="Y1028" s="889"/>
      <c r="Z1028" s="890"/>
      <c r="AA1028" s="888"/>
      <c r="AB1028" s="889"/>
      <c r="AC1028" s="890"/>
    </row>
    <row r="1029" spans="1:29" hidden="1" outlineLevel="1">
      <c r="A1029" s="430" t="str">
        <f>Słownik!$B$530</f>
        <v>Włochy</v>
      </c>
      <c r="B1029" s="429" t="s">
        <v>342</v>
      </c>
      <c r="C1029" s="891"/>
      <c r="D1029" s="892"/>
      <c r="E1029" s="892"/>
      <c r="F1029" s="892"/>
      <c r="G1029" s="893"/>
      <c r="H1029" s="205"/>
      <c r="I1029" s="205"/>
      <c r="J1029" s="205"/>
      <c r="K1029" s="205"/>
      <c r="L1029" s="205"/>
      <c r="M1029" s="205"/>
      <c r="N1029" s="456">
        <f t="shared" ref="N1029:N1052" si="80">SUM(H1029:K1029)+1.5*(L1029+M1029)</f>
        <v>0</v>
      </c>
      <c r="O1029" s="233"/>
      <c r="P1029" s="205"/>
      <c r="Q1029" s="205"/>
      <c r="R1029" s="205"/>
      <c r="S1029" s="685">
        <f t="shared" si="78"/>
        <v>0</v>
      </c>
      <c r="T1029" s="233"/>
      <c r="U1029" s="205"/>
      <c r="V1029" s="205"/>
      <c r="W1029" s="205"/>
      <c r="X1029" s="205"/>
      <c r="Y1029" s="205"/>
      <c r="Z1029" s="456">
        <f t="shared" ref="Z1029:Z1053" si="81">SUM(T1029:W1029)+5*(X1029+Y1029)</f>
        <v>0</v>
      </c>
      <c r="AA1029" s="891"/>
      <c r="AB1029" s="892"/>
      <c r="AC1029" s="893"/>
    </row>
    <row r="1030" spans="1:29" hidden="1" outlineLevel="1">
      <c r="A1030" s="430" t="str">
        <f>Słownik!$B$530</f>
        <v>Włochy</v>
      </c>
      <c r="B1030" s="429" t="s">
        <v>343</v>
      </c>
      <c r="C1030" s="894"/>
      <c r="D1030" s="882"/>
      <c r="E1030" s="882"/>
      <c r="F1030" s="882"/>
      <c r="G1030" s="895"/>
      <c r="H1030" s="205"/>
      <c r="I1030" s="205"/>
      <c r="J1030" s="205"/>
      <c r="K1030" s="205"/>
      <c r="L1030" s="205"/>
      <c r="M1030" s="205"/>
      <c r="N1030" s="456">
        <f t="shared" si="80"/>
        <v>0</v>
      </c>
      <c r="O1030" s="233"/>
      <c r="P1030" s="205"/>
      <c r="Q1030" s="205"/>
      <c r="R1030" s="205"/>
      <c r="S1030" s="456">
        <f t="shared" si="78"/>
        <v>0</v>
      </c>
      <c r="T1030" s="233"/>
      <c r="U1030" s="205"/>
      <c r="V1030" s="205"/>
      <c r="W1030" s="205"/>
      <c r="X1030" s="205"/>
      <c r="Y1030" s="205"/>
      <c r="Z1030" s="456">
        <f t="shared" si="81"/>
        <v>0</v>
      </c>
      <c r="AA1030" s="894"/>
      <c r="AB1030" s="882"/>
      <c r="AC1030" s="895"/>
    </row>
    <row r="1031" spans="1:29" hidden="1" outlineLevel="1">
      <c r="A1031" s="430" t="str">
        <f>Słownik!$B$530</f>
        <v>Włochy</v>
      </c>
      <c r="B1031" s="429" t="s">
        <v>344</v>
      </c>
      <c r="C1031" s="894"/>
      <c r="D1031" s="882"/>
      <c r="E1031" s="882"/>
      <c r="F1031" s="882"/>
      <c r="G1031" s="895"/>
      <c r="H1031" s="205"/>
      <c r="I1031" s="205"/>
      <c r="J1031" s="205"/>
      <c r="K1031" s="205"/>
      <c r="L1031" s="205"/>
      <c r="M1031" s="205"/>
      <c r="N1031" s="456">
        <f t="shared" si="80"/>
        <v>0</v>
      </c>
      <c r="O1031" s="233"/>
      <c r="P1031" s="205"/>
      <c r="Q1031" s="205"/>
      <c r="R1031" s="205"/>
      <c r="S1031" s="456">
        <f t="shared" si="78"/>
        <v>0</v>
      </c>
      <c r="T1031" s="233"/>
      <c r="U1031" s="205"/>
      <c r="V1031" s="205"/>
      <c r="W1031" s="205"/>
      <c r="X1031" s="205"/>
      <c r="Y1031" s="205"/>
      <c r="Z1031" s="456">
        <f t="shared" si="81"/>
        <v>0</v>
      </c>
      <c r="AA1031" s="894"/>
      <c r="AB1031" s="882"/>
      <c r="AC1031" s="895"/>
    </row>
    <row r="1032" spans="1:29" hidden="1" outlineLevel="1">
      <c r="A1032" s="430" t="str">
        <f>Słownik!$B$530</f>
        <v>Włochy</v>
      </c>
      <c r="B1032" s="429" t="s">
        <v>345</v>
      </c>
      <c r="C1032" s="894"/>
      <c r="D1032" s="882"/>
      <c r="E1032" s="882"/>
      <c r="F1032" s="882"/>
      <c r="G1032" s="895"/>
      <c r="H1032" s="205"/>
      <c r="I1032" s="205"/>
      <c r="J1032" s="205"/>
      <c r="K1032" s="205"/>
      <c r="L1032" s="205"/>
      <c r="M1032" s="205"/>
      <c r="N1032" s="456">
        <f t="shared" si="80"/>
        <v>0</v>
      </c>
      <c r="O1032" s="233"/>
      <c r="P1032" s="205"/>
      <c r="Q1032" s="205"/>
      <c r="R1032" s="205"/>
      <c r="S1032" s="456">
        <f t="shared" si="78"/>
        <v>0</v>
      </c>
      <c r="T1032" s="233"/>
      <c r="U1032" s="205"/>
      <c r="V1032" s="205"/>
      <c r="W1032" s="205"/>
      <c r="X1032" s="205"/>
      <c r="Y1032" s="205"/>
      <c r="Z1032" s="456">
        <f t="shared" si="81"/>
        <v>0</v>
      </c>
      <c r="AA1032" s="894"/>
      <c r="AB1032" s="882"/>
      <c r="AC1032" s="895"/>
    </row>
    <row r="1033" spans="1:29" hidden="1" outlineLevel="1">
      <c r="A1033" s="430" t="str">
        <f>Słownik!$B$530</f>
        <v>Włochy</v>
      </c>
      <c r="B1033" s="429" t="s">
        <v>346</v>
      </c>
      <c r="C1033" s="894"/>
      <c r="D1033" s="882"/>
      <c r="E1033" s="882"/>
      <c r="F1033" s="882"/>
      <c r="G1033" s="895"/>
      <c r="H1033" s="205"/>
      <c r="I1033" s="205"/>
      <c r="J1033" s="205"/>
      <c r="K1033" s="205"/>
      <c r="L1033" s="205"/>
      <c r="M1033" s="205"/>
      <c r="N1033" s="456">
        <f t="shared" si="80"/>
        <v>0</v>
      </c>
      <c r="O1033" s="233"/>
      <c r="P1033" s="205"/>
      <c r="Q1033" s="205"/>
      <c r="R1033" s="205"/>
      <c r="S1033" s="456">
        <f t="shared" si="78"/>
        <v>0</v>
      </c>
      <c r="T1033" s="233"/>
      <c r="U1033" s="205"/>
      <c r="V1033" s="205"/>
      <c r="W1033" s="205"/>
      <c r="X1033" s="205"/>
      <c r="Y1033" s="205"/>
      <c r="Z1033" s="456">
        <f t="shared" si="81"/>
        <v>0</v>
      </c>
      <c r="AA1033" s="894"/>
      <c r="AB1033" s="882"/>
      <c r="AC1033" s="895"/>
    </row>
    <row r="1034" spans="1:29" hidden="1" outlineLevel="1">
      <c r="A1034" s="430" t="str">
        <f>Słownik!$B$530</f>
        <v>Włochy</v>
      </c>
      <c r="B1034" s="429" t="s">
        <v>347</v>
      </c>
      <c r="C1034" s="894"/>
      <c r="D1034" s="882"/>
      <c r="E1034" s="882"/>
      <c r="F1034" s="882"/>
      <c r="G1034" s="895"/>
      <c r="H1034" s="205"/>
      <c r="I1034" s="205"/>
      <c r="J1034" s="205"/>
      <c r="K1034" s="205"/>
      <c r="L1034" s="205"/>
      <c r="M1034" s="205"/>
      <c r="N1034" s="456">
        <f t="shared" si="80"/>
        <v>0</v>
      </c>
      <c r="O1034" s="233"/>
      <c r="P1034" s="205"/>
      <c r="Q1034" s="205"/>
      <c r="R1034" s="205"/>
      <c r="S1034" s="456">
        <f t="shared" si="78"/>
        <v>0</v>
      </c>
      <c r="T1034" s="233"/>
      <c r="U1034" s="205"/>
      <c r="V1034" s="205"/>
      <c r="W1034" s="205"/>
      <c r="X1034" s="205"/>
      <c r="Y1034" s="205"/>
      <c r="Z1034" s="456">
        <f t="shared" si="81"/>
        <v>0</v>
      </c>
      <c r="AA1034" s="894"/>
      <c r="AB1034" s="882"/>
      <c r="AC1034" s="895"/>
    </row>
    <row r="1035" spans="1:29" hidden="1" outlineLevel="1">
      <c r="A1035" s="430" t="str">
        <f>Słownik!$B$530</f>
        <v>Włochy</v>
      </c>
      <c r="B1035" s="429" t="s">
        <v>348</v>
      </c>
      <c r="C1035" s="894"/>
      <c r="D1035" s="882"/>
      <c r="E1035" s="882"/>
      <c r="F1035" s="882"/>
      <c r="G1035" s="895"/>
      <c r="H1035" s="205"/>
      <c r="I1035" s="205"/>
      <c r="J1035" s="205"/>
      <c r="K1035" s="205"/>
      <c r="L1035" s="205"/>
      <c r="M1035" s="205"/>
      <c r="N1035" s="456">
        <f t="shared" si="80"/>
        <v>0</v>
      </c>
      <c r="O1035" s="233"/>
      <c r="P1035" s="205"/>
      <c r="Q1035" s="205"/>
      <c r="R1035" s="205"/>
      <c r="S1035" s="456">
        <f t="shared" si="78"/>
        <v>0</v>
      </c>
      <c r="T1035" s="233"/>
      <c r="U1035" s="205"/>
      <c r="V1035" s="205"/>
      <c r="W1035" s="205"/>
      <c r="X1035" s="205"/>
      <c r="Y1035" s="205"/>
      <c r="Z1035" s="456">
        <f t="shared" si="81"/>
        <v>0</v>
      </c>
      <c r="AA1035" s="894"/>
      <c r="AB1035" s="882"/>
      <c r="AC1035" s="895"/>
    </row>
    <row r="1036" spans="1:29" hidden="1" outlineLevel="1">
      <c r="A1036" s="430" t="str">
        <f>Słownik!$B$530</f>
        <v>Włochy</v>
      </c>
      <c r="B1036" s="429" t="s">
        <v>349</v>
      </c>
      <c r="C1036" s="894"/>
      <c r="D1036" s="882"/>
      <c r="E1036" s="882"/>
      <c r="F1036" s="882"/>
      <c r="G1036" s="895"/>
      <c r="H1036" s="205"/>
      <c r="I1036" s="205"/>
      <c r="J1036" s="205"/>
      <c r="K1036" s="205"/>
      <c r="L1036" s="205"/>
      <c r="M1036" s="205"/>
      <c r="N1036" s="456">
        <f t="shared" si="80"/>
        <v>0</v>
      </c>
      <c r="O1036" s="233"/>
      <c r="P1036" s="205"/>
      <c r="Q1036" s="205"/>
      <c r="R1036" s="205"/>
      <c r="S1036" s="456">
        <f t="shared" si="78"/>
        <v>0</v>
      </c>
      <c r="T1036" s="233"/>
      <c r="U1036" s="205"/>
      <c r="V1036" s="205"/>
      <c r="W1036" s="205"/>
      <c r="X1036" s="205"/>
      <c r="Y1036" s="205"/>
      <c r="Z1036" s="456">
        <f t="shared" si="81"/>
        <v>0</v>
      </c>
      <c r="AA1036" s="894"/>
      <c r="AB1036" s="882"/>
      <c r="AC1036" s="895"/>
    </row>
    <row r="1037" spans="1:29" hidden="1" outlineLevel="1">
      <c r="A1037" s="430" t="str">
        <f>Słownik!$B$530</f>
        <v>Włochy</v>
      </c>
      <c r="B1037" s="429" t="s">
        <v>350</v>
      </c>
      <c r="C1037" s="894"/>
      <c r="D1037" s="882"/>
      <c r="E1037" s="882"/>
      <c r="F1037" s="882"/>
      <c r="G1037" s="895"/>
      <c r="H1037" s="205"/>
      <c r="I1037" s="205"/>
      <c r="J1037" s="205"/>
      <c r="K1037" s="205"/>
      <c r="L1037" s="205"/>
      <c r="M1037" s="205"/>
      <c r="N1037" s="456">
        <f t="shared" si="80"/>
        <v>0</v>
      </c>
      <c r="O1037" s="233"/>
      <c r="P1037" s="205"/>
      <c r="Q1037" s="205"/>
      <c r="R1037" s="205"/>
      <c r="S1037" s="456">
        <f t="shared" si="78"/>
        <v>0</v>
      </c>
      <c r="T1037" s="233"/>
      <c r="U1037" s="205"/>
      <c r="V1037" s="205"/>
      <c r="W1037" s="205"/>
      <c r="X1037" s="205"/>
      <c r="Y1037" s="205"/>
      <c r="Z1037" s="456">
        <f t="shared" si="81"/>
        <v>0</v>
      </c>
      <c r="AA1037" s="894"/>
      <c r="AB1037" s="882"/>
      <c r="AC1037" s="895"/>
    </row>
    <row r="1038" spans="1:29" hidden="1" outlineLevel="1">
      <c r="A1038" s="430" t="str">
        <f>Słownik!$B$530</f>
        <v>Włochy</v>
      </c>
      <c r="B1038" s="429" t="s">
        <v>351</v>
      </c>
      <c r="C1038" s="894"/>
      <c r="D1038" s="882"/>
      <c r="E1038" s="882"/>
      <c r="F1038" s="882"/>
      <c r="G1038" s="895"/>
      <c r="H1038" s="205"/>
      <c r="I1038" s="205"/>
      <c r="J1038" s="205"/>
      <c r="K1038" s="205"/>
      <c r="L1038" s="205"/>
      <c r="M1038" s="205"/>
      <c r="N1038" s="456">
        <f t="shared" si="80"/>
        <v>0</v>
      </c>
      <c r="O1038" s="233"/>
      <c r="P1038" s="205"/>
      <c r="Q1038" s="205"/>
      <c r="R1038" s="205"/>
      <c r="S1038" s="456">
        <f t="shared" si="78"/>
        <v>0</v>
      </c>
      <c r="T1038" s="233"/>
      <c r="U1038" s="205"/>
      <c r="V1038" s="205"/>
      <c r="W1038" s="205"/>
      <c r="X1038" s="205"/>
      <c r="Y1038" s="205"/>
      <c r="Z1038" s="456">
        <f t="shared" si="81"/>
        <v>0</v>
      </c>
      <c r="AA1038" s="894"/>
      <c r="AB1038" s="882"/>
      <c r="AC1038" s="895"/>
    </row>
    <row r="1039" spans="1:29" hidden="1" outlineLevel="1">
      <c r="A1039" s="430" t="str">
        <f>Słownik!$B$530</f>
        <v>Włochy</v>
      </c>
      <c r="B1039" s="429">
        <v>10</v>
      </c>
      <c r="C1039" s="894"/>
      <c r="D1039" s="882"/>
      <c r="E1039" s="882"/>
      <c r="F1039" s="882"/>
      <c r="G1039" s="895"/>
      <c r="H1039" s="205"/>
      <c r="I1039" s="205"/>
      <c r="J1039" s="205"/>
      <c r="K1039" s="205"/>
      <c r="L1039" s="205"/>
      <c r="M1039" s="205"/>
      <c r="N1039" s="456">
        <f t="shared" si="80"/>
        <v>0</v>
      </c>
      <c r="O1039" s="233"/>
      <c r="P1039" s="205"/>
      <c r="Q1039" s="205"/>
      <c r="R1039" s="205"/>
      <c r="S1039" s="456">
        <f t="shared" si="78"/>
        <v>0</v>
      </c>
      <c r="T1039" s="233"/>
      <c r="U1039" s="205"/>
      <c r="V1039" s="205"/>
      <c r="W1039" s="205"/>
      <c r="X1039" s="205"/>
      <c r="Y1039" s="205"/>
      <c r="Z1039" s="456">
        <f t="shared" si="81"/>
        <v>0</v>
      </c>
      <c r="AA1039" s="894"/>
      <c r="AB1039" s="882"/>
      <c r="AC1039" s="895"/>
    </row>
    <row r="1040" spans="1:29" hidden="1" outlineLevel="1">
      <c r="A1040" s="430" t="str">
        <f>Słownik!$B$530</f>
        <v>Włochy</v>
      </c>
      <c r="B1040" s="429">
        <v>11</v>
      </c>
      <c r="C1040" s="894"/>
      <c r="D1040" s="882"/>
      <c r="E1040" s="882"/>
      <c r="F1040" s="882"/>
      <c r="G1040" s="895"/>
      <c r="H1040" s="205"/>
      <c r="I1040" s="205"/>
      <c r="J1040" s="205"/>
      <c r="K1040" s="205"/>
      <c r="L1040" s="205"/>
      <c r="M1040" s="205"/>
      <c r="N1040" s="456">
        <f t="shared" si="80"/>
        <v>0</v>
      </c>
      <c r="O1040" s="233"/>
      <c r="P1040" s="205"/>
      <c r="Q1040" s="205"/>
      <c r="R1040" s="205"/>
      <c r="S1040" s="456">
        <f t="shared" si="78"/>
        <v>0</v>
      </c>
      <c r="T1040" s="233"/>
      <c r="U1040" s="205"/>
      <c r="V1040" s="205"/>
      <c r="W1040" s="205"/>
      <c r="X1040" s="205"/>
      <c r="Y1040" s="205"/>
      <c r="Z1040" s="456">
        <f t="shared" si="81"/>
        <v>0</v>
      </c>
      <c r="AA1040" s="894"/>
      <c r="AB1040" s="882"/>
      <c r="AC1040" s="895"/>
    </row>
    <row r="1041" spans="1:29" hidden="1" outlineLevel="1">
      <c r="A1041" s="430" t="str">
        <f>Słownik!$B$530</f>
        <v>Włochy</v>
      </c>
      <c r="B1041" s="429">
        <v>12</v>
      </c>
      <c r="C1041" s="894"/>
      <c r="D1041" s="882"/>
      <c r="E1041" s="882"/>
      <c r="F1041" s="882"/>
      <c r="G1041" s="895"/>
      <c r="H1041" s="205"/>
      <c r="I1041" s="205"/>
      <c r="J1041" s="205"/>
      <c r="K1041" s="205"/>
      <c r="L1041" s="205"/>
      <c r="M1041" s="205"/>
      <c r="N1041" s="456">
        <f t="shared" si="80"/>
        <v>0</v>
      </c>
      <c r="O1041" s="233"/>
      <c r="P1041" s="205"/>
      <c r="Q1041" s="205"/>
      <c r="R1041" s="205"/>
      <c r="S1041" s="456">
        <f t="shared" si="78"/>
        <v>0</v>
      </c>
      <c r="T1041" s="233"/>
      <c r="U1041" s="205"/>
      <c r="V1041" s="205"/>
      <c r="W1041" s="205"/>
      <c r="X1041" s="205"/>
      <c r="Y1041" s="205"/>
      <c r="Z1041" s="456">
        <f t="shared" si="81"/>
        <v>0</v>
      </c>
      <c r="AA1041" s="894"/>
      <c r="AB1041" s="882"/>
      <c r="AC1041" s="895"/>
    </row>
    <row r="1042" spans="1:29" hidden="1" outlineLevel="1">
      <c r="A1042" s="430" t="str">
        <f>Słownik!$B$530</f>
        <v>Włochy</v>
      </c>
      <c r="B1042" s="429">
        <v>13</v>
      </c>
      <c r="C1042" s="894"/>
      <c r="D1042" s="882"/>
      <c r="E1042" s="882"/>
      <c r="F1042" s="882"/>
      <c r="G1042" s="895"/>
      <c r="H1042" s="205"/>
      <c r="I1042" s="205"/>
      <c r="J1042" s="205"/>
      <c r="K1042" s="205"/>
      <c r="L1042" s="205"/>
      <c r="M1042" s="205"/>
      <c r="N1042" s="456">
        <f t="shared" si="80"/>
        <v>0</v>
      </c>
      <c r="O1042" s="233"/>
      <c r="P1042" s="205"/>
      <c r="Q1042" s="205"/>
      <c r="R1042" s="205"/>
      <c r="S1042" s="456">
        <f t="shared" si="78"/>
        <v>0</v>
      </c>
      <c r="T1042" s="233"/>
      <c r="U1042" s="205"/>
      <c r="V1042" s="205"/>
      <c r="W1042" s="205"/>
      <c r="X1042" s="205"/>
      <c r="Y1042" s="205"/>
      <c r="Z1042" s="456">
        <f t="shared" si="81"/>
        <v>0</v>
      </c>
      <c r="AA1042" s="894"/>
      <c r="AB1042" s="882"/>
      <c r="AC1042" s="895"/>
    </row>
    <row r="1043" spans="1:29" hidden="1" outlineLevel="1">
      <c r="A1043" s="430" t="str">
        <f>Słownik!$B$530</f>
        <v>Włochy</v>
      </c>
      <c r="B1043" s="429">
        <v>14</v>
      </c>
      <c r="C1043" s="894"/>
      <c r="D1043" s="882"/>
      <c r="E1043" s="882"/>
      <c r="F1043" s="882"/>
      <c r="G1043" s="895"/>
      <c r="H1043" s="205"/>
      <c r="I1043" s="205"/>
      <c r="J1043" s="205"/>
      <c r="K1043" s="205"/>
      <c r="L1043" s="205"/>
      <c r="M1043" s="205"/>
      <c r="N1043" s="456">
        <f t="shared" si="80"/>
        <v>0</v>
      </c>
      <c r="O1043" s="233"/>
      <c r="P1043" s="205"/>
      <c r="Q1043" s="205"/>
      <c r="R1043" s="205"/>
      <c r="S1043" s="456">
        <f t="shared" si="78"/>
        <v>0</v>
      </c>
      <c r="T1043" s="233"/>
      <c r="U1043" s="205"/>
      <c r="V1043" s="205"/>
      <c r="W1043" s="205"/>
      <c r="X1043" s="205"/>
      <c r="Y1043" s="205"/>
      <c r="Z1043" s="456">
        <f t="shared" si="81"/>
        <v>0</v>
      </c>
      <c r="AA1043" s="894"/>
      <c r="AB1043" s="882"/>
      <c r="AC1043" s="895"/>
    </row>
    <row r="1044" spans="1:29" hidden="1" outlineLevel="1">
      <c r="A1044" s="430" t="str">
        <f>Słownik!$B$530</f>
        <v>Włochy</v>
      </c>
      <c r="B1044" s="429">
        <v>15</v>
      </c>
      <c r="C1044" s="894"/>
      <c r="D1044" s="882"/>
      <c r="E1044" s="882"/>
      <c r="F1044" s="882"/>
      <c r="G1044" s="895"/>
      <c r="H1044" s="205"/>
      <c r="I1044" s="205"/>
      <c r="J1044" s="205"/>
      <c r="K1044" s="205"/>
      <c r="L1044" s="205"/>
      <c r="M1044" s="205"/>
      <c r="N1044" s="456">
        <f t="shared" si="80"/>
        <v>0</v>
      </c>
      <c r="O1044" s="233"/>
      <c r="P1044" s="205"/>
      <c r="Q1044" s="205"/>
      <c r="R1044" s="205"/>
      <c r="S1044" s="456">
        <f t="shared" si="78"/>
        <v>0</v>
      </c>
      <c r="T1044" s="233"/>
      <c r="U1044" s="205"/>
      <c r="V1044" s="205"/>
      <c r="W1044" s="205"/>
      <c r="X1044" s="205"/>
      <c r="Y1044" s="205"/>
      <c r="Z1044" s="456">
        <f t="shared" si="81"/>
        <v>0</v>
      </c>
      <c r="AA1044" s="894"/>
      <c r="AB1044" s="882"/>
      <c r="AC1044" s="895"/>
    </row>
    <row r="1045" spans="1:29" hidden="1" outlineLevel="1">
      <c r="A1045" s="430" t="str">
        <f>Słownik!$B$530</f>
        <v>Włochy</v>
      </c>
      <c r="B1045" s="429">
        <v>16</v>
      </c>
      <c r="C1045" s="894"/>
      <c r="D1045" s="882"/>
      <c r="E1045" s="882"/>
      <c r="F1045" s="882"/>
      <c r="G1045" s="895"/>
      <c r="H1045" s="205"/>
      <c r="I1045" s="205"/>
      <c r="J1045" s="205"/>
      <c r="K1045" s="205"/>
      <c r="L1045" s="205"/>
      <c r="M1045" s="205"/>
      <c r="N1045" s="456">
        <f t="shared" si="80"/>
        <v>0</v>
      </c>
      <c r="O1045" s="233"/>
      <c r="P1045" s="205"/>
      <c r="Q1045" s="205"/>
      <c r="R1045" s="205"/>
      <c r="S1045" s="456">
        <f t="shared" si="78"/>
        <v>0</v>
      </c>
      <c r="T1045" s="233"/>
      <c r="U1045" s="205"/>
      <c r="V1045" s="205"/>
      <c r="W1045" s="205"/>
      <c r="X1045" s="205"/>
      <c r="Y1045" s="205"/>
      <c r="Z1045" s="456">
        <f t="shared" si="81"/>
        <v>0</v>
      </c>
      <c r="AA1045" s="894"/>
      <c r="AB1045" s="882"/>
      <c r="AC1045" s="895"/>
    </row>
    <row r="1046" spans="1:29" hidden="1" outlineLevel="1">
      <c r="A1046" s="430" t="str">
        <f>Słownik!$B$530</f>
        <v>Włochy</v>
      </c>
      <c r="B1046" s="429">
        <v>17</v>
      </c>
      <c r="C1046" s="894"/>
      <c r="D1046" s="882"/>
      <c r="E1046" s="882"/>
      <c r="F1046" s="882"/>
      <c r="G1046" s="895"/>
      <c r="H1046" s="205"/>
      <c r="I1046" s="205"/>
      <c r="J1046" s="205"/>
      <c r="K1046" s="205"/>
      <c r="L1046" s="205"/>
      <c r="M1046" s="205"/>
      <c r="N1046" s="456">
        <f t="shared" si="80"/>
        <v>0</v>
      </c>
      <c r="O1046" s="233"/>
      <c r="P1046" s="205"/>
      <c r="Q1046" s="205"/>
      <c r="R1046" s="205"/>
      <c r="S1046" s="456">
        <f t="shared" si="78"/>
        <v>0</v>
      </c>
      <c r="T1046" s="233"/>
      <c r="U1046" s="205"/>
      <c r="V1046" s="205"/>
      <c r="W1046" s="205"/>
      <c r="X1046" s="205"/>
      <c r="Y1046" s="205"/>
      <c r="Z1046" s="456">
        <f t="shared" si="81"/>
        <v>0</v>
      </c>
      <c r="AA1046" s="894"/>
      <c r="AB1046" s="882"/>
      <c r="AC1046" s="895"/>
    </row>
    <row r="1047" spans="1:29" hidden="1" outlineLevel="1">
      <c r="A1047" s="430" t="str">
        <f>Słownik!$B$530</f>
        <v>Włochy</v>
      </c>
      <c r="B1047" s="429">
        <v>18</v>
      </c>
      <c r="C1047" s="894"/>
      <c r="D1047" s="882"/>
      <c r="E1047" s="882"/>
      <c r="F1047" s="882"/>
      <c r="G1047" s="895"/>
      <c r="H1047" s="205"/>
      <c r="I1047" s="205"/>
      <c r="J1047" s="205"/>
      <c r="K1047" s="205"/>
      <c r="L1047" s="205"/>
      <c r="M1047" s="205"/>
      <c r="N1047" s="456">
        <f t="shared" si="80"/>
        <v>0</v>
      </c>
      <c r="O1047" s="233"/>
      <c r="P1047" s="205"/>
      <c r="Q1047" s="205"/>
      <c r="R1047" s="205"/>
      <c r="S1047" s="456">
        <f t="shared" si="78"/>
        <v>0</v>
      </c>
      <c r="T1047" s="233"/>
      <c r="U1047" s="205"/>
      <c r="V1047" s="205"/>
      <c r="W1047" s="205"/>
      <c r="X1047" s="205"/>
      <c r="Y1047" s="205"/>
      <c r="Z1047" s="456">
        <f t="shared" si="81"/>
        <v>0</v>
      </c>
      <c r="AA1047" s="894"/>
      <c r="AB1047" s="882"/>
      <c r="AC1047" s="895"/>
    </row>
    <row r="1048" spans="1:29" hidden="1" outlineLevel="1">
      <c r="A1048" s="430" t="str">
        <f>Słownik!$B$530</f>
        <v>Włochy</v>
      </c>
      <c r="B1048" s="429">
        <v>19</v>
      </c>
      <c r="C1048" s="894"/>
      <c r="D1048" s="882"/>
      <c r="E1048" s="882"/>
      <c r="F1048" s="882"/>
      <c r="G1048" s="895"/>
      <c r="H1048" s="205"/>
      <c r="I1048" s="205"/>
      <c r="J1048" s="205"/>
      <c r="K1048" s="205"/>
      <c r="L1048" s="205"/>
      <c r="M1048" s="205"/>
      <c r="N1048" s="456">
        <f t="shared" si="80"/>
        <v>0</v>
      </c>
      <c r="O1048" s="233"/>
      <c r="P1048" s="205"/>
      <c r="Q1048" s="205"/>
      <c r="R1048" s="205"/>
      <c r="S1048" s="456">
        <f t="shared" si="78"/>
        <v>0</v>
      </c>
      <c r="T1048" s="233"/>
      <c r="U1048" s="205"/>
      <c r="V1048" s="205"/>
      <c r="W1048" s="205"/>
      <c r="X1048" s="205"/>
      <c r="Y1048" s="205"/>
      <c r="Z1048" s="456">
        <f t="shared" si="81"/>
        <v>0</v>
      </c>
      <c r="AA1048" s="894"/>
      <c r="AB1048" s="882"/>
      <c r="AC1048" s="895"/>
    </row>
    <row r="1049" spans="1:29" hidden="1" outlineLevel="1">
      <c r="A1049" s="430" t="str">
        <f>Słownik!$B$530</f>
        <v>Włochy</v>
      </c>
      <c r="B1049" s="429">
        <v>20</v>
      </c>
      <c r="C1049" s="894"/>
      <c r="D1049" s="882"/>
      <c r="E1049" s="882"/>
      <c r="F1049" s="882"/>
      <c r="G1049" s="895"/>
      <c r="H1049" s="205"/>
      <c r="I1049" s="205"/>
      <c r="J1049" s="205"/>
      <c r="K1049" s="205"/>
      <c r="L1049" s="205"/>
      <c r="M1049" s="205"/>
      <c r="N1049" s="456">
        <f t="shared" si="80"/>
        <v>0</v>
      </c>
      <c r="O1049" s="233"/>
      <c r="P1049" s="205"/>
      <c r="Q1049" s="205"/>
      <c r="R1049" s="205"/>
      <c r="S1049" s="456">
        <f t="shared" si="78"/>
        <v>0</v>
      </c>
      <c r="T1049" s="233"/>
      <c r="U1049" s="205"/>
      <c r="V1049" s="205"/>
      <c r="W1049" s="205"/>
      <c r="X1049" s="205"/>
      <c r="Y1049" s="205"/>
      <c r="Z1049" s="456">
        <f t="shared" si="81"/>
        <v>0</v>
      </c>
      <c r="AA1049" s="894"/>
      <c r="AB1049" s="882"/>
      <c r="AC1049" s="895"/>
    </row>
    <row r="1050" spans="1:29" hidden="1" outlineLevel="1">
      <c r="A1050" s="430" t="str">
        <f>Słownik!$B$530</f>
        <v>Włochy</v>
      </c>
      <c r="B1050" s="429">
        <v>21</v>
      </c>
      <c r="C1050" s="894"/>
      <c r="D1050" s="882"/>
      <c r="E1050" s="882"/>
      <c r="F1050" s="882"/>
      <c r="G1050" s="895"/>
      <c r="H1050" s="205"/>
      <c r="I1050" s="205"/>
      <c r="J1050" s="205"/>
      <c r="K1050" s="205"/>
      <c r="L1050" s="205"/>
      <c r="M1050" s="205"/>
      <c r="N1050" s="456">
        <f t="shared" si="80"/>
        <v>0</v>
      </c>
      <c r="O1050" s="233"/>
      <c r="P1050" s="205"/>
      <c r="Q1050" s="205"/>
      <c r="R1050" s="205"/>
      <c r="S1050" s="456">
        <f t="shared" si="78"/>
        <v>0</v>
      </c>
      <c r="T1050" s="233"/>
      <c r="U1050" s="205"/>
      <c r="V1050" s="205"/>
      <c r="W1050" s="205"/>
      <c r="X1050" s="205"/>
      <c r="Y1050" s="205"/>
      <c r="Z1050" s="456">
        <f t="shared" si="81"/>
        <v>0</v>
      </c>
      <c r="AA1050" s="894"/>
      <c r="AB1050" s="882"/>
      <c r="AC1050" s="895"/>
    </row>
    <row r="1051" spans="1:29" hidden="1" outlineLevel="1">
      <c r="A1051" s="430" t="str">
        <f>Słownik!$B$530</f>
        <v>Włochy</v>
      </c>
      <c r="B1051" s="429">
        <v>22</v>
      </c>
      <c r="C1051" s="894"/>
      <c r="D1051" s="882"/>
      <c r="E1051" s="882"/>
      <c r="F1051" s="882"/>
      <c r="G1051" s="895"/>
      <c r="H1051" s="205"/>
      <c r="I1051" s="205"/>
      <c r="J1051" s="205"/>
      <c r="K1051" s="205"/>
      <c r="L1051" s="205"/>
      <c r="M1051" s="205"/>
      <c r="N1051" s="456">
        <f t="shared" si="80"/>
        <v>0</v>
      </c>
      <c r="O1051" s="233"/>
      <c r="P1051" s="205"/>
      <c r="Q1051" s="205"/>
      <c r="R1051" s="205"/>
      <c r="S1051" s="456">
        <f t="shared" si="78"/>
        <v>0</v>
      </c>
      <c r="T1051" s="233"/>
      <c r="U1051" s="205"/>
      <c r="V1051" s="205"/>
      <c r="W1051" s="205"/>
      <c r="X1051" s="205"/>
      <c r="Y1051" s="205"/>
      <c r="Z1051" s="456">
        <f t="shared" si="81"/>
        <v>0</v>
      </c>
      <c r="AA1051" s="894"/>
      <c r="AB1051" s="882"/>
      <c r="AC1051" s="895"/>
    </row>
    <row r="1052" spans="1:29" hidden="1" outlineLevel="1">
      <c r="A1052" s="430" t="str">
        <f>Słownik!$B$530</f>
        <v>Włochy</v>
      </c>
      <c r="B1052" s="429">
        <v>23</v>
      </c>
      <c r="C1052" s="894"/>
      <c r="D1052" s="882"/>
      <c r="E1052" s="882"/>
      <c r="F1052" s="882"/>
      <c r="G1052" s="895"/>
      <c r="H1052" s="205"/>
      <c r="I1052" s="205"/>
      <c r="J1052" s="205"/>
      <c r="K1052" s="205"/>
      <c r="L1052" s="205"/>
      <c r="M1052" s="205"/>
      <c r="N1052" s="456">
        <f t="shared" si="80"/>
        <v>0</v>
      </c>
      <c r="O1052" s="233"/>
      <c r="P1052" s="205"/>
      <c r="Q1052" s="205"/>
      <c r="R1052" s="205"/>
      <c r="S1052" s="456">
        <f t="shared" si="78"/>
        <v>0</v>
      </c>
      <c r="T1052" s="233"/>
      <c r="U1052" s="205"/>
      <c r="V1052" s="205"/>
      <c r="W1052" s="205"/>
      <c r="X1052" s="205"/>
      <c r="Y1052" s="205"/>
      <c r="Z1052" s="456">
        <f t="shared" si="81"/>
        <v>0</v>
      </c>
      <c r="AA1052" s="894"/>
      <c r="AB1052" s="882"/>
      <c r="AC1052" s="895"/>
    </row>
    <row r="1053" spans="1:29" hidden="1" outlineLevel="1">
      <c r="A1053" s="430" t="str">
        <f>Słownik!$B$530</f>
        <v>Włochy</v>
      </c>
      <c r="B1053" s="429">
        <v>24</v>
      </c>
      <c r="C1053" s="894"/>
      <c r="D1053" s="882"/>
      <c r="E1053" s="882"/>
      <c r="F1053" s="882"/>
      <c r="G1053" s="895"/>
      <c r="H1053" s="205"/>
      <c r="I1053" s="205"/>
      <c r="J1053" s="205"/>
      <c r="K1053" s="205"/>
      <c r="L1053" s="205"/>
      <c r="M1053" s="205"/>
      <c r="N1053" s="456">
        <f t="shared" ref="N1053:N1116" si="82">SUM(H1053:K1053)+1.5*(L1053+M1053)</f>
        <v>0</v>
      </c>
      <c r="O1053" s="233"/>
      <c r="P1053" s="205"/>
      <c r="Q1053" s="205"/>
      <c r="R1053" s="205"/>
      <c r="S1053" s="456">
        <f t="shared" ref="S1053:S1116" si="83">SUM(O1053:R1053)</f>
        <v>0</v>
      </c>
      <c r="T1053" s="233"/>
      <c r="U1053" s="205"/>
      <c r="V1053" s="205"/>
      <c r="W1053" s="205"/>
      <c r="X1053" s="205"/>
      <c r="Y1053" s="205"/>
      <c r="Z1053" s="456">
        <f t="shared" si="81"/>
        <v>0</v>
      </c>
      <c r="AA1053" s="894"/>
      <c r="AB1053" s="882"/>
      <c r="AC1053" s="895"/>
    </row>
    <row r="1054" spans="1:29" hidden="1" outlineLevel="1">
      <c r="A1054" s="430" t="str">
        <f>Słownik!$B$530</f>
        <v>Włochy</v>
      </c>
      <c r="B1054" s="429">
        <v>25</v>
      </c>
      <c r="C1054" s="894"/>
      <c r="D1054" s="882"/>
      <c r="E1054" s="882"/>
      <c r="F1054" s="882"/>
      <c r="G1054" s="895"/>
      <c r="H1054" s="205"/>
      <c r="I1054" s="205"/>
      <c r="J1054" s="205"/>
      <c r="K1054" s="205"/>
      <c r="L1054" s="205"/>
      <c r="M1054" s="205"/>
      <c r="N1054" s="456">
        <f t="shared" si="82"/>
        <v>0</v>
      </c>
      <c r="O1054" s="233"/>
      <c r="P1054" s="205"/>
      <c r="Q1054" s="205"/>
      <c r="R1054" s="205"/>
      <c r="S1054" s="456">
        <f t="shared" si="83"/>
        <v>0</v>
      </c>
      <c r="T1054" s="233"/>
      <c r="U1054" s="205"/>
      <c r="V1054" s="205"/>
      <c r="W1054" s="205"/>
      <c r="X1054" s="205"/>
      <c r="Y1054" s="205"/>
      <c r="Z1054" s="456">
        <f t="shared" ref="Z1054:Z1117" si="84">SUM(T1054:W1054)+5*(X1054+Y1054)</f>
        <v>0</v>
      </c>
      <c r="AA1054" s="894"/>
      <c r="AB1054" s="882"/>
      <c r="AC1054" s="895"/>
    </row>
    <row r="1055" spans="1:29" hidden="1" outlineLevel="1">
      <c r="A1055" s="430" t="str">
        <f>Słownik!$B$530</f>
        <v>Włochy</v>
      </c>
      <c r="B1055" s="429">
        <v>26</v>
      </c>
      <c r="C1055" s="894"/>
      <c r="D1055" s="882"/>
      <c r="E1055" s="882"/>
      <c r="F1055" s="882"/>
      <c r="G1055" s="895"/>
      <c r="H1055" s="205"/>
      <c r="I1055" s="205"/>
      <c r="J1055" s="205"/>
      <c r="K1055" s="205"/>
      <c r="L1055" s="205"/>
      <c r="M1055" s="205"/>
      <c r="N1055" s="456">
        <f t="shared" si="82"/>
        <v>0</v>
      </c>
      <c r="O1055" s="233"/>
      <c r="P1055" s="205"/>
      <c r="Q1055" s="205"/>
      <c r="R1055" s="205"/>
      <c r="S1055" s="456">
        <f t="shared" si="83"/>
        <v>0</v>
      </c>
      <c r="T1055" s="233"/>
      <c r="U1055" s="205"/>
      <c r="V1055" s="205"/>
      <c r="W1055" s="205"/>
      <c r="X1055" s="205"/>
      <c r="Y1055" s="205"/>
      <c r="Z1055" s="456">
        <f t="shared" si="84"/>
        <v>0</v>
      </c>
      <c r="AA1055" s="894"/>
      <c r="AB1055" s="882"/>
      <c r="AC1055" s="895"/>
    </row>
    <row r="1056" spans="1:29" hidden="1" outlineLevel="1">
      <c r="A1056" s="430" t="str">
        <f>Słownik!$B$530</f>
        <v>Włochy</v>
      </c>
      <c r="B1056" s="429">
        <v>27</v>
      </c>
      <c r="C1056" s="894"/>
      <c r="D1056" s="882"/>
      <c r="E1056" s="882"/>
      <c r="F1056" s="882"/>
      <c r="G1056" s="895"/>
      <c r="H1056" s="205"/>
      <c r="I1056" s="205"/>
      <c r="J1056" s="205"/>
      <c r="K1056" s="205"/>
      <c r="L1056" s="205"/>
      <c r="M1056" s="205"/>
      <c r="N1056" s="456">
        <f t="shared" si="82"/>
        <v>0</v>
      </c>
      <c r="O1056" s="233"/>
      <c r="P1056" s="205"/>
      <c r="Q1056" s="205"/>
      <c r="R1056" s="205"/>
      <c r="S1056" s="456">
        <f t="shared" si="83"/>
        <v>0</v>
      </c>
      <c r="T1056" s="233"/>
      <c r="U1056" s="205"/>
      <c r="V1056" s="205"/>
      <c r="W1056" s="205"/>
      <c r="X1056" s="205"/>
      <c r="Y1056" s="205"/>
      <c r="Z1056" s="456">
        <f t="shared" si="84"/>
        <v>0</v>
      </c>
      <c r="AA1056" s="894"/>
      <c r="AB1056" s="882"/>
      <c r="AC1056" s="895"/>
    </row>
    <row r="1057" spans="1:29" hidden="1" outlineLevel="1">
      <c r="A1057" s="430" t="str">
        <f>Słownik!$B$530</f>
        <v>Włochy</v>
      </c>
      <c r="B1057" s="429">
        <v>28</v>
      </c>
      <c r="C1057" s="894"/>
      <c r="D1057" s="882"/>
      <c r="E1057" s="882"/>
      <c r="F1057" s="882"/>
      <c r="G1057" s="895"/>
      <c r="H1057" s="205"/>
      <c r="I1057" s="205"/>
      <c r="J1057" s="205"/>
      <c r="K1057" s="205"/>
      <c r="L1057" s="205"/>
      <c r="M1057" s="205"/>
      <c r="N1057" s="456">
        <f t="shared" si="82"/>
        <v>0</v>
      </c>
      <c r="O1057" s="233"/>
      <c r="P1057" s="205"/>
      <c r="Q1057" s="205"/>
      <c r="R1057" s="205"/>
      <c r="S1057" s="456">
        <f t="shared" si="83"/>
        <v>0</v>
      </c>
      <c r="T1057" s="233"/>
      <c r="U1057" s="205"/>
      <c r="V1057" s="205"/>
      <c r="W1057" s="205"/>
      <c r="X1057" s="205"/>
      <c r="Y1057" s="205"/>
      <c r="Z1057" s="456">
        <f t="shared" si="84"/>
        <v>0</v>
      </c>
      <c r="AA1057" s="894"/>
      <c r="AB1057" s="882"/>
      <c r="AC1057" s="895"/>
    </row>
    <row r="1058" spans="1:29" hidden="1" outlineLevel="1">
      <c r="A1058" s="430" t="str">
        <f>Słownik!$B$530</f>
        <v>Włochy</v>
      </c>
      <c r="B1058" s="429">
        <v>29</v>
      </c>
      <c r="C1058" s="894"/>
      <c r="D1058" s="882"/>
      <c r="E1058" s="882"/>
      <c r="F1058" s="882"/>
      <c r="G1058" s="895"/>
      <c r="H1058" s="205"/>
      <c r="I1058" s="205"/>
      <c r="J1058" s="205"/>
      <c r="K1058" s="205"/>
      <c r="L1058" s="205"/>
      <c r="M1058" s="205"/>
      <c r="N1058" s="456">
        <f t="shared" si="82"/>
        <v>0</v>
      </c>
      <c r="O1058" s="233"/>
      <c r="P1058" s="205"/>
      <c r="Q1058" s="205"/>
      <c r="R1058" s="205"/>
      <c r="S1058" s="456">
        <f t="shared" si="83"/>
        <v>0</v>
      </c>
      <c r="T1058" s="233"/>
      <c r="U1058" s="205"/>
      <c r="V1058" s="205"/>
      <c r="W1058" s="205"/>
      <c r="X1058" s="205"/>
      <c r="Y1058" s="205"/>
      <c r="Z1058" s="456">
        <f t="shared" si="84"/>
        <v>0</v>
      </c>
      <c r="AA1058" s="894"/>
      <c r="AB1058" s="882"/>
      <c r="AC1058" s="895"/>
    </row>
    <row r="1059" spans="1:29" hidden="1" outlineLevel="1">
      <c r="A1059" s="430" t="str">
        <f>Słownik!$B$530</f>
        <v>Włochy</v>
      </c>
      <c r="B1059" s="429">
        <v>30</v>
      </c>
      <c r="C1059" s="894"/>
      <c r="D1059" s="882"/>
      <c r="E1059" s="882"/>
      <c r="F1059" s="882"/>
      <c r="G1059" s="895"/>
      <c r="H1059" s="205"/>
      <c r="I1059" s="205"/>
      <c r="J1059" s="205"/>
      <c r="K1059" s="205"/>
      <c r="L1059" s="205"/>
      <c r="M1059" s="205"/>
      <c r="N1059" s="456">
        <f t="shared" si="82"/>
        <v>0</v>
      </c>
      <c r="O1059" s="233"/>
      <c r="P1059" s="205"/>
      <c r="Q1059" s="205"/>
      <c r="R1059" s="205"/>
      <c r="S1059" s="456">
        <f t="shared" si="83"/>
        <v>0</v>
      </c>
      <c r="T1059" s="233"/>
      <c r="U1059" s="205"/>
      <c r="V1059" s="205"/>
      <c r="W1059" s="205"/>
      <c r="X1059" s="205"/>
      <c r="Y1059" s="205"/>
      <c r="Z1059" s="456">
        <f t="shared" si="84"/>
        <v>0</v>
      </c>
      <c r="AA1059" s="894"/>
      <c r="AB1059" s="882"/>
      <c r="AC1059" s="895"/>
    </row>
    <row r="1060" spans="1:29" hidden="1" outlineLevel="1">
      <c r="A1060" s="430" t="str">
        <f>Słownik!$B$530</f>
        <v>Włochy</v>
      </c>
      <c r="B1060" s="429">
        <v>31</v>
      </c>
      <c r="C1060" s="894"/>
      <c r="D1060" s="882"/>
      <c r="E1060" s="882"/>
      <c r="F1060" s="882"/>
      <c r="G1060" s="895"/>
      <c r="H1060" s="205"/>
      <c r="I1060" s="205"/>
      <c r="J1060" s="205"/>
      <c r="K1060" s="205"/>
      <c r="L1060" s="205"/>
      <c r="M1060" s="205"/>
      <c r="N1060" s="456">
        <f t="shared" si="82"/>
        <v>0</v>
      </c>
      <c r="O1060" s="233"/>
      <c r="P1060" s="205"/>
      <c r="Q1060" s="205"/>
      <c r="R1060" s="205"/>
      <c r="S1060" s="456">
        <f t="shared" si="83"/>
        <v>0</v>
      </c>
      <c r="T1060" s="233"/>
      <c r="U1060" s="205"/>
      <c r="V1060" s="205"/>
      <c r="W1060" s="205"/>
      <c r="X1060" s="205"/>
      <c r="Y1060" s="205"/>
      <c r="Z1060" s="456">
        <f t="shared" si="84"/>
        <v>0</v>
      </c>
      <c r="AA1060" s="894"/>
      <c r="AB1060" s="882"/>
      <c r="AC1060" s="895"/>
    </row>
    <row r="1061" spans="1:29" hidden="1" outlineLevel="1">
      <c r="A1061" s="430" t="str">
        <f>Słownik!$B$530</f>
        <v>Włochy</v>
      </c>
      <c r="B1061" s="429">
        <v>32</v>
      </c>
      <c r="C1061" s="894"/>
      <c r="D1061" s="882"/>
      <c r="E1061" s="882"/>
      <c r="F1061" s="882"/>
      <c r="G1061" s="895"/>
      <c r="H1061" s="205"/>
      <c r="I1061" s="205"/>
      <c r="J1061" s="205"/>
      <c r="K1061" s="205"/>
      <c r="L1061" s="205"/>
      <c r="M1061" s="205"/>
      <c r="N1061" s="456">
        <f t="shared" si="82"/>
        <v>0</v>
      </c>
      <c r="O1061" s="233"/>
      <c r="P1061" s="205"/>
      <c r="Q1061" s="205"/>
      <c r="R1061" s="205"/>
      <c r="S1061" s="456">
        <f t="shared" si="83"/>
        <v>0</v>
      </c>
      <c r="T1061" s="233"/>
      <c r="U1061" s="205"/>
      <c r="V1061" s="205"/>
      <c r="W1061" s="205"/>
      <c r="X1061" s="205"/>
      <c r="Y1061" s="205"/>
      <c r="Z1061" s="456">
        <f t="shared" si="84"/>
        <v>0</v>
      </c>
      <c r="AA1061" s="894"/>
      <c r="AB1061" s="882"/>
      <c r="AC1061" s="895"/>
    </row>
    <row r="1062" spans="1:29" hidden="1" outlineLevel="1">
      <c r="A1062" s="430" t="str">
        <f>Słownik!$B$530</f>
        <v>Włochy</v>
      </c>
      <c r="B1062" s="429">
        <v>33</v>
      </c>
      <c r="C1062" s="894"/>
      <c r="D1062" s="882"/>
      <c r="E1062" s="882"/>
      <c r="F1062" s="882"/>
      <c r="G1062" s="895"/>
      <c r="H1062" s="205"/>
      <c r="I1062" s="205"/>
      <c r="J1062" s="205"/>
      <c r="K1062" s="205"/>
      <c r="L1062" s="205"/>
      <c r="M1062" s="205"/>
      <c r="N1062" s="456">
        <f t="shared" si="82"/>
        <v>0</v>
      </c>
      <c r="O1062" s="233"/>
      <c r="P1062" s="205"/>
      <c r="Q1062" s="205"/>
      <c r="R1062" s="205"/>
      <c r="S1062" s="456">
        <f t="shared" si="83"/>
        <v>0</v>
      </c>
      <c r="T1062" s="233"/>
      <c r="U1062" s="205"/>
      <c r="V1062" s="205"/>
      <c r="W1062" s="205"/>
      <c r="X1062" s="205"/>
      <c r="Y1062" s="205"/>
      <c r="Z1062" s="456">
        <f t="shared" si="84"/>
        <v>0</v>
      </c>
      <c r="AA1062" s="894"/>
      <c r="AB1062" s="882"/>
      <c r="AC1062" s="895"/>
    </row>
    <row r="1063" spans="1:29" hidden="1" outlineLevel="1">
      <c r="A1063" s="430" t="str">
        <f>Słownik!$B$530</f>
        <v>Włochy</v>
      </c>
      <c r="B1063" s="429">
        <v>34</v>
      </c>
      <c r="C1063" s="894"/>
      <c r="D1063" s="882"/>
      <c r="E1063" s="882"/>
      <c r="F1063" s="882"/>
      <c r="G1063" s="895"/>
      <c r="H1063" s="205"/>
      <c r="I1063" s="205"/>
      <c r="J1063" s="205"/>
      <c r="K1063" s="205"/>
      <c r="L1063" s="205"/>
      <c r="M1063" s="205"/>
      <c r="N1063" s="456">
        <f t="shared" si="82"/>
        <v>0</v>
      </c>
      <c r="O1063" s="233"/>
      <c r="P1063" s="205"/>
      <c r="Q1063" s="205"/>
      <c r="R1063" s="205"/>
      <c r="S1063" s="456">
        <f t="shared" si="83"/>
        <v>0</v>
      </c>
      <c r="T1063" s="233"/>
      <c r="U1063" s="205"/>
      <c r="V1063" s="205"/>
      <c r="W1063" s="205"/>
      <c r="X1063" s="205"/>
      <c r="Y1063" s="205"/>
      <c r="Z1063" s="456">
        <f t="shared" si="84"/>
        <v>0</v>
      </c>
      <c r="AA1063" s="894"/>
      <c r="AB1063" s="882"/>
      <c r="AC1063" s="895"/>
    </row>
    <row r="1064" spans="1:29" hidden="1" outlineLevel="1">
      <c r="A1064" s="430" t="str">
        <f>Słownik!$B$530</f>
        <v>Włochy</v>
      </c>
      <c r="B1064" s="429">
        <v>35</v>
      </c>
      <c r="C1064" s="894"/>
      <c r="D1064" s="882"/>
      <c r="E1064" s="882"/>
      <c r="F1064" s="882"/>
      <c r="G1064" s="895"/>
      <c r="H1064" s="205"/>
      <c r="I1064" s="205"/>
      <c r="J1064" s="205"/>
      <c r="K1064" s="205"/>
      <c r="L1064" s="205"/>
      <c r="M1064" s="205"/>
      <c r="N1064" s="456">
        <f t="shared" si="82"/>
        <v>0</v>
      </c>
      <c r="O1064" s="233"/>
      <c r="P1064" s="205"/>
      <c r="Q1064" s="205"/>
      <c r="R1064" s="205"/>
      <c r="S1064" s="456">
        <f t="shared" si="83"/>
        <v>0</v>
      </c>
      <c r="T1064" s="233"/>
      <c r="U1064" s="205"/>
      <c r="V1064" s="205"/>
      <c r="W1064" s="205"/>
      <c r="X1064" s="205"/>
      <c r="Y1064" s="205"/>
      <c r="Z1064" s="456">
        <f t="shared" si="84"/>
        <v>0</v>
      </c>
      <c r="AA1064" s="894"/>
      <c r="AB1064" s="882"/>
      <c r="AC1064" s="895"/>
    </row>
    <row r="1065" spans="1:29" hidden="1" outlineLevel="1">
      <c r="A1065" s="430" t="str">
        <f>Słownik!$B$530</f>
        <v>Włochy</v>
      </c>
      <c r="B1065" s="429">
        <v>36</v>
      </c>
      <c r="C1065" s="894"/>
      <c r="D1065" s="882"/>
      <c r="E1065" s="882"/>
      <c r="F1065" s="882"/>
      <c r="G1065" s="895"/>
      <c r="H1065" s="205"/>
      <c r="I1065" s="205"/>
      <c r="J1065" s="205"/>
      <c r="K1065" s="205"/>
      <c r="L1065" s="205"/>
      <c r="M1065" s="205"/>
      <c r="N1065" s="456">
        <f t="shared" si="82"/>
        <v>0</v>
      </c>
      <c r="O1065" s="233"/>
      <c r="P1065" s="205"/>
      <c r="Q1065" s="205"/>
      <c r="R1065" s="205"/>
      <c r="S1065" s="456">
        <f t="shared" si="83"/>
        <v>0</v>
      </c>
      <c r="T1065" s="233"/>
      <c r="U1065" s="205"/>
      <c r="V1065" s="205"/>
      <c r="W1065" s="205"/>
      <c r="X1065" s="205"/>
      <c r="Y1065" s="205"/>
      <c r="Z1065" s="456">
        <f t="shared" si="84"/>
        <v>0</v>
      </c>
      <c r="AA1065" s="894"/>
      <c r="AB1065" s="882"/>
      <c r="AC1065" s="895"/>
    </row>
    <row r="1066" spans="1:29" hidden="1" outlineLevel="1">
      <c r="A1066" s="430" t="str">
        <f>Słownik!$B$530</f>
        <v>Włochy</v>
      </c>
      <c r="B1066" s="429">
        <v>37</v>
      </c>
      <c r="C1066" s="894"/>
      <c r="D1066" s="882"/>
      <c r="E1066" s="882"/>
      <c r="F1066" s="882"/>
      <c r="G1066" s="895"/>
      <c r="H1066" s="205"/>
      <c r="I1066" s="205"/>
      <c r="J1066" s="205"/>
      <c r="K1066" s="205"/>
      <c r="L1066" s="205"/>
      <c r="M1066" s="205"/>
      <c r="N1066" s="456">
        <f t="shared" si="82"/>
        <v>0</v>
      </c>
      <c r="O1066" s="233"/>
      <c r="P1066" s="205"/>
      <c r="Q1066" s="205"/>
      <c r="R1066" s="205"/>
      <c r="S1066" s="456">
        <f t="shared" si="83"/>
        <v>0</v>
      </c>
      <c r="T1066" s="233"/>
      <c r="U1066" s="205"/>
      <c r="V1066" s="205"/>
      <c r="W1066" s="205"/>
      <c r="X1066" s="205"/>
      <c r="Y1066" s="205"/>
      <c r="Z1066" s="456">
        <f t="shared" si="84"/>
        <v>0</v>
      </c>
      <c r="AA1066" s="894"/>
      <c r="AB1066" s="882"/>
      <c r="AC1066" s="895"/>
    </row>
    <row r="1067" spans="1:29" hidden="1" outlineLevel="1">
      <c r="A1067" s="430" t="str">
        <f>Słownik!$B$530</f>
        <v>Włochy</v>
      </c>
      <c r="B1067" s="429">
        <v>38</v>
      </c>
      <c r="C1067" s="894"/>
      <c r="D1067" s="882"/>
      <c r="E1067" s="882"/>
      <c r="F1067" s="882"/>
      <c r="G1067" s="895"/>
      <c r="H1067" s="205"/>
      <c r="I1067" s="205"/>
      <c r="J1067" s="205"/>
      <c r="K1067" s="205"/>
      <c r="L1067" s="205"/>
      <c r="M1067" s="205"/>
      <c r="N1067" s="456">
        <f t="shared" si="82"/>
        <v>0</v>
      </c>
      <c r="O1067" s="233"/>
      <c r="P1067" s="205"/>
      <c r="Q1067" s="205"/>
      <c r="R1067" s="205"/>
      <c r="S1067" s="456">
        <f t="shared" si="83"/>
        <v>0</v>
      </c>
      <c r="T1067" s="233"/>
      <c r="U1067" s="205"/>
      <c r="V1067" s="205"/>
      <c r="W1067" s="205"/>
      <c r="X1067" s="205"/>
      <c r="Y1067" s="205"/>
      <c r="Z1067" s="456">
        <f t="shared" si="84"/>
        <v>0</v>
      </c>
      <c r="AA1067" s="894"/>
      <c r="AB1067" s="882"/>
      <c r="AC1067" s="895"/>
    </row>
    <row r="1068" spans="1:29" hidden="1" outlineLevel="1">
      <c r="A1068" s="430" t="str">
        <f>Słownik!$B$530</f>
        <v>Włochy</v>
      </c>
      <c r="B1068" s="429">
        <v>39</v>
      </c>
      <c r="C1068" s="894"/>
      <c r="D1068" s="882"/>
      <c r="E1068" s="882"/>
      <c r="F1068" s="882"/>
      <c r="G1068" s="895"/>
      <c r="H1068" s="205"/>
      <c r="I1068" s="205"/>
      <c r="J1068" s="205"/>
      <c r="K1068" s="205"/>
      <c r="L1068" s="205"/>
      <c r="M1068" s="205"/>
      <c r="N1068" s="456">
        <f t="shared" si="82"/>
        <v>0</v>
      </c>
      <c r="O1068" s="233"/>
      <c r="P1068" s="205"/>
      <c r="Q1068" s="205"/>
      <c r="R1068" s="205"/>
      <c r="S1068" s="456">
        <f t="shared" si="83"/>
        <v>0</v>
      </c>
      <c r="T1068" s="233"/>
      <c r="U1068" s="205"/>
      <c r="V1068" s="205"/>
      <c r="W1068" s="205"/>
      <c r="X1068" s="205"/>
      <c r="Y1068" s="205"/>
      <c r="Z1068" s="456">
        <f t="shared" si="84"/>
        <v>0</v>
      </c>
      <c r="AA1068" s="894"/>
      <c r="AB1068" s="882"/>
      <c r="AC1068" s="895"/>
    </row>
    <row r="1069" spans="1:29" hidden="1" outlineLevel="1">
      <c r="A1069" s="430" t="str">
        <f>Słownik!$B$530</f>
        <v>Włochy</v>
      </c>
      <c r="B1069" s="429">
        <v>40</v>
      </c>
      <c r="C1069" s="894"/>
      <c r="D1069" s="882"/>
      <c r="E1069" s="882"/>
      <c r="F1069" s="882"/>
      <c r="G1069" s="895"/>
      <c r="H1069" s="205"/>
      <c r="I1069" s="205"/>
      <c r="J1069" s="205"/>
      <c r="K1069" s="205"/>
      <c r="L1069" s="205"/>
      <c r="M1069" s="205"/>
      <c r="N1069" s="456">
        <f t="shared" si="82"/>
        <v>0</v>
      </c>
      <c r="O1069" s="233"/>
      <c r="P1069" s="205"/>
      <c r="Q1069" s="205"/>
      <c r="R1069" s="205"/>
      <c r="S1069" s="456">
        <f t="shared" si="83"/>
        <v>0</v>
      </c>
      <c r="T1069" s="233"/>
      <c r="U1069" s="205"/>
      <c r="V1069" s="205"/>
      <c r="W1069" s="205"/>
      <c r="X1069" s="205"/>
      <c r="Y1069" s="205"/>
      <c r="Z1069" s="456">
        <f t="shared" si="84"/>
        <v>0</v>
      </c>
      <c r="AA1069" s="894"/>
      <c r="AB1069" s="882"/>
      <c r="AC1069" s="895"/>
    </row>
    <row r="1070" spans="1:29" hidden="1" outlineLevel="1">
      <c r="A1070" s="430" t="str">
        <f>Słownik!$B$530</f>
        <v>Włochy</v>
      </c>
      <c r="B1070" s="429">
        <v>41</v>
      </c>
      <c r="C1070" s="894"/>
      <c r="D1070" s="882"/>
      <c r="E1070" s="882"/>
      <c r="F1070" s="882"/>
      <c r="G1070" s="895"/>
      <c r="H1070" s="205"/>
      <c r="I1070" s="205"/>
      <c r="J1070" s="205"/>
      <c r="K1070" s="205"/>
      <c r="L1070" s="205"/>
      <c r="M1070" s="205"/>
      <c r="N1070" s="456">
        <f t="shared" si="82"/>
        <v>0</v>
      </c>
      <c r="O1070" s="233"/>
      <c r="P1070" s="205"/>
      <c r="Q1070" s="205"/>
      <c r="R1070" s="205"/>
      <c r="S1070" s="456">
        <f t="shared" si="83"/>
        <v>0</v>
      </c>
      <c r="T1070" s="233"/>
      <c r="U1070" s="205"/>
      <c r="V1070" s="205"/>
      <c r="W1070" s="205"/>
      <c r="X1070" s="205"/>
      <c r="Y1070" s="205"/>
      <c r="Z1070" s="456">
        <f t="shared" si="84"/>
        <v>0</v>
      </c>
      <c r="AA1070" s="894"/>
      <c r="AB1070" s="882"/>
      <c r="AC1070" s="895"/>
    </row>
    <row r="1071" spans="1:29" hidden="1" outlineLevel="1">
      <c r="A1071" s="430" t="str">
        <f>Słownik!$B$530</f>
        <v>Włochy</v>
      </c>
      <c r="B1071" s="429">
        <v>42</v>
      </c>
      <c r="C1071" s="894"/>
      <c r="D1071" s="882"/>
      <c r="E1071" s="882"/>
      <c r="F1071" s="882"/>
      <c r="G1071" s="895"/>
      <c r="H1071" s="205"/>
      <c r="I1071" s="205"/>
      <c r="J1071" s="205"/>
      <c r="K1071" s="205"/>
      <c r="L1071" s="205"/>
      <c r="M1071" s="205"/>
      <c r="N1071" s="456">
        <f t="shared" si="82"/>
        <v>0</v>
      </c>
      <c r="O1071" s="233"/>
      <c r="P1071" s="205"/>
      <c r="Q1071" s="205"/>
      <c r="R1071" s="205"/>
      <c r="S1071" s="456">
        <f t="shared" si="83"/>
        <v>0</v>
      </c>
      <c r="T1071" s="233"/>
      <c r="U1071" s="205"/>
      <c r="V1071" s="205"/>
      <c r="W1071" s="205"/>
      <c r="X1071" s="205"/>
      <c r="Y1071" s="205"/>
      <c r="Z1071" s="456">
        <f t="shared" si="84"/>
        <v>0</v>
      </c>
      <c r="AA1071" s="894"/>
      <c r="AB1071" s="882"/>
      <c r="AC1071" s="895"/>
    </row>
    <row r="1072" spans="1:29" hidden="1" outlineLevel="1">
      <c r="A1072" s="430" t="str">
        <f>Słownik!$B$530</f>
        <v>Włochy</v>
      </c>
      <c r="B1072" s="429">
        <v>43</v>
      </c>
      <c r="C1072" s="894"/>
      <c r="D1072" s="882"/>
      <c r="E1072" s="882"/>
      <c r="F1072" s="882"/>
      <c r="G1072" s="895"/>
      <c r="H1072" s="205"/>
      <c r="I1072" s="205"/>
      <c r="J1072" s="205"/>
      <c r="K1072" s="205"/>
      <c r="L1072" s="205"/>
      <c r="M1072" s="205"/>
      <c r="N1072" s="456">
        <f t="shared" si="82"/>
        <v>0</v>
      </c>
      <c r="O1072" s="233"/>
      <c r="P1072" s="205"/>
      <c r="Q1072" s="205"/>
      <c r="R1072" s="205"/>
      <c r="S1072" s="456">
        <f t="shared" si="83"/>
        <v>0</v>
      </c>
      <c r="T1072" s="233"/>
      <c r="U1072" s="205"/>
      <c r="V1072" s="205"/>
      <c r="W1072" s="205"/>
      <c r="X1072" s="205"/>
      <c r="Y1072" s="205"/>
      <c r="Z1072" s="456">
        <f t="shared" si="84"/>
        <v>0</v>
      </c>
      <c r="AA1072" s="894"/>
      <c r="AB1072" s="882"/>
      <c r="AC1072" s="895"/>
    </row>
    <row r="1073" spans="1:29" hidden="1" outlineLevel="1">
      <c r="A1073" s="430" t="str">
        <f>Słownik!$B$530</f>
        <v>Włochy</v>
      </c>
      <c r="B1073" s="429">
        <v>44</v>
      </c>
      <c r="C1073" s="894"/>
      <c r="D1073" s="882"/>
      <c r="E1073" s="882"/>
      <c r="F1073" s="882"/>
      <c r="G1073" s="895"/>
      <c r="H1073" s="205"/>
      <c r="I1073" s="205"/>
      <c r="J1073" s="205"/>
      <c r="K1073" s="205"/>
      <c r="L1073" s="205"/>
      <c r="M1073" s="205"/>
      <c r="N1073" s="456">
        <f t="shared" si="82"/>
        <v>0</v>
      </c>
      <c r="O1073" s="233"/>
      <c r="P1073" s="205"/>
      <c r="Q1073" s="205"/>
      <c r="R1073" s="205"/>
      <c r="S1073" s="456">
        <f t="shared" si="83"/>
        <v>0</v>
      </c>
      <c r="T1073" s="233"/>
      <c r="U1073" s="205"/>
      <c r="V1073" s="205"/>
      <c r="W1073" s="205"/>
      <c r="X1073" s="205"/>
      <c r="Y1073" s="205"/>
      <c r="Z1073" s="456">
        <f t="shared" si="84"/>
        <v>0</v>
      </c>
      <c r="AA1073" s="894"/>
      <c r="AB1073" s="882"/>
      <c r="AC1073" s="895"/>
    </row>
    <row r="1074" spans="1:29" hidden="1" outlineLevel="1">
      <c r="A1074" s="430" t="str">
        <f>Słownik!$B$530</f>
        <v>Włochy</v>
      </c>
      <c r="B1074" s="429">
        <v>45</v>
      </c>
      <c r="C1074" s="894"/>
      <c r="D1074" s="882"/>
      <c r="E1074" s="882"/>
      <c r="F1074" s="882"/>
      <c r="G1074" s="895"/>
      <c r="H1074" s="205"/>
      <c r="I1074" s="205"/>
      <c r="J1074" s="205"/>
      <c r="K1074" s="205"/>
      <c r="L1074" s="205"/>
      <c r="M1074" s="205"/>
      <c r="N1074" s="456">
        <f t="shared" si="82"/>
        <v>0</v>
      </c>
      <c r="O1074" s="233"/>
      <c r="P1074" s="205"/>
      <c r="Q1074" s="205"/>
      <c r="R1074" s="205"/>
      <c r="S1074" s="456">
        <f t="shared" si="83"/>
        <v>0</v>
      </c>
      <c r="T1074" s="233"/>
      <c r="U1074" s="205"/>
      <c r="V1074" s="205"/>
      <c r="W1074" s="205"/>
      <c r="X1074" s="205"/>
      <c r="Y1074" s="205"/>
      <c r="Z1074" s="456">
        <f t="shared" si="84"/>
        <v>0</v>
      </c>
      <c r="AA1074" s="894"/>
      <c r="AB1074" s="882"/>
      <c r="AC1074" s="895"/>
    </row>
    <row r="1075" spans="1:29" hidden="1" outlineLevel="1">
      <c r="A1075" s="430" t="str">
        <f>Słownik!$B$530</f>
        <v>Włochy</v>
      </c>
      <c r="B1075" s="429">
        <v>46</v>
      </c>
      <c r="C1075" s="894"/>
      <c r="D1075" s="882"/>
      <c r="E1075" s="882"/>
      <c r="F1075" s="882"/>
      <c r="G1075" s="895"/>
      <c r="H1075" s="205"/>
      <c r="I1075" s="205"/>
      <c r="J1075" s="205"/>
      <c r="K1075" s="205"/>
      <c r="L1075" s="205"/>
      <c r="M1075" s="205"/>
      <c r="N1075" s="456">
        <f t="shared" si="82"/>
        <v>0</v>
      </c>
      <c r="O1075" s="233"/>
      <c r="P1075" s="205"/>
      <c r="Q1075" s="205"/>
      <c r="R1075" s="205"/>
      <c r="S1075" s="456">
        <f t="shared" si="83"/>
        <v>0</v>
      </c>
      <c r="T1075" s="233"/>
      <c r="U1075" s="205"/>
      <c r="V1075" s="205"/>
      <c r="W1075" s="205"/>
      <c r="X1075" s="205"/>
      <c r="Y1075" s="205"/>
      <c r="Z1075" s="456">
        <f t="shared" si="84"/>
        <v>0</v>
      </c>
      <c r="AA1075" s="894"/>
      <c r="AB1075" s="882"/>
      <c r="AC1075" s="895"/>
    </row>
    <row r="1076" spans="1:29" hidden="1" outlineLevel="1">
      <c r="A1076" s="430" t="str">
        <f>Słownik!$B$530</f>
        <v>Włochy</v>
      </c>
      <c r="B1076" s="429">
        <v>47</v>
      </c>
      <c r="C1076" s="894"/>
      <c r="D1076" s="882"/>
      <c r="E1076" s="882"/>
      <c r="F1076" s="882"/>
      <c r="G1076" s="895"/>
      <c r="H1076" s="205"/>
      <c r="I1076" s="205"/>
      <c r="J1076" s="205"/>
      <c r="K1076" s="205"/>
      <c r="L1076" s="205"/>
      <c r="M1076" s="205"/>
      <c r="N1076" s="456">
        <f t="shared" si="82"/>
        <v>0</v>
      </c>
      <c r="O1076" s="233"/>
      <c r="P1076" s="205"/>
      <c r="Q1076" s="205"/>
      <c r="R1076" s="205"/>
      <c r="S1076" s="456">
        <f t="shared" si="83"/>
        <v>0</v>
      </c>
      <c r="T1076" s="233"/>
      <c r="U1076" s="205"/>
      <c r="V1076" s="205"/>
      <c r="W1076" s="205"/>
      <c r="X1076" s="205"/>
      <c r="Y1076" s="205"/>
      <c r="Z1076" s="456">
        <f t="shared" si="84"/>
        <v>0</v>
      </c>
      <c r="AA1076" s="894"/>
      <c r="AB1076" s="882"/>
      <c r="AC1076" s="895"/>
    </row>
    <row r="1077" spans="1:29" hidden="1" outlineLevel="1">
      <c r="A1077" s="430" t="str">
        <f>Słownik!$B$530</f>
        <v>Włochy</v>
      </c>
      <c r="B1077" s="429">
        <v>48</v>
      </c>
      <c r="C1077" s="894"/>
      <c r="D1077" s="882"/>
      <c r="E1077" s="882"/>
      <c r="F1077" s="882"/>
      <c r="G1077" s="895"/>
      <c r="H1077" s="205"/>
      <c r="I1077" s="205"/>
      <c r="J1077" s="205"/>
      <c r="K1077" s="205"/>
      <c r="L1077" s="205"/>
      <c r="M1077" s="205"/>
      <c r="N1077" s="456">
        <f t="shared" si="82"/>
        <v>0</v>
      </c>
      <c r="O1077" s="233"/>
      <c r="P1077" s="205"/>
      <c r="Q1077" s="205"/>
      <c r="R1077" s="205"/>
      <c r="S1077" s="456">
        <f t="shared" si="83"/>
        <v>0</v>
      </c>
      <c r="T1077" s="233"/>
      <c r="U1077" s="205"/>
      <c r="V1077" s="205"/>
      <c r="W1077" s="205"/>
      <c r="X1077" s="205"/>
      <c r="Y1077" s="205"/>
      <c r="Z1077" s="456">
        <f t="shared" si="84"/>
        <v>0</v>
      </c>
      <c r="AA1077" s="894"/>
      <c r="AB1077" s="882"/>
      <c r="AC1077" s="895"/>
    </row>
    <row r="1078" spans="1:29" hidden="1" outlineLevel="1">
      <c r="A1078" s="430" t="str">
        <f>Słownik!$B$530</f>
        <v>Włochy</v>
      </c>
      <c r="B1078" s="429">
        <v>50</v>
      </c>
      <c r="C1078" s="894"/>
      <c r="D1078" s="882"/>
      <c r="E1078" s="882"/>
      <c r="F1078" s="882"/>
      <c r="G1078" s="895"/>
      <c r="H1078" s="205"/>
      <c r="I1078" s="205"/>
      <c r="J1078" s="205"/>
      <c r="K1078" s="205"/>
      <c r="L1078" s="205"/>
      <c r="M1078" s="205"/>
      <c r="N1078" s="456">
        <f t="shared" si="82"/>
        <v>0</v>
      </c>
      <c r="O1078" s="233"/>
      <c r="P1078" s="205"/>
      <c r="Q1078" s="205"/>
      <c r="R1078" s="205"/>
      <c r="S1078" s="456">
        <f t="shared" si="83"/>
        <v>0</v>
      </c>
      <c r="T1078" s="233"/>
      <c r="U1078" s="205"/>
      <c r="V1078" s="205"/>
      <c r="W1078" s="205"/>
      <c r="X1078" s="205"/>
      <c r="Y1078" s="205"/>
      <c r="Z1078" s="456">
        <f t="shared" si="84"/>
        <v>0</v>
      </c>
      <c r="AA1078" s="894"/>
      <c r="AB1078" s="882"/>
      <c r="AC1078" s="895"/>
    </row>
    <row r="1079" spans="1:29" hidden="1" outlineLevel="1">
      <c r="A1079" s="430" t="str">
        <f>Słownik!$B$530</f>
        <v>Włochy</v>
      </c>
      <c r="B1079" s="429">
        <v>51</v>
      </c>
      <c r="C1079" s="894"/>
      <c r="D1079" s="882"/>
      <c r="E1079" s="882"/>
      <c r="F1079" s="882"/>
      <c r="G1079" s="895"/>
      <c r="H1079" s="205"/>
      <c r="I1079" s="205"/>
      <c r="J1079" s="205"/>
      <c r="K1079" s="205"/>
      <c r="L1079" s="205"/>
      <c r="M1079" s="205"/>
      <c r="N1079" s="456">
        <f t="shared" si="82"/>
        <v>0</v>
      </c>
      <c r="O1079" s="233"/>
      <c r="P1079" s="205"/>
      <c r="Q1079" s="205"/>
      <c r="R1079" s="205"/>
      <c r="S1079" s="456">
        <f t="shared" si="83"/>
        <v>0</v>
      </c>
      <c r="T1079" s="233"/>
      <c r="U1079" s="205"/>
      <c r="V1079" s="205"/>
      <c r="W1079" s="205"/>
      <c r="X1079" s="205"/>
      <c r="Y1079" s="205"/>
      <c r="Z1079" s="456">
        <f t="shared" si="84"/>
        <v>0</v>
      </c>
      <c r="AA1079" s="894"/>
      <c r="AB1079" s="882"/>
      <c r="AC1079" s="895"/>
    </row>
    <row r="1080" spans="1:29" hidden="1" outlineLevel="1">
      <c r="A1080" s="430" t="str">
        <f>Słownik!$B$530</f>
        <v>Włochy</v>
      </c>
      <c r="B1080" s="429">
        <v>52</v>
      </c>
      <c r="C1080" s="894"/>
      <c r="D1080" s="882"/>
      <c r="E1080" s="882"/>
      <c r="F1080" s="882"/>
      <c r="G1080" s="895"/>
      <c r="H1080" s="205"/>
      <c r="I1080" s="205"/>
      <c r="J1080" s="205"/>
      <c r="K1080" s="205"/>
      <c r="L1080" s="205"/>
      <c r="M1080" s="205"/>
      <c r="N1080" s="456">
        <f t="shared" si="82"/>
        <v>0</v>
      </c>
      <c r="O1080" s="233"/>
      <c r="P1080" s="205"/>
      <c r="Q1080" s="205"/>
      <c r="R1080" s="205"/>
      <c r="S1080" s="456">
        <f t="shared" si="83"/>
        <v>0</v>
      </c>
      <c r="T1080" s="233"/>
      <c r="U1080" s="205"/>
      <c r="V1080" s="205"/>
      <c r="W1080" s="205"/>
      <c r="X1080" s="205"/>
      <c r="Y1080" s="205"/>
      <c r="Z1080" s="456">
        <f t="shared" si="84"/>
        <v>0</v>
      </c>
      <c r="AA1080" s="894"/>
      <c r="AB1080" s="882"/>
      <c r="AC1080" s="895"/>
    </row>
    <row r="1081" spans="1:29" hidden="1" outlineLevel="1">
      <c r="A1081" s="430" t="str">
        <f>Słownik!$B$530</f>
        <v>Włochy</v>
      </c>
      <c r="B1081" s="429">
        <v>53</v>
      </c>
      <c r="C1081" s="894"/>
      <c r="D1081" s="882"/>
      <c r="E1081" s="882"/>
      <c r="F1081" s="882"/>
      <c r="G1081" s="895"/>
      <c r="H1081" s="205"/>
      <c r="I1081" s="205"/>
      <c r="J1081" s="205"/>
      <c r="K1081" s="205"/>
      <c r="L1081" s="205"/>
      <c r="M1081" s="205"/>
      <c r="N1081" s="456">
        <f t="shared" si="82"/>
        <v>0</v>
      </c>
      <c r="O1081" s="233"/>
      <c r="P1081" s="205"/>
      <c r="Q1081" s="205"/>
      <c r="R1081" s="205"/>
      <c r="S1081" s="456">
        <f t="shared" si="83"/>
        <v>0</v>
      </c>
      <c r="T1081" s="233"/>
      <c r="U1081" s="205"/>
      <c r="V1081" s="205"/>
      <c r="W1081" s="205"/>
      <c r="X1081" s="205"/>
      <c r="Y1081" s="205"/>
      <c r="Z1081" s="456">
        <f t="shared" si="84"/>
        <v>0</v>
      </c>
      <c r="AA1081" s="894"/>
      <c r="AB1081" s="882"/>
      <c r="AC1081" s="895"/>
    </row>
    <row r="1082" spans="1:29" hidden="1" outlineLevel="1">
      <c r="A1082" s="430" t="str">
        <f>Słownik!$B$530</f>
        <v>Włochy</v>
      </c>
      <c r="B1082" s="429">
        <v>54</v>
      </c>
      <c r="C1082" s="894"/>
      <c r="D1082" s="882"/>
      <c r="E1082" s="882"/>
      <c r="F1082" s="882"/>
      <c r="G1082" s="895"/>
      <c r="H1082" s="205"/>
      <c r="I1082" s="205"/>
      <c r="J1082" s="205"/>
      <c r="K1082" s="205"/>
      <c r="L1082" s="205"/>
      <c r="M1082" s="205"/>
      <c r="N1082" s="456">
        <f t="shared" si="82"/>
        <v>0</v>
      </c>
      <c r="O1082" s="233"/>
      <c r="P1082" s="205"/>
      <c r="Q1082" s="205"/>
      <c r="R1082" s="205"/>
      <c r="S1082" s="456">
        <f t="shared" si="83"/>
        <v>0</v>
      </c>
      <c r="T1082" s="233"/>
      <c r="U1082" s="205"/>
      <c r="V1082" s="205"/>
      <c r="W1082" s="205"/>
      <c r="X1082" s="205"/>
      <c r="Y1082" s="205"/>
      <c r="Z1082" s="456">
        <f t="shared" si="84"/>
        <v>0</v>
      </c>
      <c r="AA1082" s="894"/>
      <c r="AB1082" s="882"/>
      <c r="AC1082" s="895"/>
    </row>
    <row r="1083" spans="1:29" hidden="1" outlineLevel="1">
      <c r="A1083" s="430" t="str">
        <f>Słownik!$B$530</f>
        <v>Włochy</v>
      </c>
      <c r="B1083" s="429">
        <v>55</v>
      </c>
      <c r="C1083" s="894"/>
      <c r="D1083" s="882"/>
      <c r="E1083" s="882"/>
      <c r="F1083" s="882"/>
      <c r="G1083" s="895"/>
      <c r="H1083" s="205"/>
      <c r="I1083" s="205"/>
      <c r="J1083" s="205"/>
      <c r="K1083" s="205"/>
      <c r="L1083" s="205"/>
      <c r="M1083" s="205"/>
      <c r="N1083" s="456">
        <f t="shared" si="82"/>
        <v>0</v>
      </c>
      <c r="O1083" s="233"/>
      <c r="P1083" s="205"/>
      <c r="Q1083" s="205"/>
      <c r="R1083" s="205"/>
      <c r="S1083" s="456">
        <f t="shared" si="83"/>
        <v>0</v>
      </c>
      <c r="T1083" s="233"/>
      <c r="U1083" s="205"/>
      <c r="V1083" s="205"/>
      <c r="W1083" s="205"/>
      <c r="X1083" s="205"/>
      <c r="Y1083" s="205"/>
      <c r="Z1083" s="456">
        <f t="shared" si="84"/>
        <v>0</v>
      </c>
      <c r="AA1083" s="894"/>
      <c r="AB1083" s="882"/>
      <c r="AC1083" s="895"/>
    </row>
    <row r="1084" spans="1:29" hidden="1" outlineLevel="1">
      <c r="A1084" s="430" t="str">
        <f>Słownik!$B$530</f>
        <v>Włochy</v>
      </c>
      <c r="B1084" s="429">
        <v>56</v>
      </c>
      <c r="C1084" s="894"/>
      <c r="D1084" s="882"/>
      <c r="E1084" s="882"/>
      <c r="F1084" s="882"/>
      <c r="G1084" s="895"/>
      <c r="H1084" s="205"/>
      <c r="I1084" s="205"/>
      <c r="J1084" s="205"/>
      <c r="K1084" s="205"/>
      <c r="L1084" s="205"/>
      <c r="M1084" s="205"/>
      <c r="N1084" s="456">
        <f t="shared" si="82"/>
        <v>0</v>
      </c>
      <c r="O1084" s="233"/>
      <c r="P1084" s="205"/>
      <c r="Q1084" s="205"/>
      <c r="R1084" s="205"/>
      <c r="S1084" s="456">
        <f t="shared" si="83"/>
        <v>0</v>
      </c>
      <c r="T1084" s="233"/>
      <c r="U1084" s="205"/>
      <c r="V1084" s="205"/>
      <c r="W1084" s="205"/>
      <c r="X1084" s="205"/>
      <c r="Y1084" s="205"/>
      <c r="Z1084" s="456">
        <f t="shared" si="84"/>
        <v>0</v>
      </c>
      <c r="AA1084" s="894"/>
      <c r="AB1084" s="882"/>
      <c r="AC1084" s="895"/>
    </row>
    <row r="1085" spans="1:29" hidden="1" outlineLevel="1">
      <c r="A1085" s="430" t="str">
        <f>Słownik!$B$530</f>
        <v>Włochy</v>
      </c>
      <c r="B1085" s="429">
        <v>57</v>
      </c>
      <c r="C1085" s="894"/>
      <c r="D1085" s="882"/>
      <c r="E1085" s="882"/>
      <c r="F1085" s="882"/>
      <c r="G1085" s="895"/>
      <c r="H1085" s="205"/>
      <c r="I1085" s="205"/>
      <c r="J1085" s="205"/>
      <c r="K1085" s="205"/>
      <c r="L1085" s="205"/>
      <c r="M1085" s="205"/>
      <c r="N1085" s="456">
        <f t="shared" si="82"/>
        <v>0</v>
      </c>
      <c r="O1085" s="233"/>
      <c r="P1085" s="205"/>
      <c r="Q1085" s="205"/>
      <c r="R1085" s="205"/>
      <c r="S1085" s="456">
        <f t="shared" si="83"/>
        <v>0</v>
      </c>
      <c r="T1085" s="233"/>
      <c r="U1085" s="205"/>
      <c r="V1085" s="205"/>
      <c r="W1085" s="205"/>
      <c r="X1085" s="205"/>
      <c r="Y1085" s="205"/>
      <c r="Z1085" s="456">
        <f t="shared" si="84"/>
        <v>0</v>
      </c>
      <c r="AA1085" s="894"/>
      <c r="AB1085" s="882"/>
      <c r="AC1085" s="895"/>
    </row>
    <row r="1086" spans="1:29" hidden="1" outlineLevel="1">
      <c r="A1086" s="430" t="str">
        <f>Słownik!$B$530</f>
        <v>Włochy</v>
      </c>
      <c r="B1086" s="429">
        <v>58</v>
      </c>
      <c r="C1086" s="894"/>
      <c r="D1086" s="882"/>
      <c r="E1086" s="882"/>
      <c r="F1086" s="882"/>
      <c r="G1086" s="895"/>
      <c r="H1086" s="205"/>
      <c r="I1086" s="205"/>
      <c r="J1086" s="205"/>
      <c r="K1086" s="205"/>
      <c r="L1086" s="205"/>
      <c r="M1086" s="205"/>
      <c r="N1086" s="456">
        <f t="shared" si="82"/>
        <v>0</v>
      </c>
      <c r="O1086" s="233"/>
      <c r="P1086" s="205"/>
      <c r="Q1086" s="205"/>
      <c r="R1086" s="205"/>
      <c r="S1086" s="456">
        <f t="shared" si="83"/>
        <v>0</v>
      </c>
      <c r="T1086" s="233"/>
      <c r="U1086" s="205"/>
      <c r="V1086" s="205"/>
      <c r="W1086" s="205"/>
      <c r="X1086" s="205"/>
      <c r="Y1086" s="205"/>
      <c r="Z1086" s="456">
        <f t="shared" si="84"/>
        <v>0</v>
      </c>
      <c r="AA1086" s="894"/>
      <c r="AB1086" s="882"/>
      <c r="AC1086" s="895"/>
    </row>
    <row r="1087" spans="1:29" hidden="1" outlineLevel="1">
      <c r="A1087" s="430" t="str">
        <f>Słownik!$B$530</f>
        <v>Włochy</v>
      </c>
      <c r="B1087" s="429">
        <v>59</v>
      </c>
      <c r="C1087" s="894"/>
      <c r="D1087" s="882"/>
      <c r="E1087" s="882"/>
      <c r="F1087" s="882"/>
      <c r="G1087" s="895"/>
      <c r="H1087" s="205"/>
      <c r="I1087" s="205"/>
      <c r="J1087" s="205"/>
      <c r="K1087" s="205"/>
      <c r="L1087" s="205"/>
      <c r="M1087" s="205"/>
      <c r="N1087" s="456">
        <f t="shared" si="82"/>
        <v>0</v>
      </c>
      <c r="O1087" s="233"/>
      <c r="P1087" s="205"/>
      <c r="Q1087" s="205"/>
      <c r="R1087" s="205"/>
      <c r="S1087" s="456">
        <f t="shared" si="83"/>
        <v>0</v>
      </c>
      <c r="T1087" s="233"/>
      <c r="U1087" s="205"/>
      <c r="V1087" s="205"/>
      <c r="W1087" s="205"/>
      <c r="X1087" s="205"/>
      <c r="Y1087" s="205"/>
      <c r="Z1087" s="456">
        <f t="shared" si="84"/>
        <v>0</v>
      </c>
      <c r="AA1087" s="894"/>
      <c r="AB1087" s="882"/>
      <c r="AC1087" s="895"/>
    </row>
    <row r="1088" spans="1:29" hidden="1" outlineLevel="1">
      <c r="A1088" s="430" t="str">
        <f>Słownik!$B$530</f>
        <v>Włochy</v>
      </c>
      <c r="B1088" s="429">
        <v>60</v>
      </c>
      <c r="C1088" s="894"/>
      <c r="D1088" s="882"/>
      <c r="E1088" s="882"/>
      <c r="F1088" s="882"/>
      <c r="G1088" s="895"/>
      <c r="H1088" s="205"/>
      <c r="I1088" s="205"/>
      <c r="J1088" s="205"/>
      <c r="K1088" s="205"/>
      <c r="L1088" s="205"/>
      <c r="M1088" s="205"/>
      <c r="N1088" s="456">
        <f t="shared" si="82"/>
        <v>0</v>
      </c>
      <c r="O1088" s="233"/>
      <c r="P1088" s="205"/>
      <c r="Q1088" s="205"/>
      <c r="R1088" s="205"/>
      <c r="S1088" s="456">
        <f t="shared" si="83"/>
        <v>0</v>
      </c>
      <c r="T1088" s="233"/>
      <c r="U1088" s="205"/>
      <c r="V1088" s="205"/>
      <c r="W1088" s="205"/>
      <c r="X1088" s="205"/>
      <c r="Y1088" s="205"/>
      <c r="Z1088" s="456">
        <f t="shared" si="84"/>
        <v>0</v>
      </c>
      <c r="AA1088" s="894"/>
      <c r="AB1088" s="882"/>
      <c r="AC1088" s="895"/>
    </row>
    <row r="1089" spans="1:29" hidden="1" outlineLevel="1">
      <c r="A1089" s="430" t="str">
        <f>Słownik!$B$530</f>
        <v>Włochy</v>
      </c>
      <c r="B1089" s="429">
        <v>61</v>
      </c>
      <c r="C1089" s="894"/>
      <c r="D1089" s="882"/>
      <c r="E1089" s="882"/>
      <c r="F1089" s="882"/>
      <c r="G1089" s="895"/>
      <c r="H1089" s="205"/>
      <c r="I1089" s="205"/>
      <c r="J1089" s="205"/>
      <c r="K1089" s="205"/>
      <c r="L1089" s="205"/>
      <c r="M1089" s="205"/>
      <c r="N1089" s="456">
        <f t="shared" si="82"/>
        <v>0</v>
      </c>
      <c r="O1089" s="233"/>
      <c r="P1089" s="205"/>
      <c r="Q1089" s="205"/>
      <c r="R1089" s="205"/>
      <c r="S1089" s="456">
        <f t="shared" si="83"/>
        <v>0</v>
      </c>
      <c r="T1089" s="233"/>
      <c r="U1089" s="205"/>
      <c r="V1089" s="205"/>
      <c r="W1089" s="205"/>
      <c r="X1089" s="205"/>
      <c r="Y1089" s="205"/>
      <c r="Z1089" s="456">
        <f t="shared" si="84"/>
        <v>0</v>
      </c>
      <c r="AA1089" s="894"/>
      <c r="AB1089" s="882"/>
      <c r="AC1089" s="895"/>
    </row>
    <row r="1090" spans="1:29" hidden="1" outlineLevel="1">
      <c r="A1090" s="430" t="str">
        <f>Słownik!$B$530</f>
        <v>Włochy</v>
      </c>
      <c r="B1090" s="429">
        <v>62</v>
      </c>
      <c r="C1090" s="894"/>
      <c r="D1090" s="882"/>
      <c r="E1090" s="882"/>
      <c r="F1090" s="882"/>
      <c r="G1090" s="895"/>
      <c r="H1090" s="205"/>
      <c r="I1090" s="205"/>
      <c r="J1090" s="205"/>
      <c r="K1090" s="205"/>
      <c r="L1090" s="205"/>
      <c r="M1090" s="205"/>
      <c r="N1090" s="456">
        <f t="shared" si="82"/>
        <v>0</v>
      </c>
      <c r="O1090" s="233"/>
      <c r="P1090" s="205"/>
      <c r="Q1090" s="205"/>
      <c r="R1090" s="205"/>
      <c r="S1090" s="456">
        <f t="shared" si="83"/>
        <v>0</v>
      </c>
      <c r="T1090" s="233"/>
      <c r="U1090" s="205"/>
      <c r="V1090" s="205"/>
      <c r="W1090" s="205"/>
      <c r="X1090" s="205"/>
      <c r="Y1090" s="205"/>
      <c r="Z1090" s="456">
        <f t="shared" si="84"/>
        <v>0</v>
      </c>
      <c r="AA1090" s="894"/>
      <c r="AB1090" s="882"/>
      <c r="AC1090" s="895"/>
    </row>
    <row r="1091" spans="1:29" hidden="1" outlineLevel="1">
      <c r="A1091" s="430" t="str">
        <f>Słownik!$B$530</f>
        <v>Włochy</v>
      </c>
      <c r="B1091" s="429">
        <v>63</v>
      </c>
      <c r="C1091" s="894"/>
      <c r="D1091" s="882"/>
      <c r="E1091" s="882"/>
      <c r="F1091" s="882"/>
      <c r="G1091" s="895"/>
      <c r="H1091" s="205"/>
      <c r="I1091" s="205"/>
      <c r="J1091" s="205"/>
      <c r="K1091" s="205"/>
      <c r="L1091" s="205"/>
      <c r="M1091" s="205"/>
      <c r="N1091" s="456">
        <f t="shared" si="82"/>
        <v>0</v>
      </c>
      <c r="O1091" s="233"/>
      <c r="P1091" s="205"/>
      <c r="Q1091" s="205"/>
      <c r="R1091" s="205"/>
      <c r="S1091" s="456">
        <f t="shared" si="83"/>
        <v>0</v>
      </c>
      <c r="T1091" s="233"/>
      <c r="U1091" s="205"/>
      <c r="V1091" s="205"/>
      <c r="W1091" s="205"/>
      <c r="X1091" s="205"/>
      <c r="Y1091" s="205"/>
      <c r="Z1091" s="456">
        <f t="shared" si="84"/>
        <v>0</v>
      </c>
      <c r="AA1091" s="894"/>
      <c r="AB1091" s="882"/>
      <c r="AC1091" s="895"/>
    </row>
    <row r="1092" spans="1:29" hidden="1" outlineLevel="1">
      <c r="A1092" s="430" t="str">
        <f>Słownik!$B$530</f>
        <v>Włochy</v>
      </c>
      <c r="B1092" s="429">
        <v>64</v>
      </c>
      <c r="C1092" s="894"/>
      <c r="D1092" s="882"/>
      <c r="E1092" s="882"/>
      <c r="F1092" s="882"/>
      <c r="G1092" s="895"/>
      <c r="H1092" s="205"/>
      <c r="I1092" s="205"/>
      <c r="J1092" s="205"/>
      <c r="K1092" s="205"/>
      <c r="L1092" s="205"/>
      <c r="M1092" s="205"/>
      <c r="N1092" s="456">
        <f t="shared" si="82"/>
        <v>0</v>
      </c>
      <c r="O1092" s="233"/>
      <c r="P1092" s="205"/>
      <c r="Q1092" s="205"/>
      <c r="R1092" s="205"/>
      <c r="S1092" s="456">
        <f t="shared" si="83"/>
        <v>0</v>
      </c>
      <c r="T1092" s="233"/>
      <c r="U1092" s="205"/>
      <c r="V1092" s="205"/>
      <c r="W1092" s="205"/>
      <c r="X1092" s="205"/>
      <c r="Y1092" s="205"/>
      <c r="Z1092" s="456">
        <f t="shared" si="84"/>
        <v>0</v>
      </c>
      <c r="AA1092" s="894"/>
      <c r="AB1092" s="882"/>
      <c r="AC1092" s="895"/>
    </row>
    <row r="1093" spans="1:29" hidden="1" outlineLevel="1">
      <c r="A1093" s="430" t="str">
        <f>Słownik!$B$530</f>
        <v>Włochy</v>
      </c>
      <c r="B1093" s="429">
        <v>65</v>
      </c>
      <c r="C1093" s="894"/>
      <c r="D1093" s="882"/>
      <c r="E1093" s="882"/>
      <c r="F1093" s="882"/>
      <c r="G1093" s="895"/>
      <c r="H1093" s="205"/>
      <c r="I1093" s="205"/>
      <c r="J1093" s="205"/>
      <c r="K1093" s="205"/>
      <c r="L1093" s="205"/>
      <c r="M1093" s="205"/>
      <c r="N1093" s="456">
        <f t="shared" si="82"/>
        <v>0</v>
      </c>
      <c r="O1093" s="233"/>
      <c r="P1093" s="205"/>
      <c r="Q1093" s="205"/>
      <c r="R1093" s="205"/>
      <c r="S1093" s="456">
        <f t="shared" si="83"/>
        <v>0</v>
      </c>
      <c r="T1093" s="233"/>
      <c r="U1093" s="205"/>
      <c r="V1093" s="205"/>
      <c r="W1093" s="205"/>
      <c r="X1093" s="205"/>
      <c r="Y1093" s="205"/>
      <c r="Z1093" s="456">
        <f t="shared" si="84"/>
        <v>0</v>
      </c>
      <c r="AA1093" s="894"/>
      <c r="AB1093" s="882"/>
      <c r="AC1093" s="895"/>
    </row>
    <row r="1094" spans="1:29" hidden="1" outlineLevel="1">
      <c r="A1094" s="430" t="str">
        <f>Słownik!$B$530</f>
        <v>Włochy</v>
      </c>
      <c r="B1094" s="429">
        <v>66</v>
      </c>
      <c r="C1094" s="894"/>
      <c r="D1094" s="882"/>
      <c r="E1094" s="882"/>
      <c r="F1094" s="882"/>
      <c r="G1094" s="895"/>
      <c r="H1094" s="205"/>
      <c r="I1094" s="205"/>
      <c r="J1094" s="205"/>
      <c r="K1094" s="205"/>
      <c r="L1094" s="205"/>
      <c r="M1094" s="205"/>
      <c r="N1094" s="456">
        <f t="shared" si="82"/>
        <v>0</v>
      </c>
      <c r="O1094" s="233"/>
      <c r="P1094" s="205"/>
      <c r="Q1094" s="205"/>
      <c r="R1094" s="205"/>
      <c r="S1094" s="456">
        <f t="shared" si="83"/>
        <v>0</v>
      </c>
      <c r="T1094" s="233"/>
      <c r="U1094" s="205"/>
      <c r="V1094" s="205"/>
      <c r="W1094" s="205"/>
      <c r="X1094" s="205"/>
      <c r="Y1094" s="205"/>
      <c r="Z1094" s="456">
        <f t="shared" si="84"/>
        <v>0</v>
      </c>
      <c r="AA1094" s="894"/>
      <c r="AB1094" s="882"/>
      <c r="AC1094" s="895"/>
    </row>
    <row r="1095" spans="1:29" hidden="1" outlineLevel="1">
      <c r="A1095" s="430" t="str">
        <f>Słownik!$B$530</f>
        <v>Włochy</v>
      </c>
      <c r="B1095" s="429">
        <v>67</v>
      </c>
      <c r="C1095" s="894"/>
      <c r="D1095" s="882"/>
      <c r="E1095" s="882"/>
      <c r="F1095" s="882"/>
      <c r="G1095" s="895"/>
      <c r="H1095" s="205"/>
      <c r="I1095" s="205"/>
      <c r="J1095" s="205"/>
      <c r="K1095" s="205"/>
      <c r="L1095" s="205"/>
      <c r="M1095" s="205"/>
      <c r="N1095" s="456">
        <f t="shared" si="82"/>
        <v>0</v>
      </c>
      <c r="O1095" s="233"/>
      <c r="P1095" s="205"/>
      <c r="Q1095" s="205"/>
      <c r="R1095" s="205"/>
      <c r="S1095" s="456">
        <f t="shared" si="83"/>
        <v>0</v>
      </c>
      <c r="T1095" s="233"/>
      <c r="U1095" s="205"/>
      <c r="V1095" s="205"/>
      <c r="W1095" s="205"/>
      <c r="X1095" s="205"/>
      <c r="Y1095" s="205"/>
      <c r="Z1095" s="456">
        <f t="shared" si="84"/>
        <v>0</v>
      </c>
      <c r="AA1095" s="894"/>
      <c r="AB1095" s="882"/>
      <c r="AC1095" s="895"/>
    </row>
    <row r="1096" spans="1:29" hidden="1" outlineLevel="1">
      <c r="A1096" s="430" t="str">
        <f>Słownik!$B$530</f>
        <v>Włochy</v>
      </c>
      <c r="B1096" s="429">
        <v>70</v>
      </c>
      <c r="C1096" s="894"/>
      <c r="D1096" s="882"/>
      <c r="E1096" s="882"/>
      <c r="F1096" s="882"/>
      <c r="G1096" s="895"/>
      <c r="H1096" s="205"/>
      <c r="I1096" s="205"/>
      <c r="J1096" s="205"/>
      <c r="K1096" s="205"/>
      <c r="L1096" s="205"/>
      <c r="M1096" s="205"/>
      <c r="N1096" s="456">
        <f t="shared" si="82"/>
        <v>0</v>
      </c>
      <c r="O1096" s="233"/>
      <c r="P1096" s="205"/>
      <c r="Q1096" s="205"/>
      <c r="R1096" s="205"/>
      <c r="S1096" s="456">
        <f t="shared" si="83"/>
        <v>0</v>
      </c>
      <c r="T1096" s="233"/>
      <c r="U1096" s="205"/>
      <c r="V1096" s="205"/>
      <c r="W1096" s="205"/>
      <c r="X1096" s="205"/>
      <c r="Y1096" s="205"/>
      <c r="Z1096" s="456">
        <f t="shared" si="84"/>
        <v>0</v>
      </c>
      <c r="AA1096" s="894"/>
      <c r="AB1096" s="882"/>
      <c r="AC1096" s="895"/>
    </row>
    <row r="1097" spans="1:29" hidden="1" outlineLevel="1">
      <c r="A1097" s="430" t="str">
        <f>Słownik!$B$530</f>
        <v>Włochy</v>
      </c>
      <c r="B1097" s="429">
        <v>71</v>
      </c>
      <c r="C1097" s="894"/>
      <c r="D1097" s="882"/>
      <c r="E1097" s="882"/>
      <c r="F1097" s="882"/>
      <c r="G1097" s="895"/>
      <c r="H1097" s="205"/>
      <c r="I1097" s="205"/>
      <c r="J1097" s="205"/>
      <c r="K1097" s="205"/>
      <c r="L1097" s="205"/>
      <c r="M1097" s="205"/>
      <c r="N1097" s="456">
        <f t="shared" si="82"/>
        <v>0</v>
      </c>
      <c r="O1097" s="233"/>
      <c r="P1097" s="205"/>
      <c r="Q1097" s="205"/>
      <c r="R1097" s="205"/>
      <c r="S1097" s="456">
        <f t="shared" si="83"/>
        <v>0</v>
      </c>
      <c r="T1097" s="233"/>
      <c r="U1097" s="205"/>
      <c r="V1097" s="205"/>
      <c r="W1097" s="205"/>
      <c r="X1097" s="205"/>
      <c r="Y1097" s="205"/>
      <c r="Z1097" s="456">
        <f t="shared" si="84"/>
        <v>0</v>
      </c>
      <c r="AA1097" s="894"/>
      <c r="AB1097" s="882"/>
      <c r="AC1097" s="895"/>
    </row>
    <row r="1098" spans="1:29" hidden="1" outlineLevel="1">
      <c r="A1098" s="430" t="str">
        <f>Słownik!$B$530</f>
        <v>Włochy</v>
      </c>
      <c r="B1098" s="429">
        <v>72</v>
      </c>
      <c r="C1098" s="894"/>
      <c r="D1098" s="882"/>
      <c r="E1098" s="882"/>
      <c r="F1098" s="882"/>
      <c r="G1098" s="895"/>
      <c r="H1098" s="205"/>
      <c r="I1098" s="205"/>
      <c r="J1098" s="205"/>
      <c r="K1098" s="205"/>
      <c r="L1098" s="205"/>
      <c r="M1098" s="205"/>
      <c r="N1098" s="456">
        <f t="shared" si="82"/>
        <v>0</v>
      </c>
      <c r="O1098" s="233"/>
      <c r="P1098" s="205"/>
      <c r="Q1098" s="205"/>
      <c r="R1098" s="205"/>
      <c r="S1098" s="456">
        <f t="shared" si="83"/>
        <v>0</v>
      </c>
      <c r="T1098" s="233"/>
      <c r="U1098" s="205"/>
      <c r="V1098" s="205"/>
      <c r="W1098" s="205"/>
      <c r="X1098" s="205"/>
      <c r="Y1098" s="205"/>
      <c r="Z1098" s="456">
        <f t="shared" si="84"/>
        <v>0</v>
      </c>
      <c r="AA1098" s="894"/>
      <c r="AB1098" s="882"/>
      <c r="AC1098" s="895"/>
    </row>
    <row r="1099" spans="1:29" hidden="1" outlineLevel="1">
      <c r="A1099" s="430" t="str">
        <f>Słownik!$B$530</f>
        <v>Włochy</v>
      </c>
      <c r="B1099" s="429">
        <v>73</v>
      </c>
      <c r="C1099" s="894"/>
      <c r="D1099" s="882"/>
      <c r="E1099" s="882"/>
      <c r="F1099" s="882"/>
      <c r="G1099" s="895"/>
      <c r="H1099" s="205"/>
      <c r="I1099" s="205"/>
      <c r="J1099" s="205"/>
      <c r="K1099" s="205"/>
      <c r="L1099" s="205"/>
      <c r="M1099" s="205"/>
      <c r="N1099" s="456">
        <f t="shared" si="82"/>
        <v>0</v>
      </c>
      <c r="O1099" s="233"/>
      <c r="P1099" s="205"/>
      <c r="Q1099" s="205"/>
      <c r="R1099" s="205"/>
      <c r="S1099" s="456">
        <f t="shared" si="83"/>
        <v>0</v>
      </c>
      <c r="T1099" s="233"/>
      <c r="U1099" s="205"/>
      <c r="V1099" s="205"/>
      <c r="W1099" s="205"/>
      <c r="X1099" s="205"/>
      <c r="Y1099" s="205"/>
      <c r="Z1099" s="456">
        <f t="shared" si="84"/>
        <v>0</v>
      </c>
      <c r="AA1099" s="894"/>
      <c r="AB1099" s="882"/>
      <c r="AC1099" s="895"/>
    </row>
    <row r="1100" spans="1:29" hidden="1" outlineLevel="1">
      <c r="A1100" s="430" t="str">
        <f>Słownik!$B$530</f>
        <v>Włochy</v>
      </c>
      <c r="B1100" s="429">
        <v>74</v>
      </c>
      <c r="C1100" s="894"/>
      <c r="D1100" s="882"/>
      <c r="E1100" s="882"/>
      <c r="F1100" s="882"/>
      <c r="G1100" s="895"/>
      <c r="H1100" s="205"/>
      <c r="I1100" s="205"/>
      <c r="J1100" s="205"/>
      <c r="K1100" s="205"/>
      <c r="L1100" s="205"/>
      <c r="M1100" s="205"/>
      <c r="N1100" s="456">
        <f t="shared" si="82"/>
        <v>0</v>
      </c>
      <c r="O1100" s="233"/>
      <c r="P1100" s="205"/>
      <c r="Q1100" s="205"/>
      <c r="R1100" s="205"/>
      <c r="S1100" s="456">
        <f t="shared" si="83"/>
        <v>0</v>
      </c>
      <c r="T1100" s="233"/>
      <c r="U1100" s="205"/>
      <c r="V1100" s="205"/>
      <c r="W1100" s="205"/>
      <c r="X1100" s="205"/>
      <c r="Y1100" s="205"/>
      <c r="Z1100" s="456">
        <f t="shared" si="84"/>
        <v>0</v>
      </c>
      <c r="AA1100" s="894"/>
      <c r="AB1100" s="882"/>
      <c r="AC1100" s="895"/>
    </row>
    <row r="1101" spans="1:29" hidden="1" outlineLevel="1">
      <c r="A1101" s="430" t="str">
        <f>Słownik!$B$530</f>
        <v>Włochy</v>
      </c>
      <c r="B1101" s="429">
        <v>75</v>
      </c>
      <c r="C1101" s="894"/>
      <c r="D1101" s="882"/>
      <c r="E1101" s="882"/>
      <c r="F1101" s="882"/>
      <c r="G1101" s="895"/>
      <c r="H1101" s="205"/>
      <c r="I1101" s="205"/>
      <c r="J1101" s="205"/>
      <c r="K1101" s="205"/>
      <c r="L1101" s="205"/>
      <c r="M1101" s="205"/>
      <c r="N1101" s="456">
        <f t="shared" si="82"/>
        <v>0</v>
      </c>
      <c r="O1101" s="233"/>
      <c r="P1101" s="205"/>
      <c r="Q1101" s="205"/>
      <c r="R1101" s="205"/>
      <c r="S1101" s="456">
        <f t="shared" si="83"/>
        <v>0</v>
      </c>
      <c r="T1101" s="233"/>
      <c r="U1101" s="205"/>
      <c r="V1101" s="205"/>
      <c r="W1101" s="205"/>
      <c r="X1101" s="205"/>
      <c r="Y1101" s="205"/>
      <c r="Z1101" s="456">
        <f t="shared" si="84"/>
        <v>0</v>
      </c>
      <c r="AA1101" s="894"/>
      <c r="AB1101" s="882"/>
      <c r="AC1101" s="895"/>
    </row>
    <row r="1102" spans="1:29" hidden="1" outlineLevel="1">
      <c r="A1102" s="430" t="str">
        <f>Słownik!$B$530</f>
        <v>Włochy</v>
      </c>
      <c r="B1102" s="429">
        <v>80</v>
      </c>
      <c r="C1102" s="894"/>
      <c r="D1102" s="882"/>
      <c r="E1102" s="882"/>
      <c r="F1102" s="882"/>
      <c r="G1102" s="895"/>
      <c r="H1102" s="205"/>
      <c r="I1102" s="205"/>
      <c r="J1102" s="205"/>
      <c r="K1102" s="205"/>
      <c r="L1102" s="205"/>
      <c r="M1102" s="205"/>
      <c r="N1102" s="456">
        <f t="shared" si="82"/>
        <v>0</v>
      </c>
      <c r="O1102" s="233"/>
      <c r="P1102" s="205"/>
      <c r="Q1102" s="205"/>
      <c r="R1102" s="205"/>
      <c r="S1102" s="456">
        <f t="shared" si="83"/>
        <v>0</v>
      </c>
      <c r="T1102" s="233"/>
      <c r="U1102" s="205"/>
      <c r="V1102" s="205"/>
      <c r="W1102" s="205"/>
      <c r="X1102" s="205"/>
      <c r="Y1102" s="205"/>
      <c r="Z1102" s="456">
        <f t="shared" si="84"/>
        <v>0</v>
      </c>
      <c r="AA1102" s="894"/>
      <c r="AB1102" s="882"/>
      <c r="AC1102" s="895"/>
    </row>
    <row r="1103" spans="1:29" hidden="1" outlineLevel="1">
      <c r="A1103" s="430" t="str">
        <f>Słownik!$B$530</f>
        <v>Włochy</v>
      </c>
      <c r="B1103" s="429">
        <v>81</v>
      </c>
      <c r="C1103" s="894"/>
      <c r="D1103" s="882"/>
      <c r="E1103" s="882"/>
      <c r="F1103" s="882"/>
      <c r="G1103" s="895"/>
      <c r="H1103" s="205"/>
      <c r="I1103" s="205"/>
      <c r="J1103" s="205"/>
      <c r="K1103" s="205"/>
      <c r="L1103" s="205"/>
      <c r="M1103" s="205"/>
      <c r="N1103" s="456">
        <f t="shared" si="82"/>
        <v>0</v>
      </c>
      <c r="O1103" s="233"/>
      <c r="P1103" s="205"/>
      <c r="Q1103" s="205"/>
      <c r="R1103" s="205"/>
      <c r="S1103" s="456">
        <f t="shared" si="83"/>
        <v>0</v>
      </c>
      <c r="T1103" s="233"/>
      <c r="U1103" s="205"/>
      <c r="V1103" s="205"/>
      <c r="W1103" s="205"/>
      <c r="X1103" s="205"/>
      <c r="Y1103" s="205"/>
      <c r="Z1103" s="456">
        <f t="shared" si="84"/>
        <v>0</v>
      </c>
      <c r="AA1103" s="894"/>
      <c r="AB1103" s="882"/>
      <c r="AC1103" s="895"/>
    </row>
    <row r="1104" spans="1:29" hidden="1" outlineLevel="1">
      <c r="A1104" s="430" t="str">
        <f>Słownik!$B$530</f>
        <v>Włochy</v>
      </c>
      <c r="B1104" s="429">
        <v>82</v>
      </c>
      <c r="C1104" s="894"/>
      <c r="D1104" s="882"/>
      <c r="E1104" s="882"/>
      <c r="F1104" s="882"/>
      <c r="G1104" s="895"/>
      <c r="H1104" s="205"/>
      <c r="I1104" s="205"/>
      <c r="J1104" s="205"/>
      <c r="K1104" s="205"/>
      <c r="L1104" s="205"/>
      <c r="M1104" s="205"/>
      <c r="N1104" s="456">
        <f t="shared" si="82"/>
        <v>0</v>
      </c>
      <c r="O1104" s="233"/>
      <c r="P1104" s="205"/>
      <c r="Q1104" s="205"/>
      <c r="R1104" s="205"/>
      <c r="S1104" s="456">
        <f t="shared" si="83"/>
        <v>0</v>
      </c>
      <c r="T1104" s="233"/>
      <c r="U1104" s="205"/>
      <c r="V1104" s="205"/>
      <c r="W1104" s="205"/>
      <c r="X1104" s="205"/>
      <c r="Y1104" s="205"/>
      <c r="Z1104" s="456">
        <f t="shared" si="84"/>
        <v>0</v>
      </c>
      <c r="AA1104" s="894"/>
      <c r="AB1104" s="882"/>
      <c r="AC1104" s="895"/>
    </row>
    <row r="1105" spans="1:29" hidden="1" outlineLevel="1">
      <c r="A1105" s="430" t="str">
        <f>Słownik!$B$530</f>
        <v>Włochy</v>
      </c>
      <c r="B1105" s="429">
        <v>83</v>
      </c>
      <c r="C1105" s="894"/>
      <c r="D1105" s="882"/>
      <c r="E1105" s="882"/>
      <c r="F1105" s="882"/>
      <c r="G1105" s="895"/>
      <c r="H1105" s="205"/>
      <c r="I1105" s="205"/>
      <c r="J1105" s="205"/>
      <c r="K1105" s="205"/>
      <c r="L1105" s="205"/>
      <c r="M1105" s="205"/>
      <c r="N1105" s="456">
        <f t="shared" si="82"/>
        <v>0</v>
      </c>
      <c r="O1105" s="233"/>
      <c r="P1105" s="205"/>
      <c r="Q1105" s="205"/>
      <c r="R1105" s="205"/>
      <c r="S1105" s="456">
        <f t="shared" si="83"/>
        <v>0</v>
      </c>
      <c r="T1105" s="233"/>
      <c r="U1105" s="205"/>
      <c r="V1105" s="205"/>
      <c r="W1105" s="205"/>
      <c r="X1105" s="205"/>
      <c r="Y1105" s="205"/>
      <c r="Z1105" s="456">
        <f t="shared" si="84"/>
        <v>0</v>
      </c>
      <c r="AA1105" s="894"/>
      <c r="AB1105" s="882"/>
      <c r="AC1105" s="895"/>
    </row>
    <row r="1106" spans="1:29" hidden="1" outlineLevel="1">
      <c r="A1106" s="430" t="str">
        <f>Słownik!$B$530</f>
        <v>Włochy</v>
      </c>
      <c r="B1106" s="429">
        <v>84</v>
      </c>
      <c r="C1106" s="894"/>
      <c r="D1106" s="882"/>
      <c r="E1106" s="882"/>
      <c r="F1106" s="882"/>
      <c r="G1106" s="895"/>
      <c r="H1106" s="205"/>
      <c r="I1106" s="205"/>
      <c r="J1106" s="205"/>
      <c r="K1106" s="205"/>
      <c r="L1106" s="205"/>
      <c r="M1106" s="205"/>
      <c r="N1106" s="456">
        <f t="shared" si="82"/>
        <v>0</v>
      </c>
      <c r="O1106" s="233"/>
      <c r="P1106" s="205"/>
      <c r="Q1106" s="205"/>
      <c r="R1106" s="205"/>
      <c r="S1106" s="456">
        <f t="shared" si="83"/>
        <v>0</v>
      </c>
      <c r="T1106" s="233"/>
      <c r="U1106" s="205"/>
      <c r="V1106" s="205"/>
      <c r="W1106" s="205"/>
      <c r="X1106" s="205"/>
      <c r="Y1106" s="205"/>
      <c r="Z1106" s="456">
        <f t="shared" si="84"/>
        <v>0</v>
      </c>
      <c r="AA1106" s="894"/>
      <c r="AB1106" s="882"/>
      <c r="AC1106" s="895"/>
    </row>
    <row r="1107" spans="1:29" hidden="1" outlineLevel="1">
      <c r="A1107" s="430" t="str">
        <f>Słownik!$B$530</f>
        <v>Włochy</v>
      </c>
      <c r="B1107" s="429">
        <v>85</v>
      </c>
      <c r="C1107" s="894"/>
      <c r="D1107" s="882"/>
      <c r="E1107" s="882"/>
      <c r="F1107" s="882"/>
      <c r="G1107" s="895"/>
      <c r="H1107" s="205"/>
      <c r="I1107" s="205"/>
      <c r="J1107" s="205"/>
      <c r="K1107" s="205"/>
      <c r="L1107" s="205"/>
      <c r="M1107" s="205"/>
      <c r="N1107" s="456">
        <f t="shared" si="82"/>
        <v>0</v>
      </c>
      <c r="O1107" s="233"/>
      <c r="P1107" s="205"/>
      <c r="Q1107" s="205"/>
      <c r="R1107" s="205"/>
      <c r="S1107" s="456">
        <f t="shared" si="83"/>
        <v>0</v>
      </c>
      <c r="T1107" s="233"/>
      <c r="U1107" s="205"/>
      <c r="V1107" s="205"/>
      <c r="W1107" s="205"/>
      <c r="X1107" s="205"/>
      <c r="Y1107" s="205"/>
      <c r="Z1107" s="456">
        <f t="shared" si="84"/>
        <v>0</v>
      </c>
      <c r="AA1107" s="894"/>
      <c r="AB1107" s="882"/>
      <c r="AC1107" s="895"/>
    </row>
    <row r="1108" spans="1:29" hidden="1" outlineLevel="1">
      <c r="A1108" s="430" t="str">
        <f>Słownik!$B$530</f>
        <v>Włochy</v>
      </c>
      <c r="B1108" s="429">
        <v>86</v>
      </c>
      <c r="C1108" s="894"/>
      <c r="D1108" s="882"/>
      <c r="E1108" s="882"/>
      <c r="F1108" s="882"/>
      <c r="G1108" s="895"/>
      <c r="H1108" s="205"/>
      <c r="I1108" s="205"/>
      <c r="J1108" s="205"/>
      <c r="K1108" s="205"/>
      <c r="L1108" s="205"/>
      <c r="M1108" s="205"/>
      <c r="N1108" s="456">
        <f t="shared" si="82"/>
        <v>0</v>
      </c>
      <c r="O1108" s="233"/>
      <c r="P1108" s="205"/>
      <c r="Q1108" s="205"/>
      <c r="R1108" s="205"/>
      <c r="S1108" s="456">
        <f t="shared" si="83"/>
        <v>0</v>
      </c>
      <c r="T1108" s="233"/>
      <c r="U1108" s="205"/>
      <c r="V1108" s="205"/>
      <c r="W1108" s="205"/>
      <c r="X1108" s="205"/>
      <c r="Y1108" s="205"/>
      <c r="Z1108" s="456">
        <f t="shared" si="84"/>
        <v>0</v>
      </c>
      <c r="AA1108" s="894"/>
      <c r="AB1108" s="882"/>
      <c r="AC1108" s="895"/>
    </row>
    <row r="1109" spans="1:29" hidden="1" outlineLevel="1">
      <c r="A1109" s="430" t="str">
        <f>Słownik!$B$530</f>
        <v>Włochy</v>
      </c>
      <c r="B1109" s="429">
        <v>87</v>
      </c>
      <c r="C1109" s="894"/>
      <c r="D1109" s="882"/>
      <c r="E1109" s="882"/>
      <c r="F1109" s="882"/>
      <c r="G1109" s="895"/>
      <c r="H1109" s="205"/>
      <c r="I1109" s="205"/>
      <c r="J1109" s="205"/>
      <c r="K1109" s="205"/>
      <c r="L1109" s="205"/>
      <c r="M1109" s="205"/>
      <c r="N1109" s="456">
        <f t="shared" si="82"/>
        <v>0</v>
      </c>
      <c r="O1109" s="233"/>
      <c r="P1109" s="205"/>
      <c r="Q1109" s="205"/>
      <c r="R1109" s="205"/>
      <c r="S1109" s="456">
        <f t="shared" si="83"/>
        <v>0</v>
      </c>
      <c r="T1109" s="233"/>
      <c r="U1109" s="205"/>
      <c r="V1109" s="205"/>
      <c r="W1109" s="205"/>
      <c r="X1109" s="205"/>
      <c r="Y1109" s="205"/>
      <c r="Z1109" s="456">
        <f t="shared" si="84"/>
        <v>0</v>
      </c>
      <c r="AA1109" s="894"/>
      <c r="AB1109" s="882"/>
      <c r="AC1109" s="895"/>
    </row>
    <row r="1110" spans="1:29" hidden="1" outlineLevel="1">
      <c r="A1110" s="430" t="str">
        <f>Słownik!$B$530</f>
        <v>Włochy</v>
      </c>
      <c r="B1110" s="429">
        <v>88</v>
      </c>
      <c r="C1110" s="894"/>
      <c r="D1110" s="882"/>
      <c r="E1110" s="882"/>
      <c r="F1110" s="882"/>
      <c r="G1110" s="895"/>
      <c r="H1110" s="205"/>
      <c r="I1110" s="205"/>
      <c r="J1110" s="205"/>
      <c r="K1110" s="205"/>
      <c r="L1110" s="205"/>
      <c r="M1110" s="205"/>
      <c r="N1110" s="456">
        <f t="shared" si="82"/>
        <v>0</v>
      </c>
      <c r="O1110" s="233"/>
      <c r="P1110" s="205"/>
      <c r="Q1110" s="205"/>
      <c r="R1110" s="205"/>
      <c r="S1110" s="456">
        <f t="shared" si="83"/>
        <v>0</v>
      </c>
      <c r="T1110" s="233"/>
      <c r="U1110" s="205"/>
      <c r="V1110" s="205"/>
      <c r="W1110" s="205"/>
      <c r="X1110" s="205"/>
      <c r="Y1110" s="205"/>
      <c r="Z1110" s="456">
        <f t="shared" si="84"/>
        <v>0</v>
      </c>
      <c r="AA1110" s="894"/>
      <c r="AB1110" s="882"/>
      <c r="AC1110" s="895"/>
    </row>
    <row r="1111" spans="1:29" hidden="1" outlineLevel="1">
      <c r="A1111" s="430" t="str">
        <f>Słownik!$B$530</f>
        <v>Włochy</v>
      </c>
      <c r="B1111" s="429">
        <v>89</v>
      </c>
      <c r="C1111" s="894"/>
      <c r="D1111" s="882"/>
      <c r="E1111" s="882"/>
      <c r="F1111" s="882"/>
      <c r="G1111" s="895"/>
      <c r="H1111" s="205"/>
      <c r="I1111" s="205"/>
      <c r="J1111" s="205"/>
      <c r="K1111" s="205"/>
      <c r="L1111" s="205"/>
      <c r="M1111" s="205"/>
      <c r="N1111" s="456">
        <f t="shared" si="82"/>
        <v>0</v>
      </c>
      <c r="O1111" s="233"/>
      <c r="P1111" s="205"/>
      <c r="Q1111" s="205"/>
      <c r="R1111" s="205"/>
      <c r="S1111" s="456">
        <f t="shared" si="83"/>
        <v>0</v>
      </c>
      <c r="T1111" s="233"/>
      <c r="U1111" s="205"/>
      <c r="V1111" s="205"/>
      <c r="W1111" s="205"/>
      <c r="X1111" s="205"/>
      <c r="Y1111" s="205"/>
      <c r="Z1111" s="456">
        <f t="shared" si="84"/>
        <v>0</v>
      </c>
      <c r="AA1111" s="894"/>
      <c r="AB1111" s="882"/>
      <c r="AC1111" s="895"/>
    </row>
    <row r="1112" spans="1:29" hidden="1" outlineLevel="1">
      <c r="A1112" s="430" t="str">
        <f>Słownik!$B$530</f>
        <v>Włochy</v>
      </c>
      <c r="B1112" s="429">
        <v>90</v>
      </c>
      <c r="C1112" s="894"/>
      <c r="D1112" s="882"/>
      <c r="E1112" s="882"/>
      <c r="F1112" s="882"/>
      <c r="G1112" s="895"/>
      <c r="H1112" s="205"/>
      <c r="I1112" s="205"/>
      <c r="J1112" s="205"/>
      <c r="K1112" s="205"/>
      <c r="L1112" s="205"/>
      <c r="M1112" s="205"/>
      <c r="N1112" s="456">
        <f t="shared" si="82"/>
        <v>0</v>
      </c>
      <c r="O1112" s="233"/>
      <c r="P1112" s="205"/>
      <c r="Q1112" s="205"/>
      <c r="R1112" s="205"/>
      <c r="S1112" s="456">
        <f t="shared" si="83"/>
        <v>0</v>
      </c>
      <c r="T1112" s="233"/>
      <c r="U1112" s="205"/>
      <c r="V1112" s="205"/>
      <c r="W1112" s="205"/>
      <c r="X1112" s="205"/>
      <c r="Y1112" s="205"/>
      <c r="Z1112" s="456">
        <f t="shared" si="84"/>
        <v>0</v>
      </c>
      <c r="AA1112" s="894"/>
      <c r="AB1112" s="882"/>
      <c r="AC1112" s="895"/>
    </row>
    <row r="1113" spans="1:29" hidden="1" outlineLevel="1">
      <c r="A1113" s="430" t="str">
        <f>Słownik!$B$530</f>
        <v>Włochy</v>
      </c>
      <c r="B1113" s="429">
        <v>91</v>
      </c>
      <c r="C1113" s="894"/>
      <c r="D1113" s="882"/>
      <c r="E1113" s="882"/>
      <c r="F1113" s="882"/>
      <c r="G1113" s="895"/>
      <c r="H1113" s="205"/>
      <c r="I1113" s="205"/>
      <c r="J1113" s="205"/>
      <c r="K1113" s="205"/>
      <c r="L1113" s="205"/>
      <c r="M1113" s="205"/>
      <c r="N1113" s="456">
        <f t="shared" si="82"/>
        <v>0</v>
      </c>
      <c r="O1113" s="233"/>
      <c r="P1113" s="205"/>
      <c r="Q1113" s="205"/>
      <c r="R1113" s="205"/>
      <c r="S1113" s="456">
        <f t="shared" si="83"/>
        <v>0</v>
      </c>
      <c r="T1113" s="233"/>
      <c r="U1113" s="205"/>
      <c r="V1113" s="205"/>
      <c r="W1113" s="205"/>
      <c r="X1113" s="205"/>
      <c r="Y1113" s="205"/>
      <c r="Z1113" s="456">
        <f t="shared" si="84"/>
        <v>0</v>
      </c>
      <c r="AA1113" s="894"/>
      <c r="AB1113" s="882"/>
      <c r="AC1113" s="895"/>
    </row>
    <row r="1114" spans="1:29" hidden="1" outlineLevel="1">
      <c r="A1114" s="430" t="str">
        <f>Słownik!$B$530</f>
        <v>Włochy</v>
      </c>
      <c r="B1114" s="429">
        <v>92</v>
      </c>
      <c r="C1114" s="894"/>
      <c r="D1114" s="882"/>
      <c r="E1114" s="882"/>
      <c r="F1114" s="882"/>
      <c r="G1114" s="895"/>
      <c r="H1114" s="205"/>
      <c r="I1114" s="205"/>
      <c r="J1114" s="205"/>
      <c r="K1114" s="205"/>
      <c r="L1114" s="205"/>
      <c r="M1114" s="205"/>
      <c r="N1114" s="456">
        <f t="shared" si="82"/>
        <v>0</v>
      </c>
      <c r="O1114" s="233"/>
      <c r="P1114" s="205"/>
      <c r="Q1114" s="205"/>
      <c r="R1114" s="205"/>
      <c r="S1114" s="456">
        <f t="shared" si="83"/>
        <v>0</v>
      </c>
      <c r="T1114" s="233"/>
      <c r="U1114" s="205"/>
      <c r="V1114" s="205"/>
      <c r="W1114" s="205"/>
      <c r="X1114" s="205"/>
      <c r="Y1114" s="205"/>
      <c r="Z1114" s="456">
        <f t="shared" si="84"/>
        <v>0</v>
      </c>
      <c r="AA1114" s="894"/>
      <c r="AB1114" s="882"/>
      <c r="AC1114" s="895"/>
    </row>
    <row r="1115" spans="1:29" hidden="1" outlineLevel="1">
      <c r="A1115" s="430" t="str">
        <f>Słownik!$B$530</f>
        <v>Włochy</v>
      </c>
      <c r="B1115" s="429">
        <v>93</v>
      </c>
      <c r="C1115" s="894"/>
      <c r="D1115" s="882"/>
      <c r="E1115" s="882"/>
      <c r="F1115" s="882"/>
      <c r="G1115" s="895"/>
      <c r="H1115" s="205"/>
      <c r="I1115" s="205"/>
      <c r="J1115" s="205"/>
      <c r="K1115" s="205"/>
      <c r="L1115" s="205"/>
      <c r="M1115" s="205"/>
      <c r="N1115" s="456">
        <f t="shared" si="82"/>
        <v>0</v>
      </c>
      <c r="O1115" s="233"/>
      <c r="P1115" s="205"/>
      <c r="Q1115" s="205"/>
      <c r="R1115" s="205"/>
      <c r="S1115" s="456">
        <f t="shared" si="83"/>
        <v>0</v>
      </c>
      <c r="T1115" s="233"/>
      <c r="U1115" s="205"/>
      <c r="V1115" s="205"/>
      <c r="W1115" s="205"/>
      <c r="X1115" s="205"/>
      <c r="Y1115" s="205"/>
      <c r="Z1115" s="456">
        <f t="shared" si="84"/>
        <v>0</v>
      </c>
      <c r="AA1115" s="894"/>
      <c r="AB1115" s="882"/>
      <c r="AC1115" s="895"/>
    </row>
    <row r="1116" spans="1:29" hidden="1" outlineLevel="1">
      <c r="A1116" s="430" t="str">
        <f>Słownik!$B$530</f>
        <v>Włochy</v>
      </c>
      <c r="B1116" s="429">
        <v>94</v>
      </c>
      <c r="C1116" s="894"/>
      <c r="D1116" s="882"/>
      <c r="E1116" s="882"/>
      <c r="F1116" s="882"/>
      <c r="G1116" s="895"/>
      <c r="H1116" s="205"/>
      <c r="I1116" s="205"/>
      <c r="J1116" s="205"/>
      <c r="K1116" s="205"/>
      <c r="L1116" s="205"/>
      <c r="M1116" s="205"/>
      <c r="N1116" s="456">
        <f t="shared" si="82"/>
        <v>0</v>
      </c>
      <c r="O1116" s="233"/>
      <c r="P1116" s="205"/>
      <c r="Q1116" s="205"/>
      <c r="R1116" s="205"/>
      <c r="S1116" s="456">
        <f t="shared" si="83"/>
        <v>0</v>
      </c>
      <c r="T1116" s="233"/>
      <c r="U1116" s="205"/>
      <c r="V1116" s="205"/>
      <c r="W1116" s="205"/>
      <c r="X1116" s="205"/>
      <c r="Y1116" s="205"/>
      <c r="Z1116" s="456">
        <f t="shared" si="84"/>
        <v>0</v>
      </c>
      <c r="AA1116" s="894"/>
      <c r="AB1116" s="882"/>
      <c r="AC1116" s="895"/>
    </row>
    <row r="1117" spans="1:29" hidden="1" outlineLevel="1">
      <c r="A1117" s="430" t="str">
        <f>Słownik!$B$530</f>
        <v>Włochy</v>
      </c>
      <c r="B1117" s="429">
        <v>95</v>
      </c>
      <c r="C1117" s="894"/>
      <c r="D1117" s="882"/>
      <c r="E1117" s="882"/>
      <c r="F1117" s="882"/>
      <c r="G1117" s="895"/>
      <c r="H1117" s="205"/>
      <c r="I1117" s="205"/>
      <c r="J1117" s="205"/>
      <c r="K1117" s="205"/>
      <c r="L1117" s="205"/>
      <c r="M1117" s="205"/>
      <c r="N1117" s="456">
        <f t="shared" ref="N1117:N1122" si="85">SUM(H1117:K1117)+1.5*(L1117+M1117)</f>
        <v>0</v>
      </c>
      <c r="O1117" s="233"/>
      <c r="P1117" s="205"/>
      <c r="Q1117" s="205"/>
      <c r="R1117" s="205"/>
      <c r="S1117" s="456">
        <f t="shared" ref="S1117:S1181" si="86">SUM(O1117:R1117)</f>
        <v>0</v>
      </c>
      <c r="T1117" s="233"/>
      <c r="U1117" s="205"/>
      <c r="V1117" s="205"/>
      <c r="W1117" s="205"/>
      <c r="X1117" s="205"/>
      <c r="Y1117" s="205"/>
      <c r="Z1117" s="456">
        <f t="shared" si="84"/>
        <v>0</v>
      </c>
      <c r="AA1117" s="894"/>
      <c r="AB1117" s="882"/>
      <c r="AC1117" s="895"/>
    </row>
    <row r="1118" spans="1:29" hidden="1" outlineLevel="1">
      <c r="A1118" s="430" t="str">
        <f>Słownik!$B$530</f>
        <v>Włochy</v>
      </c>
      <c r="B1118" s="429">
        <v>96</v>
      </c>
      <c r="C1118" s="894"/>
      <c r="D1118" s="882"/>
      <c r="E1118" s="882"/>
      <c r="F1118" s="882"/>
      <c r="G1118" s="895"/>
      <c r="H1118" s="205"/>
      <c r="I1118" s="205"/>
      <c r="J1118" s="205"/>
      <c r="K1118" s="205"/>
      <c r="L1118" s="205"/>
      <c r="M1118" s="205"/>
      <c r="N1118" s="456">
        <f t="shared" si="85"/>
        <v>0</v>
      </c>
      <c r="O1118" s="233"/>
      <c r="P1118" s="205"/>
      <c r="Q1118" s="205"/>
      <c r="R1118" s="205"/>
      <c r="S1118" s="456">
        <f t="shared" si="86"/>
        <v>0</v>
      </c>
      <c r="T1118" s="233"/>
      <c r="U1118" s="205"/>
      <c r="V1118" s="205"/>
      <c r="W1118" s="205"/>
      <c r="X1118" s="205"/>
      <c r="Y1118" s="205"/>
      <c r="Z1118" s="456">
        <f t="shared" ref="Z1118:Z1122" si="87">SUM(T1118:W1118)+5*(X1118+Y1118)</f>
        <v>0</v>
      </c>
      <c r="AA1118" s="894"/>
      <c r="AB1118" s="882"/>
      <c r="AC1118" s="895"/>
    </row>
    <row r="1119" spans="1:29" hidden="1" outlineLevel="1">
      <c r="A1119" s="430" t="str">
        <f>Słownik!$B$530</f>
        <v>Włochy</v>
      </c>
      <c r="B1119" s="429">
        <v>97</v>
      </c>
      <c r="C1119" s="894"/>
      <c r="D1119" s="882"/>
      <c r="E1119" s="882"/>
      <c r="F1119" s="882"/>
      <c r="G1119" s="895"/>
      <c r="H1119" s="205"/>
      <c r="I1119" s="205"/>
      <c r="J1119" s="205"/>
      <c r="K1119" s="205"/>
      <c r="L1119" s="205"/>
      <c r="M1119" s="205"/>
      <c r="N1119" s="456">
        <f t="shared" si="85"/>
        <v>0</v>
      </c>
      <c r="O1119" s="233"/>
      <c r="P1119" s="205"/>
      <c r="Q1119" s="205"/>
      <c r="R1119" s="205"/>
      <c r="S1119" s="456">
        <f t="shared" si="86"/>
        <v>0</v>
      </c>
      <c r="T1119" s="233"/>
      <c r="U1119" s="205"/>
      <c r="V1119" s="205"/>
      <c r="W1119" s="205"/>
      <c r="X1119" s="205"/>
      <c r="Y1119" s="205"/>
      <c r="Z1119" s="456">
        <f t="shared" si="87"/>
        <v>0</v>
      </c>
      <c r="AA1119" s="894"/>
      <c r="AB1119" s="882"/>
      <c r="AC1119" s="895"/>
    </row>
    <row r="1120" spans="1:29" hidden="1" outlineLevel="1">
      <c r="A1120" s="430" t="str">
        <f>Słownik!$B$530</f>
        <v>Włochy</v>
      </c>
      <c r="B1120" s="429">
        <v>98</v>
      </c>
      <c r="C1120" s="896"/>
      <c r="D1120" s="897"/>
      <c r="E1120" s="897"/>
      <c r="F1120" s="897"/>
      <c r="G1120" s="898"/>
      <c r="H1120" s="205"/>
      <c r="I1120" s="205"/>
      <c r="J1120" s="205"/>
      <c r="K1120" s="205"/>
      <c r="L1120" s="205"/>
      <c r="M1120" s="205"/>
      <c r="N1120" s="456">
        <f t="shared" si="85"/>
        <v>0</v>
      </c>
      <c r="O1120" s="233"/>
      <c r="P1120" s="205"/>
      <c r="Q1120" s="205"/>
      <c r="R1120" s="205"/>
      <c r="S1120" s="456">
        <f t="shared" si="86"/>
        <v>0</v>
      </c>
      <c r="T1120" s="233"/>
      <c r="U1120" s="205"/>
      <c r="V1120" s="205"/>
      <c r="W1120" s="205"/>
      <c r="X1120" s="205"/>
      <c r="Y1120" s="205"/>
      <c r="Z1120" s="456">
        <f t="shared" si="87"/>
        <v>0</v>
      </c>
      <c r="AA1120" s="896"/>
      <c r="AB1120" s="897"/>
      <c r="AC1120" s="898"/>
    </row>
    <row r="1121" spans="1:29" collapsed="1">
      <c r="A1121" s="351" t="str">
        <f>Słownik!B530</f>
        <v>Włochy</v>
      </c>
      <c r="B1121" s="351" t="str">
        <f>Słownik!$B$487</f>
        <v>Wszystko</v>
      </c>
      <c r="C1121" s="888"/>
      <c r="D1121" s="889"/>
      <c r="E1121" s="889"/>
      <c r="F1121" s="889"/>
      <c r="G1121" s="890"/>
      <c r="H1121" s="466"/>
      <c r="I1121" s="453"/>
      <c r="J1121" s="453"/>
      <c r="K1121" s="453"/>
      <c r="L1121" s="467"/>
      <c r="M1121" s="453"/>
      <c r="N1121" s="473"/>
      <c r="O1121" s="444"/>
      <c r="P1121" s="434"/>
      <c r="Q1121" s="434"/>
      <c r="R1121" s="435"/>
      <c r="S1121" s="461"/>
      <c r="T1121" s="452"/>
      <c r="U1121" s="453"/>
      <c r="V1121" s="453"/>
      <c r="W1121" s="453"/>
      <c r="X1121" s="467"/>
      <c r="Y1121" s="453"/>
      <c r="Z1121" s="473"/>
      <c r="AA1121" s="888"/>
      <c r="AB1121" s="889"/>
      <c r="AC1121" s="890"/>
    </row>
    <row r="1122" spans="1:29">
      <c r="A1122" s="351" t="str">
        <f>Słownik!B531</f>
        <v>IT</v>
      </c>
      <c r="B1122" s="441" t="str">
        <f>Słownik!$B$480</f>
        <v>Razem</v>
      </c>
      <c r="C1122" s="888"/>
      <c r="D1122" s="889"/>
      <c r="E1122" s="889"/>
      <c r="F1122" s="889"/>
      <c r="G1122" s="890"/>
      <c r="H1122" s="455">
        <f>IF(SUM(H1029:H1120)=0,H1121,SUM(H1029:H1120))</f>
        <v>0</v>
      </c>
      <c r="I1122" s="468">
        <f t="shared" ref="I1122:Y1122" si="88">IF(SUM(I1029:I1120)=0,I1121,SUM(I1029:I1120))</f>
        <v>0</v>
      </c>
      <c r="J1122" s="468">
        <f t="shared" si="88"/>
        <v>0</v>
      </c>
      <c r="K1122" s="468">
        <f t="shared" si="88"/>
        <v>0</v>
      </c>
      <c r="L1122" s="468">
        <f t="shared" si="88"/>
        <v>0</v>
      </c>
      <c r="M1122" s="475">
        <f t="shared" si="88"/>
        <v>0</v>
      </c>
      <c r="N1122" s="456">
        <f t="shared" si="85"/>
        <v>0</v>
      </c>
      <c r="O1122" s="445">
        <f t="shared" si="88"/>
        <v>0</v>
      </c>
      <c r="P1122" s="197">
        <f t="shared" si="88"/>
        <v>0</v>
      </c>
      <c r="Q1122" s="197">
        <f t="shared" si="88"/>
        <v>0</v>
      </c>
      <c r="R1122" s="197">
        <f t="shared" si="88"/>
        <v>0</v>
      </c>
      <c r="S1122" s="437">
        <f t="shared" si="86"/>
        <v>0</v>
      </c>
      <c r="T1122" s="455">
        <f t="shared" si="88"/>
        <v>0</v>
      </c>
      <c r="U1122" s="468">
        <f t="shared" si="88"/>
        <v>0</v>
      </c>
      <c r="V1122" s="468">
        <f t="shared" si="88"/>
        <v>0</v>
      </c>
      <c r="W1122" s="468">
        <f t="shared" si="88"/>
        <v>0</v>
      </c>
      <c r="X1122" s="468">
        <f t="shared" si="88"/>
        <v>0</v>
      </c>
      <c r="Y1122" s="469">
        <f t="shared" si="88"/>
        <v>0</v>
      </c>
      <c r="Z1122" s="474">
        <f t="shared" si="87"/>
        <v>0</v>
      </c>
      <c r="AA1122" s="888"/>
      <c r="AB1122" s="889"/>
      <c r="AC1122" s="890"/>
    </row>
    <row r="1123" spans="1:29">
      <c r="A1123" s="351" t="str">
        <f>Słownik!B532</f>
        <v>Malta</v>
      </c>
      <c r="B1123" s="429">
        <v>1</v>
      </c>
      <c r="C1123" s="888"/>
      <c r="D1123" s="889"/>
      <c r="E1123" s="889"/>
      <c r="F1123" s="889"/>
      <c r="G1123" s="890"/>
      <c r="H1123" s="888"/>
      <c r="I1123" s="889"/>
      <c r="J1123" s="889"/>
      <c r="K1123" s="889"/>
      <c r="L1123" s="889"/>
      <c r="M1123" s="889"/>
      <c r="N1123" s="890"/>
      <c r="O1123" s="444"/>
      <c r="P1123" s="434"/>
      <c r="Q1123" s="434"/>
      <c r="R1123" s="435"/>
      <c r="S1123" s="437">
        <f t="shared" si="86"/>
        <v>0</v>
      </c>
      <c r="T1123" s="888"/>
      <c r="U1123" s="889"/>
      <c r="V1123" s="889"/>
      <c r="W1123" s="889"/>
      <c r="X1123" s="889"/>
      <c r="Y1123" s="889"/>
      <c r="Z1123" s="890"/>
      <c r="AA1123" s="888"/>
      <c r="AB1123" s="889"/>
      <c r="AC1123" s="890"/>
    </row>
    <row r="1124" spans="1:29">
      <c r="A1124" s="351" t="str">
        <f>Słownik!B533</f>
        <v>MT</v>
      </c>
      <c r="B1124" s="441" t="str">
        <f>Słownik!$B$480</f>
        <v>Razem</v>
      </c>
      <c r="C1124" s="888"/>
      <c r="D1124" s="889"/>
      <c r="E1124" s="889"/>
      <c r="F1124" s="889"/>
      <c r="G1124" s="890"/>
      <c r="H1124" s="888"/>
      <c r="I1124" s="889"/>
      <c r="J1124" s="889"/>
      <c r="K1124" s="889"/>
      <c r="L1124" s="889"/>
      <c r="M1124" s="889"/>
      <c r="N1124" s="890"/>
      <c r="O1124" s="445">
        <f>SUM(O1123:O1123)</f>
        <v>0</v>
      </c>
      <c r="P1124" s="197">
        <f t="shared" ref="P1124:R1124" si="89">SUM(P1123:P1123)</f>
        <v>0</v>
      </c>
      <c r="Q1124" s="197">
        <f t="shared" si="89"/>
        <v>0</v>
      </c>
      <c r="R1124" s="197">
        <f t="shared" si="89"/>
        <v>0</v>
      </c>
      <c r="S1124" s="437">
        <f t="shared" si="86"/>
        <v>0</v>
      </c>
      <c r="T1124" s="888"/>
      <c r="U1124" s="889"/>
      <c r="V1124" s="889"/>
      <c r="W1124" s="889"/>
      <c r="X1124" s="889"/>
      <c r="Y1124" s="889"/>
      <c r="Z1124" s="890"/>
      <c r="AA1124" s="888"/>
      <c r="AB1124" s="889"/>
      <c r="AC1124" s="890"/>
    </row>
    <row r="1125" spans="1:29" hidden="1" outlineLevel="1">
      <c r="A1125" s="430" t="str">
        <f>Słownik!$B$534</f>
        <v>Portugalia</v>
      </c>
      <c r="B1125" s="429" t="s">
        <v>352</v>
      </c>
      <c r="C1125" s="891"/>
      <c r="D1125" s="892"/>
      <c r="E1125" s="892"/>
      <c r="F1125" s="892"/>
      <c r="G1125" s="893"/>
      <c r="H1125" s="891"/>
      <c r="I1125" s="892"/>
      <c r="J1125" s="892"/>
      <c r="K1125" s="892"/>
      <c r="L1125" s="892"/>
      <c r="M1125" s="892"/>
      <c r="N1125" s="893"/>
      <c r="O1125" s="205"/>
      <c r="P1125" s="205"/>
      <c r="Q1125" s="205"/>
      <c r="R1125" s="205"/>
      <c r="S1125" s="456">
        <f t="shared" si="86"/>
        <v>0</v>
      </c>
      <c r="T1125" s="891"/>
      <c r="U1125" s="892"/>
      <c r="V1125" s="892"/>
      <c r="W1125" s="892"/>
      <c r="X1125" s="892"/>
      <c r="Y1125" s="892"/>
      <c r="Z1125" s="893"/>
      <c r="AA1125" s="891"/>
      <c r="AB1125" s="892"/>
      <c r="AC1125" s="893"/>
    </row>
    <row r="1126" spans="1:29" hidden="1" outlineLevel="1">
      <c r="A1126" s="430" t="str">
        <f>Słownik!$B$534</f>
        <v>Portugalia</v>
      </c>
      <c r="B1126" s="429" t="s">
        <v>353</v>
      </c>
      <c r="C1126" s="894"/>
      <c r="D1126" s="882"/>
      <c r="E1126" s="882"/>
      <c r="F1126" s="882"/>
      <c r="G1126" s="895"/>
      <c r="H1126" s="894"/>
      <c r="I1126" s="882"/>
      <c r="J1126" s="882"/>
      <c r="K1126" s="882"/>
      <c r="L1126" s="882"/>
      <c r="M1126" s="882"/>
      <c r="N1126" s="895"/>
      <c r="O1126" s="205"/>
      <c r="P1126" s="205"/>
      <c r="Q1126" s="205"/>
      <c r="R1126" s="205"/>
      <c r="S1126" s="456">
        <f t="shared" si="86"/>
        <v>0</v>
      </c>
      <c r="T1126" s="894"/>
      <c r="U1126" s="882"/>
      <c r="V1126" s="882"/>
      <c r="W1126" s="882"/>
      <c r="X1126" s="882"/>
      <c r="Y1126" s="882"/>
      <c r="Z1126" s="895"/>
      <c r="AA1126" s="894"/>
      <c r="AB1126" s="882"/>
      <c r="AC1126" s="895"/>
    </row>
    <row r="1127" spans="1:29" hidden="1" outlineLevel="1">
      <c r="A1127" s="430" t="str">
        <f>Słownik!$B$534</f>
        <v>Portugalia</v>
      </c>
      <c r="B1127" s="429" t="s">
        <v>354</v>
      </c>
      <c r="C1127" s="894"/>
      <c r="D1127" s="882"/>
      <c r="E1127" s="882"/>
      <c r="F1127" s="882"/>
      <c r="G1127" s="895"/>
      <c r="H1127" s="894"/>
      <c r="I1127" s="882"/>
      <c r="J1127" s="882"/>
      <c r="K1127" s="882"/>
      <c r="L1127" s="882"/>
      <c r="M1127" s="882"/>
      <c r="N1127" s="895"/>
      <c r="O1127" s="205"/>
      <c r="P1127" s="205"/>
      <c r="Q1127" s="205"/>
      <c r="R1127" s="205"/>
      <c r="S1127" s="456">
        <f t="shared" si="86"/>
        <v>0</v>
      </c>
      <c r="T1127" s="894"/>
      <c r="U1127" s="882"/>
      <c r="V1127" s="882"/>
      <c r="W1127" s="882"/>
      <c r="X1127" s="882"/>
      <c r="Y1127" s="882"/>
      <c r="Z1127" s="895"/>
      <c r="AA1127" s="894"/>
      <c r="AB1127" s="882"/>
      <c r="AC1127" s="895"/>
    </row>
    <row r="1128" spans="1:29" hidden="1" outlineLevel="1">
      <c r="A1128" s="430" t="str">
        <f>Słownik!$B$534</f>
        <v>Portugalia</v>
      </c>
      <c r="B1128" s="429" t="s">
        <v>355</v>
      </c>
      <c r="C1128" s="894"/>
      <c r="D1128" s="882"/>
      <c r="E1128" s="882"/>
      <c r="F1128" s="882"/>
      <c r="G1128" s="895"/>
      <c r="H1128" s="894"/>
      <c r="I1128" s="882"/>
      <c r="J1128" s="882"/>
      <c r="K1128" s="882"/>
      <c r="L1128" s="882"/>
      <c r="M1128" s="882"/>
      <c r="N1128" s="895"/>
      <c r="O1128" s="205"/>
      <c r="P1128" s="205"/>
      <c r="Q1128" s="205"/>
      <c r="R1128" s="205"/>
      <c r="S1128" s="456">
        <f t="shared" si="86"/>
        <v>0</v>
      </c>
      <c r="T1128" s="894"/>
      <c r="U1128" s="882"/>
      <c r="V1128" s="882"/>
      <c r="W1128" s="882"/>
      <c r="X1128" s="882"/>
      <c r="Y1128" s="882"/>
      <c r="Z1128" s="895"/>
      <c r="AA1128" s="894"/>
      <c r="AB1128" s="882"/>
      <c r="AC1128" s="895"/>
    </row>
    <row r="1129" spans="1:29" hidden="1" outlineLevel="1">
      <c r="A1129" s="430" t="str">
        <f>Słownik!$B$534</f>
        <v>Portugalia</v>
      </c>
      <c r="B1129" s="429" t="s">
        <v>356</v>
      </c>
      <c r="C1129" s="894"/>
      <c r="D1129" s="882"/>
      <c r="E1129" s="882"/>
      <c r="F1129" s="882"/>
      <c r="G1129" s="895"/>
      <c r="H1129" s="894"/>
      <c r="I1129" s="882"/>
      <c r="J1129" s="882"/>
      <c r="K1129" s="882"/>
      <c r="L1129" s="882"/>
      <c r="M1129" s="882"/>
      <c r="N1129" s="895"/>
      <c r="O1129" s="205"/>
      <c r="P1129" s="205"/>
      <c r="Q1129" s="205"/>
      <c r="R1129" s="205"/>
      <c r="S1129" s="456">
        <f t="shared" si="86"/>
        <v>0</v>
      </c>
      <c r="T1129" s="894"/>
      <c r="U1129" s="882"/>
      <c r="V1129" s="882"/>
      <c r="W1129" s="882"/>
      <c r="X1129" s="882"/>
      <c r="Y1129" s="882"/>
      <c r="Z1129" s="895"/>
      <c r="AA1129" s="894"/>
      <c r="AB1129" s="882"/>
      <c r="AC1129" s="895"/>
    </row>
    <row r="1130" spans="1:29" hidden="1" outlineLevel="1">
      <c r="A1130" s="430" t="str">
        <f>Słownik!$B$534</f>
        <v>Portugalia</v>
      </c>
      <c r="B1130" s="429" t="s">
        <v>357</v>
      </c>
      <c r="C1130" s="894"/>
      <c r="D1130" s="882"/>
      <c r="E1130" s="882"/>
      <c r="F1130" s="882"/>
      <c r="G1130" s="895"/>
      <c r="H1130" s="894"/>
      <c r="I1130" s="882"/>
      <c r="J1130" s="882"/>
      <c r="K1130" s="882"/>
      <c r="L1130" s="882"/>
      <c r="M1130" s="882"/>
      <c r="N1130" s="895"/>
      <c r="O1130" s="205"/>
      <c r="P1130" s="205"/>
      <c r="Q1130" s="205"/>
      <c r="R1130" s="205"/>
      <c r="S1130" s="456">
        <f t="shared" si="86"/>
        <v>0</v>
      </c>
      <c r="T1130" s="894"/>
      <c r="U1130" s="882"/>
      <c r="V1130" s="882"/>
      <c r="W1130" s="882"/>
      <c r="X1130" s="882"/>
      <c r="Y1130" s="882"/>
      <c r="Z1130" s="895"/>
      <c r="AA1130" s="894"/>
      <c r="AB1130" s="882"/>
      <c r="AC1130" s="895"/>
    </row>
    <row r="1131" spans="1:29" hidden="1" outlineLevel="1">
      <c r="A1131" s="430" t="str">
        <f>Słownik!$B$534</f>
        <v>Portugalia</v>
      </c>
      <c r="B1131" s="429" t="s">
        <v>358</v>
      </c>
      <c r="C1131" s="894"/>
      <c r="D1131" s="882"/>
      <c r="E1131" s="882"/>
      <c r="F1131" s="882"/>
      <c r="G1131" s="895"/>
      <c r="H1131" s="894"/>
      <c r="I1131" s="882"/>
      <c r="J1131" s="882"/>
      <c r="K1131" s="882"/>
      <c r="L1131" s="882"/>
      <c r="M1131" s="882"/>
      <c r="N1131" s="895"/>
      <c r="O1131" s="205"/>
      <c r="P1131" s="205"/>
      <c r="Q1131" s="205"/>
      <c r="R1131" s="205"/>
      <c r="S1131" s="456">
        <f t="shared" si="86"/>
        <v>0</v>
      </c>
      <c r="T1131" s="894"/>
      <c r="U1131" s="882"/>
      <c r="V1131" s="882"/>
      <c r="W1131" s="882"/>
      <c r="X1131" s="882"/>
      <c r="Y1131" s="882"/>
      <c r="Z1131" s="895"/>
      <c r="AA1131" s="894"/>
      <c r="AB1131" s="882"/>
      <c r="AC1131" s="895"/>
    </row>
    <row r="1132" spans="1:29" hidden="1" outlineLevel="1">
      <c r="A1132" s="430" t="str">
        <f>Słownik!$B$534</f>
        <v>Portugalia</v>
      </c>
      <c r="B1132" s="429" t="s">
        <v>359</v>
      </c>
      <c r="C1132" s="894"/>
      <c r="D1132" s="882"/>
      <c r="E1132" s="882"/>
      <c r="F1132" s="882"/>
      <c r="G1132" s="895"/>
      <c r="H1132" s="894"/>
      <c r="I1132" s="882"/>
      <c r="J1132" s="882"/>
      <c r="K1132" s="882"/>
      <c r="L1132" s="882"/>
      <c r="M1132" s="882"/>
      <c r="N1132" s="895"/>
      <c r="O1132" s="205"/>
      <c r="P1132" s="205"/>
      <c r="Q1132" s="205"/>
      <c r="R1132" s="205"/>
      <c r="S1132" s="456">
        <f t="shared" si="86"/>
        <v>0</v>
      </c>
      <c r="T1132" s="894"/>
      <c r="U1132" s="882"/>
      <c r="V1132" s="882"/>
      <c r="W1132" s="882"/>
      <c r="X1132" s="882"/>
      <c r="Y1132" s="882"/>
      <c r="Z1132" s="895"/>
      <c r="AA1132" s="894"/>
      <c r="AB1132" s="882"/>
      <c r="AC1132" s="895"/>
    </row>
    <row r="1133" spans="1:29" hidden="1" outlineLevel="1">
      <c r="A1133" s="430" t="str">
        <f>Słownik!$B$534</f>
        <v>Portugalia</v>
      </c>
      <c r="B1133" s="429" t="s">
        <v>360</v>
      </c>
      <c r="C1133" s="894"/>
      <c r="D1133" s="882"/>
      <c r="E1133" s="882"/>
      <c r="F1133" s="882"/>
      <c r="G1133" s="895"/>
      <c r="H1133" s="894"/>
      <c r="I1133" s="882"/>
      <c r="J1133" s="882"/>
      <c r="K1133" s="882"/>
      <c r="L1133" s="882"/>
      <c r="M1133" s="882"/>
      <c r="N1133" s="895"/>
      <c r="O1133" s="205"/>
      <c r="P1133" s="205"/>
      <c r="Q1133" s="205"/>
      <c r="R1133" s="205"/>
      <c r="S1133" s="456">
        <f t="shared" si="86"/>
        <v>0</v>
      </c>
      <c r="T1133" s="894"/>
      <c r="U1133" s="882"/>
      <c r="V1133" s="882"/>
      <c r="W1133" s="882"/>
      <c r="X1133" s="882"/>
      <c r="Y1133" s="882"/>
      <c r="Z1133" s="895"/>
      <c r="AA1133" s="894"/>
      <c r="AB1133" s="882"/>
      <c r="AC1133" s="895"/>
    </row>
    <row r="1134" spans="1:29" hidden="1" outlineLevel="1">
      <c r="A1134" s="430" t="str">
        <f>Słownik!$B$534</f>
        <v>Portugalia</v>
      </c>
      <c r="B1134" s="429" t="s">
        <v>361</v>
      </c>
      <c r="C1134" s="894"/>
      <c r="D1134" s="882"/>
      <c r="E1134" s="882"/>
      <c r="F1134" s="882"/>
      <c r="G1134" s="895"/>
      <c r="H1134" s="894"/>
      <c r="I1134" s="882"/>
      <c r="J1134" s="882"/>
      <c r="K1134" s="882"/>
      <c r="L1134" s="882"/>
      <c r="M1134" s="882"/>
      <c r="N1134" s="895"/>
      <c r="O1134" s="205"/>
      <c r="P1134" s="205"/>
      <c r="Q1134" s="205"/>
      <c r="R1134" s="205"/>
      <c r="S1134" s="456">
        <f t="shared" si="86"/>
        <v>0</v>
      </c>
      <c r="T1134" s="894"/>
      <c r="U1134" s="882"/>
      <c r="V1134" s="882"/>
      <c r="W1134" s="882"/>
      <c r="X1134" s="882"/>
      <c r="Y1134" s="882"/>
      <c r="Z1134" s="895"/>
      <c r="AA1134" s="894"/>
      <c r="AB1134" s="882"/>
      <c r="AC1134" s="895"/>
    </row>
    <row r="1135" spans="1:29" hidden="1" outlineLevel="1">
      <c r="A1135" s="430" t="str">
        <f>Słownik!$B$534</f>
        <v>Portugalia</v>
      </c>
      <c r="B1135" s="429" t="s">
        <v>362</v>
      </c>
      <c r="C1135" s="894"/>
      <c r="D1135" s="882"/>
      <c r="E1135" s="882"/>
      <c r="F1135" s="882"/>
      <c r="G1135" s="895"/>
      <c r="H1135" s="894"/>
      <c r="I1135" s="882"/>
      <c r="J1135" s="882"/>
      <c r="K1135" s="882"/>
      <c r="L1135" s="882"/>
      <c r="M1135" s="882"/>
      <c r="N1135" s="895"/>
      <c r="O1135" s="205"/>
      <c r="P1135" s="205"/>
      <c r="Q1135" s="205"/>
      <c r="R1135" s="205"/>
      <c r="S1135" s="456">
        <f t="shared" si="86"/>
        <v>0</v>
      </c>
      <c r="T1135" s="894"/>
      <c r="U1135" s="882"/>
      <c r="V1135" s="882"/>
      <c r="W1135" s="882"/>
      <c r="X1135" s="882"/>
      <c r="Y1135" s="882"/>
      <c r="Z1135" s="895"/>
      <c r="AA1135" s="894"/>
      <c r="AB1135" s="882"/>
      <c r="AC1135" s="895"/>
    </row>
    <row r="1136" spans="1:29" hidden="1" outlineLevel="1">
      <c r="A1136" s="430" t="str">
        <f>Słownik!$B$534</f>
        <v>Portugalia</v>
      </c>
      <c r="B1136" s="429" t="s">
        <v>363</v>
      </c>
      <c r="C1136" s="894"/>
      <c r="D1136" s="882"/>
      <c r="E1136" s="882"/>
      <c r="F1136" s="882"/>
      <c r="G1136" s="895"/>
      <c r="H1136" s="894"/>
      <c r="I1136" s="882"/>
      <c r="J1136" s="882"/>
      <c r="K1136" s="882"/>
      <c r="L1136" s="882"/>
      <c r="M1136" s="882"/>
      <c r="N1136" s="895"/>
      <c r="O1136" s="205"/>
      <c r="P1136" s="205"/>
      <c r="Q1136" s="205"/>
      <c r="R1136" s="205"/>
      <c r="S1136" s="456">
        <f t="shared" si="86"/>
        <v>0</v>
      </c>
      <c r="T1136" s="894"/>
      <c r="U1136" s="882"/>
      <c r="V1136" s="882"/>
      <c r="W1136" s="882"/>
      <c r="X1136" s="882"/>
      <c r="Y1136" s="882"/>
      <c r="Z1136" s="895"/>
      <c r="AA1136" s="894"/>
      <c r="AB1136" s="882"/>
      <c r="AC1136" s="895"/>
    </row>
    <row r="1137" spans="1:29" hidden="1" outlineLevel="1">
      <c r="A1137" s="430" t="str">
        <f>Słownik!$B$534</f>
        <v>Portugalia</v>
      </c>
      <c r="B1137" s="429" t="s">
        <v>364</v>
      </c>
      <c r="C1137" s="894"/>
      <c r="D1137" s="882"/>
      <c r="E1137" s="882"/>
      <c r="F1137" s="882"/>
      <c r="G1137" s="895"/>
      <c r="H1137" s="894"/>
      <c r="I1137" s="882"/>
      <c r="J1137" s="882"/>
      <c r="K1137" s="882"/>
      <c r="L1137" s="882"/>
      <c r="M1137" s="882"/>
      <c r="N1137" s="895"/>
      <c r="O1137" s="205"/>
      <c r="P1137" s="205"/>
      <c r="Q1137" s="205"/>
      <c r="R1137" s="205"/>
      <c r="S1137" s="456">
        <f t="shared" si="86"/>
        <v>0</v>
      </c>
      <c r="T1137" s="894"/>
      <c r="U1137" s="882"/>
      <c r="V1137" s="882"/>
      <c r="W1137" s="882"/>
      <c r="X1137" s="882"/>
      <c r="Y1137" s="882"/>
      <c r="Z1137" s="895"/>
      <c r="AA1137" s="894"/>
      <c r="AB1137" s="882"/>
      <c r="AC1137" s="895"/>
    </row>
    <row r="1138" spans="1:29" hidden="1" outlineLevel="1">
      <c r="A1138" s="430" t="str">
        <f>Słownik!$B$534</f>
        <v>Portugalia</v>
      </c>
      <c r="B1138" s="429" t="s">
        <v>365</v>
      </c>
      <c r="C1138" s="894"/>
      <c r="D1138" s="882"/>
      <c r="E1138" s="882"/>
      <c r="F1138" s="882"/>
      <c r="G1138" s="895"/>
      <c r="H1138" s="894"/>
      <c r="I1138" s="882"/>
      <c r="J1138" s="882"/>
      <c r="K1138" s="882"/>
      <c r="L1138" s="882"/>
      <c r="M1138" s="882"/>
      <c r="N1138" s="895"/>
      <c r="O1138" s="205"/>
      <c r="P1138" s="205"/>
      <c r="Q1138" s="205"/>
      <c r="R1138" s="205"/>
      <c r="S1138" s="456">
        <f t="shared" si="86"/>
        <v>0</v>
      </c>
      <c r="T1138" s="894"/>
      <c r="U1138" s="882"/>
      <c r="V1138" s="882"/>
      <c r="W1138" s="882"/>
      <c r="X1138" s="882"/>
      <c r="Y1138" s="882"/>
      <c r="Z1138" s="895"/>
      <c r="AA1138" s="894"/>
      <c r="AB1138" s="882"/>
      <c r="AC1138" s="895"/>
    </row>
    <row r="1139" spans="1:29" hidden="1" outlineLevel="1">
      <c r="A1139" s="430" t="str">
        <f>Słownik!$B$534</f>
        <v>Portugalia</v>
      </c>
      <c r="B1139" s="429" t="s">
        <v>366</v>
      </c>
      <c r="C1139" s="894"/>
      <c r="D1139" s="882"/>
      <c r="E1139" s="882"/>
      <c r="F1139" s="882"/>
      <c r="G1139" s="895"/>
      <c r="H1139" s="894"/>
      <c r="I1139" s="882"/>
      <c r="J1139" s="882"/>
      <c r="K1139" s="882"/>
      <c r="L1139" s="882"/>
      <c r="M1139" s="882"/>
      <c r="N1139" s="895"/>
      <c r="O1139" s="205"/>
      <c r="P1139" s="205"/>
      <c r="Q1139" s="205"/>
      <c r="R1139" s="205"/>
      <c r="S1139" s="456">
        <f t="shared" si="86"/>
        <v>0</v>
      </c>
      <c r="T1139" s="894"/>
      <c r="U1139" s="882"/>
      <c r="V1139" s="882"/>
      <c r="W1139" s="882"/>
      <c r="X1139" s="882"/>
      <c r="Y1139" s="882"/>
      <c r="Z1139" s="895"/>
      <c r="AA1139" s="894"/>
      <c r="AB1139" s="882"/>
      <c r="AC1139" s="895"/>
    </row>
    <row r="1140" spans="1:29" hidden="1" outlineLevel="1">
      <c r="A1140" s="430" t="str">
        <f>Słownik!$B$534</f>
        <v>Portugalia</v>
      </c>
      <c r="B1140" s="429" t="s">
        <v>367</v>
      </c>
      <c r="C1140" s="894"/>
      <c r="D1140" s="882"/>
      <c r="E1140" s="882"/>
      <c r="F1140" s="882"/>
      <c r="G1140" s="895"/>
      <c r="H1140" s="894"/>
      <c r="I1140" s="882"/>
      <c r="J1140" s="882"/>
      <c r="K1140" s="882"/>
      <c r="L1140" s="882"/>
      <c r="M1140" s="882"/>
      <c r="N1140" s="895"/>
      <c r="O1140" s="205"/>
      <c r="P1140" s="205"/>
      <c r="Q1140" s="205"/>
      <c r="R1140" s="205"/>
      <c r="S1140" s="456">
        <f t="shared" si="86"/>
        <v>0</v>
      </c>
      <c r="T1140" s="894"/>
      <c r="U1140" s="882"/>
      <c r="V1140" s="882"/>
      <c r="W1140" s="882"/>
      <c r="X1140" s="882"/>
      <c r="Y1140" s="882"/>
      <c r="Z1140" s="895"/>
      <c r="AA1140" s="894"/>
      <c r="AB1140" s="882"/>
      <c r="AC1140" s="895"/>
    </row>
    <row r="1141" spans="1:29" hidden="1" outlineLevel="1">
      <c r="A1141" s="430" t="str">
        <f>Słownik!$B$534</f>
        <v>Portugalia</v>
      </c>
      <c r="B1141" s="429" t="s">
        <v>368</v>
      </c>
      <c r="C1141" s="894"/>
      <c r="D1141" s="882"/>
      <c r="E1141" s="882"/>
      <c r="F1141" s="882"/>
      <c r="G1141" s="895"/>
      <c r="H1141" s="894"/>
      <c r="I1141" s="882"/>
      <c r="J1141" s="882"/>
      <c r="K1141" s="882"/>
      <c r="L1141" s="882"/>
      <c r="M1141" s="882"/>
      <c r="N1141" s="895"/>
      <c r="O1141" s="205"/>
      <c r="P1141" s="205"/>
      <c r="Q1141" s="205"/>
      <c r="R1141" s="205"/>
      <c r="S1141" s="456">
        <f t="shared" si="86"/>
        <v>0</v>
      </c>
      <c r="T1141" s="894"/>
      <c r="U1141" s="882"/>
      <c r="V1141" s="882"/>
      <c r="W1141" s="882"/>
      <c r="X1141" s="882"/>
      <c r="Y1141" s="882"/>
      <c r="Z1141" s="895"/>
      <c r="AA1141" s="894"/>
      <c r="AB1141" s="882"/>
      <c r="AC1141" s="895"/>
    </row>
    <row r="1142" spans="1:29" hidden="1" outlineLevel="1">
      <c r="A1142" s="430" t="str">
        <f>Słownik!$B$534</f>
        <v>Portugalia</v>
      </c>
      <c r="B1142" s="429" t="s">
        <v>369</v>
      </c>
      <c r="C1142" s="894"/>
      <c r="D1142" s="882"/>
      <c r="E1142" s="882"/>
      <c r="F1142" s="882"/>
      <c r="G1142" s="895"/>
      <c r="H1142" s="894"/>
      <c r="I1142" s="882"/>
      <c r="J1142" s="882"/>
      <c r="K1142" s="882"/>
      <c r="L1142" s="882"/>
      <c r="M1142" s="882"/>
      <c r="N1142" s="895"/>
      <c r="O1142" s="205"/>
      <c r="P1142" s="205"/>
      <c r="Q1142" s="205"/>
      <c r="R1142" s="205"/>
      <c r="S1142" s="456">
        <f t="shared" si="86"/>
        <v>0</v>
      </c>
      <c r="T1142" s="894"/>
      <c r="U1142" s="882"/>
      <c r="V1142" s="882"/>
      <c r="W1142" s="882"/>
      <c r="X1142" s="882"/>
      <c r="Y1142" s="882"/>
      <c r="Z1142" s="895"/>
      <c r="AA1142" s="894"/>
      <c r="AB1142" s="882"/>
      <c r="AC1142" s="895"/>
    </row>
    <row r="1143" spans="1:29" hidden="1" outlineLevel="1">
      <c r="A1143" s="430" t="str">
        <f>Słownik!$B$534</f>
        <v>Portugalia</v>
      </c>
      <c r="B1143" s="429" t="s">
        <v>370</v>
      </c>
      <c r="C1143" s="894"/>
      <c r="D1143" s="882"/>
      <c r="E1143" s="882"/>
      <c r="F1143" s="882"/>
      <c r="G1143" s="895"/>
      <c r="H1143" s="894"/>
      <c r="I1143" s="882"/>
      <c r="J1143" s="882"/>
      <c r="K1143" s="882"/>
      <c r="L1143" s="882"/>
      <c r="M1143" s="882"/>
      <c r="N1143" s="895"/>
      <c r="O1143" s="205"/>
      <c r="P1143" s="205"/>
      <c r="Q1143" s="205"/>
      <c r="R1143" s="205"/>
      <c r="S1143" s="456">
        <f t="shared" si="86"/>
        <v>0</v>
      </c>
      <c r="T1143" s="894"/>
      <c r="U1143" s="882"/>
      <c r="V1143" s="882"/>
      <c r="W1143" s="882"/>
      <c r="X1143" s="882"/>
      <c r="Y1143" s="882"/>
      <c r="Z1143" s="895"/>
      <c r="AA1143" s="894"/>
      <c r="AB1143" s="882"/>
      <c r="AC1143" s="895"/>
    </row>
    <row r="1144" spans="1:29" hidden="1" outlineLevel="1">
      <c r="A1144" s="430" t="str">
        <f>Słownik!$B$534</f>
        <v>Portugalia</v>
      </c>
      <c r="B1144" s="429" t="s">
        <v>371</v>
      </c>
      <c r="C1144" s="894"/>
      <c r="D1144" s="882"/>
      <c r="E1144" s="882"/>
      <c r="F1144" s="882"/>
      <c r="G1144" s="895"/>
      <c r="H1144" s="894"/>
      <c r="I1144" s="882"/>
      <c r="J1144" s="882"/>
      <c r="K1144" s="882"/>
      <c r="L1144" s="882"/>
      <c r="M1144" s="882"/>
      <c r="N1144" s="895"/>
      <c r="O1144" s="205"/>
      <c r="P1144" s="205"/>
      <c r="Q1144" s="205"/>
      <c r="R1144" s="205"/>
      <c r="S1144" s="456">
        <f t="shared" si="86"/>
        <v>0</v>
      </c>
      <c r="T1144" s="894"/>
      <c r="U1144" s="882"/>
      <c r="V1144" s="882"/>
      <c r="W1144" s="882"/>
      <c r="X1144" s="882"/>
      <c r="Y1144" s="882"/>
      <c r="Z1144" s="895"/>
      <c r="AA1144" s="894"/>
      <c r="AB1144" s="882"/>
      <c r="AC1144" s="895"/>
    </row>
    <row r="1145" spans="1:29" hidden="1" outlineLevel="1">
      <c r="A1145" s="430" t="str">
        <f>Słownik!$B$534</f>
        <v>Portugalia</v>
      </c>
      <c r="B1145" s="429" t="s">
        <v>372</v>
      </c>
      <c r="C1145" s="894"/>
      <c r="D1145" s="882"/>
      <c r="E1145" s="882"/>
      <c r="F1145" s="882"/>
      <c r="G1145" s="895"/>
      <c r="H1145" s="894"/>
      <c r="I1145" s="882"/>
      <c r="J1145" s="882"/>
      <c r="K1145" s="882"/>
      <c r="L1145" s="882"/>
      <c r="M1145" s="882"/>
      <c r="N1145" s="895"/>
      <c r="O1145" s="205"/>
      <c r="P1145" s="205"/>
      <c r="Q1145" s="205"/>
      <c r="R1145" s="205"/>
      <c r="S1145" s="456">
        <f t="shared" si="86"/>
        <v>0</v>
      </c>
      <c r="T1145" s="894"/>
      <c r="U1145" s="882"/>
      <c r="V1145" s="882"/>
      <c r="W1145" s="882"/>
      <c r="X1145" s="882"/>
      <c r="Y1145" s="882"/>
      <c r="Z1145" s="895"/>
      <c r="AA1145" s="894"/>
      <c r="AB1145" s="882"/>
      <c r="AC1145" s="895"/>
    </row>
    <row r="1146" spans="1:29" hidden="1" outlineLevel="1">
      <c r="A1146" s="430" t="str">
        <f>Słownik!$B$534</f>
        <v>Portugalia</v>
      </c>
      <c r="B1146" s="429" t="s">
        <v>373</v>
      </c>
      <c r="C1146" s="894"/>
      <c r="D1146" s="882"/>
      <c r="E1146" s="882"/>
      <c r="F1146" s="882"/>
      <c r="G1146" s="895"/>
      <c r="H1146" s="894"/>
      <c r="I1146" s="882"/>
      <c r="J1146" s="882"/>
      <c r="K1146" s="882"/>
      <c r="L1146" s="882"/>
      <c r="M1146" s="882"/>
      <c r="N1146" s="895"/>
      <c r="O1146" s="205"/>
      <c r="P1146" s="205"/>
      <c r="Q1146" s="205"/>
      <c r="R1146" s="205"/>
      <c r="S1146" s="456">
        <f t="shared" si="86"/>
        <v>0</v>
      </c>
      <c r="T1146" s="894"/>
      <c r="U1146" s="882"/>
      <c r="V1146" s="882"/>
      <c r="W1146" s="882"/>
      <c r="X1146" s="882"/>
      <c r="Y1146" s="882"/>
      <c r="Z1146" s="895"/>
      <c r="AA1146" s="894"/>
      <c r="AB1146" s="882"/>
      <c r="AC1146" s="895"/>
    </row>
    <row r="1147" spans="1:29" hidden="1" outlineLevel="1">
      <c r="A1147" s="430" t="str">
        <f>Słownik!$B$534</f>
        <v>Portugalia</v>
      </c>
      <c r="B1147" s="429" t="s">
        <v>374</v>
      </c>
      <c r="C1147" s="894"/>
      <c r="D1147" s="882"/>
      <c r="E1147" s="882"/>
      <c r="F1147" s="882"/>
      <c r="G1147" s="895"/>
      <c r="H1147" s="894"/>
      <c r="I1147" s="882"/>
      <c r="J1147" s="882"/>
      <c r="K1147" s="882"/>
      <c r="L1147" s="882"/>
      <c r="M1147" s="882"/>
      <c r="N1147" s="895"/>
      <c r="O1147" s="205"/>
      <c r="P1147" s="205"/>
      <c r="Q1147" s="205"/>
      <c r="R1147" s="205"/>
      <c r="S1147" s="456">
        <f t="shared" si="86"/>
        <v>0</v>
      </c>
      <c r="T1147" s="894"/>
      <c r="U1147" s="882"/>
      <c r="V1147" s="882"/>
      <c r="W1147" s="882"/>
      <c r="X1147" s="882"/>
      <c r="Y1147" s="882"/>
      <c r="Z1147" s="895"/>
      <c r="AA1147" s="894"/>
      <c r="AB1147" s="882"/>
      <c r="AC1147" s="895"/>
    </row>
    <row r="1148" spans="1:29" hidden="1" outlineLevel="1">
      <c r="A1148" s="430" t="str">
        <f>Słownik!$B$534</f>
        <v>Portugalia</v>
      </c>
      <c r="B1148" s="429" t="s">
        <v>375</v>
      </c>
      <c r="C1148" s="894"/>
      <c r="D1148" s="882"/>
      <c r="E1148" s="882"/>
      <c r="F1148" s="882"/>
      <c r="G1148" s="895"/>
      <c r="H1148" s="894"/>
      <c r="I1148" s="882"/>
      <c r="J1148" s="882"/>
      <c r="K1148" s="882"/>
      <c r="L1148" s="882"/>
      <c r="M1148" s="882"/>
      <c r="N1148" s="895"/>
      <c r="O1148" s="205"/>
      <c r="P1148" s="205"/>
      <c r="Q1148" s="205"/>
      <c r="R1148" s="205"/>
      <c r="S1148" s="456">
        <f t="shared" si="86"/>
        <v>0</v>
      </c>
      <c r="T1148" s="894"/>
      <c r="U1148" s="882"/>
      <c r="V1148" s="882"/>
      <c r="W1148" s="882"/>
      <c r="X1148" s="882"/>
      <c r="Y1148" s="882"/>
      <c r="Z1148" s="895"/>
      <c r="AA1148" s="894"/>
      <c r="AB1148" s="882"/>
      <c r="AC1148" s="895"/>
    </row>
    <row r="1149" spans="1:29" hidden="1" outlineLevel="1">
      <c r="A1149" s="430" t="str">
        <f>Słownik!$B$534</f>
        <v>Portugalia</v>
      </c>
      <c r="B1149" s="429" t="s">
        <v>376</v>
      </c>
      <c r="C1149" s="894"/>
      <c r="D1149" s="882"/>
      <c r="E1149" s="882"/>
      <c r="F1149" s="882"/>
      <c r="G1149" s="895"/>
      <c r="H1149" s="894"/>
      <c r="I1149" s="882"/>
      <c r="J1149" s="882"/>
      <c r="K1149" s="882"/>
      <c r="L1149" s="882"/>
      <c r="M1149" s="882"/>
      <c r="N1149" s="895"/>
      <c r="O1149" s="205"/>
      <c r="P1149" s="205"/>
      <c r="Q1149" s="205"/>
      <c r="R1149" s="205"/>
      <c r="S1149" s="456">
        <f t="shared" si="86"/>
        <v>0</v>
      </c>
      <c r="T1149" s="894"/>
      <c r="U1149" s="882"/>
      <c r="V1149" s="882"/>
      <c r="W1149" s="882"/>
      <c r="X1149" s="882"/>
      <c r="Y1149" s="882"/>
      <c r="Z1149" s="895"/>
      <c r="AA1149" s="894"/>
      <c r="AB1149" s="882"/>
      <c r="AC1149" s="895"/>
    </row>
    <row r="1150" spans="1:29" hidden="1" outlineLevel="1">
      <c r="A1150" s="430" t="str">
        <f>Słownik!$B$534</f>
        <v>Portugalia</v>
      </c>
      <c r="B1150" s="429" t="s">
        <v>377</v>
      </c>
      <c r="C1150" s="894"/>
      <c r="D1150" s="882"/>
      <c r="E1150" s="882"/>
      <c r="F1150" s="882"/>
      <c r="G1150" s="895"/>
      <c r="H1150" s="894"/>
      <c r="I1150" s="882"/>
      <c r="J1150" s="882"/>
      <c r="K1150" s="882"/>
      <c r="L1150" s="882"/>
      <c r="M1150" s="882"/>
      <c r="N1150" s="895"/>
      <c r="O1150" s="205"/>
      <c r="P1150" s="205"/>
      <c r="Q1150" s="205"/>
      <c r="R1150" s="205"/>
      <c r="S1150" s="456">
        <f t="shared" si="86"/>
        <v>0</v>
      </c>
      <c r="T1150" s="894"/>
      <c r="U1150" s="882"/>
      <c r="V1150" s="882"/>
      <c r="W1150" s="882"/>
      <c r="X1150" s="882"/>
      <c r="Y1150" s="882"/>
      <c r="Z1150" s="895"/>
      <c r="AA1150" s="894"/>
      <c r="AB1150" s="882"/>
      <c r="AC1150" s="895"/>
    </row>
    <row r="1151" spans="1:29" hidden="1" outlineLevel="1">
      <c r="A1151" s="430" t="str">
        <f>Słownik!$B$534</f>
        <v>Portugalia</v>
      </c>
      <c r="B1151" s="429" t="s">
        <v>378</v>
      </c>
      <c r="C1151" s="894"/>
      <c r="D1151" s="882"/>
      <c r="E1151" s="882"/>
      <c r="F1151" s="882"/>
      <c r="G1151" s="895"/>
      <c r="H1151" s="894"/>
      <c r="I1151" s="882"/>
      <c r="J1151" s="882"/>
      <c r="K1151" s="882"/>
      <c r="L1151" s="882"/>
      <c r="M1151" s="882"/>
      <c r="N1151" s="895"/>
      <c r="O1151" s="205"/>
      <c r="P1151" s="205"/>
      <c r="Q1151" s="205"/>
      <c r="R1151" s="205"/>
      <c r="S1151" s="456">
        <f t="shared" si="86"/>
        <v>0</v>
      </c>
      <c r="T1151" s="894"/>
      <c r="U1151" s="882"/>
      <c r="V1151" s="882"/>
      <c r="W1151" s="882"/>
      <c r="X1151" s="882"/>
      <c r="Y1151" s="882"/>
      <c r="Z1151" s="895"/>
      <c r="AA1151" s="894"/>
      <c r="AB1151" s="882"/>
      <c r="AC1151" s="895"/>
    </row>
    <row r="1152" spans="1:29" hidden="1" outlineLevel="1">
      <c r="A1152" s="430" t="str">
        <f>Słownik!$B$534</f>
        <v>Portugalia</v>
      </c>
      <c r="B1152" s="429" t="s">
        <v>379</v>
      </c>
      <c r="C1152" s="894"/>
      <c r="D1152" s="882"/>
      <c r="E1152" s="882"/>
      <c r="F1152" s="882"/>
      <c r="G1152" s="895"/>
      <c r="H1152" s="894"/>
      <c r="I1152" s="882"/>
      <c r="J1152" s="882"/>
      <c r="K1152" s="882"/>
      <c r="L1152" s="882"/>
      <c r="M1152" s="882"/>
      <c r="N1152" s="895"/>
      <c r="O1152" s="205"/>
      <c r="P1152" s="205"/>
      <c r="Q1152" s="205"/>
      <c r="R1152" s="205"/>
      <c r="S1152" s="456">
        <f t="shared" si="86"/>
        <v>0</v>
      </c>
      <c r="T1152" s="894"/>
      <c r="U1152" s="882"/>
      <c r="V1152" s="882"/>
      <c r="W1152" s="882"/>
      <c r="X1152" s="882"/>
      <c r="Y1152" s="882"/>
      <c r="Z1152" s="895"/>
      <c r="AA1152" s="894"/>
      <c r="AB1152" s="882"/>
      <c r="AC1152" s="895"/>
    </row>
    <row r="1153" spans="1:29" hidden="1" outlineLevel="1">
      <c r="A1153" s="430" t="str">
        <f>Słownik!$B$534</f>
        <v>Portugalia</v>
      </c>
      <c r="B1153" s="429" t="s">
        <v>380</v>
      </c>
      <c r="C1153" s="894"/>
      <c r="D1153" s="882"/>
      <c r="E1153" s="882"/>
      <c r="F1153" s="882"/>
      <c r="G1153" s="895"/>
      <c r="H1153" s="894"/>
      <c r="I1153" s="882"/>
      <c r="J1153" s="882"/>
      <c r="K1153" s="882"/>
      <c r="L1153" s="882"/>
      <c r="M1153" s="882"/>
      <c r="N1153" s="895"/>
      <c r="O1153" s="205"/>
      <c r="P1153" s="205"/>
      <c r="Q1153" s="205"/>
      <c r="R1153" s="205"/>
      <c r="S1153" s="456">
        <f t="shared" si="86"/>
        <v>0</v>
      </c>
      <c r="T1153" s="894"/>
      <c r="U1153" s="882"/>
      <c r="V1153" s="882"/>
      <c r="W1153" s="882"/>
      <c r="X1153" s="882"/>
      <c r="Y1153" s="882"/>
      <c r="Z1153" s="895"/>
      <c r="AA1153" s="894"/>
      <c r="AB1153" s="882"/>
      <c r="AC1153" s="895"/>
    </row>
    <row r="1154" spans="1:29" hidden="1" outlineLevel="1">
      <c r="A1154" s="430" t="str">
        <f>Słownik!$B$534</f>
        <v>Portugalia</v>
      </c>
      <c r="B1154" s="429" t="s">
        <v>382</v>
      </c>
      <c r="C1154" s="894"/>
      <c r="D1154" s="882"/>
      <c r="E1154" s="882"/>
      <c r="F1154" s="882"/>
      <c r="G1154" s="895"/>
      <c r="H1154" s="894"/>
      <c r="I1154" s="882"/>
      <c r="J1154" s="882"/>
      <c r="K1154" s="882"/>
      <c r="L1154" s="882"/>
      <c r="M1154" s="882"/>
      <c r="N1154" s="895"/>
      <c r="O1154" s="205"/>
      <c r="P1154" s="205"/>
      <c r="Q1154" s="205"/>
      <c r="R1154" s="205"/>
      <c r="S1154" s="456">
        <f t="shared" si="86"/>
        <v>0</v>
      </c>
      <c r="T1154" s="894"/>
      <c r="U1154" s="882"/>
      <c r="V1154" s="882"/>
      <c r="W1154" s="882"/>
      <c r="X1154" s="882"/>
      <c r="Y1154" s="882"/>
      <c r="Z1154" s="895"/>
      <c r="AA1154" s="894"/>
      <c r="AB1154" s="882"/>
      <c r="AC1154" s="895"/>
    </row>
    <row r="1155" spans="1:29" hidden="1" outlineLevel="1">
      <c r="A1155" s="430" t="str">
        <f>Słownik!$B$534</f>
        <v>Portugalia</v>
      </c>
      <c r="B1155" s="429" t="s">
        <v>383</v>
      </c>
      <c r="C1155" s="894"/>
      <c r="D1155" s="882"/>
      <c r="E1155" s="882"/>
      <c r="F1155" s="882"/>
      <c r="G1155" s="895"/>
      <c r="H1155" s="894"/>
      <c r="I1155" s="882"/>
      <c r="J1155" s="882"/>
      <c r="K1155" s="882"/>
      <c r="L1155" s="882"/>
      <c r="M1155" s="882"/>
      <c r="N1155" s="895"/>
      <c r="O1155" s="205"/>
      <c r="P1155" s="205"/>
      <c r="Q1155" s="205"/>
      <c r="R1155" s="205"/>
      <c r="S1155" s="456">
        <f t="shared" si="86"/>
        <v>0</v>
      </c>
      <c r="T1155" s="894"/>
      <c r="U1155" s="882"/>
      <c r="V1155" s="882"/>
      <c r="W1155" s="882"/>
      <c r="X1155" s="882"/>
      <c r="Y1155" s="882"/>
      <c r="Z1155" s="895"/>
      <c r="AA1155" s="894"/>
      <c r="AB1155" s="882"/>
      <c r="AC1155" s="895"/>
    </row>
    <row r="1156" spans="1:29" hidden="1" outlineLevel="1">
      <c r="A1156" s="430" t="str">
        <f>Słownik!$B$534</f>
        <v>Portugalia</v>
      </c>
      <c r="B1156" s="429" t="s">
        <v>384</v>
      </c>
      <c r="C1156" s="894"/>
      <c r="D1156" s="882"/>
      <c r="E1156" s="882"/>
      <c r="F1156" s="882"/>
      <c r="G1156" s="895"/>
      <c r="H1156" s="894"/>
      <c r="I1156" s="882"/>
      <c r="J1156" s="882"/>
      <c r="K1156" s="882"/>
      <c r="L1156" s="882"/>
      <c r="M1156" s="882"/>
      <c r="N1156" s="895"/>
      <c r="O1156" s="205"/>
      <c r="P1156" s="205"/>
      <c r="Q1156" s="205"/>
      <c r="R1156" s="205"/>
      <c r="S1156" s="456">
        <f t="shared" si="86"/>
        <v>0</v>
      </c>
      <c r="T1156" s="894"/>
      <c r="U1156" s="882"/>
      <c r="V1156" s="882"/>
      <c r="W1156" s="882"/>
      <c r="X1156" s="882"/>
      <c r="Y1156" s="882"/>
      <c r="Z1156" s="895"/>
      <c r="AA1156" s="894"/>
      <c r="AB1156" s="882"/>
      <c r="AC1156" s="895"/>
    </row>
    <row r="1157" spans="1:29" hidden="1" outlineLevel="1">
      <c r="A1157" s="430" t="str">
        <f>Słownik!$B$534</f>
        <v>Portugalia</v>
      </c>
      <c r="B1157" s="429" t="s">
        <v>385</v>
      </c>
      <c r="C1157" s="894"/>
      <c r="D1157" s="882"/>
      <c r="E1157" s="882"/>
      <c r="F1157" s="882"/>
      <c r="G1157" s="895"/>
      <c r="H1157" s="894"/>
      <c r="I1157" s="882"/>
      <c r="J1157" s="882"/>
      <c r="K1157" s="882"/>
      <c r="L1157" s="882"/>
      <c r="M1157" s="882"/>
      <c r="N1157" s="895"/>
      <c r="O1157" s="205"/>
      <c r="P1157" s="205"/>
      <c r="Q1157" s="205"/>
      <c r="R1157" s="205"/>
      <c r="S1157" s="456">
        <f t="shared" si="86"/>
        <v>0</v>
      </c>
      <c r="T1157" s="894"/>
      <c r="U1157" s="882"/>
      <c r="V1157" s="882"/>
      <c r="W1157" s="882"/>
      <c r="X1157" s="882"/>
      <c r="Y1157" s="882"/>
      <c r="Z1157" s="895"/>
      <c r="AA1157" s="894"/>
      <c r="AB1157" s="882"/>
      <c r="AC1157" s="895"/>
    </row>
    <row r="1158" spans="1:29" hidden="1" outlineLevel="1">
      <c r="A1158" s="430" t="str">
        <f>Słownik!$B$534</f>
        <v>Portugalia</v>
      </c>
      <c r="B1158" s="429" t="s">
        <v>386</v>
      </c>
      <c r="C1158" s="894"/>
      <c r="D1158" s="882"/>
      <c r="E1158" s="882"/>
      <c r="F1158" s="882"/>
      <c r="G1158" s="895"/>
      <c r="H1158" s="894"/>
      <c r="I1158" s="882"/>
      <c r="J1158" s="882"/>
      <c r="K1158" s="882"/>
      <c r="L1158" s="882"/>
      <c r="M1158" s="882"/>
      <c r="N1158" s="895"/>
      <c r="O1158" s="205"/>
      <c r="P1158" s="205"/>
      <c r="Q1158" s="205"/>
      <c r="R1158" s="205"/>
      <c r="S1158" s="456">
        <f t="shared" si="86"/>
        <v>0</v>
      </c>
      <c r="T1158" s="894"/>
      <c r="U1158" s="882"/>
      <c r="V1158" s="882"/>
      <c r="W1158" s="882"/>
      <c r="X1158" s="882"/>
      <c r="Y1158" s="882"/>
      <c r="Z1158" s="895"/>
      <c r="AA1158" s="894"/>
      <c r="AB1158" s="882"/>
      <c r="AC1158" s="895"/>
    </row>
    <row r="1159" spans="1:29" hidden="1" outlineLevel="1">
      <c r="A1159" s="430" t="str">
        <f>Słownik!$B$534</f>
        <v>Portugalia</v>
      </c>
      <c r="B1159" s="429" t="s">
        <v>387</v>
      </c>
      <c r="C1159" s="894"/>
      <c r="D1159" s="882"/>
      <c r="E1159" s="882"/>
      <c r="F1159" s="882"/>
      <c r="G1159" s="895"/>
      <c r="H1159" s="894"/>
      <c r="I1159" s="882"/>
      <c r="J1159" s="882"/>
      <c r="K1159" s="882"/>
      <c r="L1159" s="882"/>
      <c r="M1159" s="882"/>
      <c r="N1159" s="895"/>
      <c r="O1159" s="205"/>
      <c r="P1159" s="205"/>
      <c r="Q1159" s="205"/>
      <c r="R1159" s="205"/>
      <c r="S1159" s="456">
        <f t="shared" si="86"/>
        <v>0</v>
      </c>
      <c r="T1159" s="894"/>
      <c r="U1159" s="882"/>
      <c r="V1159" s="882"/>
      <c r="W1159" s="882"/>
      <c r="X1159" s="882"/>
      <c r="Y1159" s="882"/>
      <c r="Z1159" s="895"/>
      <c r="AA1159" s="894"/>
      <c r="AB1159" s="882"/>
      <c r="AC1159" s="895"/>
    </row>
    <row r="1160" spans="1:29" hidden="1" outlineLevel="1">
      <c r="A1160" s="430" t="str">
        <f>Słownik!$B$534</f>
        <v>Portugalia</v>
      </c>
      <c r="B1160" s="429" t="s">
        <v>388</v>
      </c>
      <c r="C1160" s="894"/>
      <c r="D1160" s="882"/>
      <c r="E1160" s="882"/>
      <c r="F1160" s="882"/>
      <c r="G1160" s="895"/>
      <c r="H1160" s="894"/>
      <c r="I1160" s="882"/>
      <c r="J1160" s="882"/>
      <c r="K1160" s="882"/>
      <c r="L1160" s="882"/>
      <c r="M1160" s="882"/>
      <c r="N1160" s="895"/>
      <c r="O1160" s="205"/>
      <c r="P1160" s="205"/>
      <c r="Q1160" s="205"/>
      <c r="R1160" s="205"/>
      <c r="S1160" s="456">
        <f t="shared" si="86"/>
        <v>0</v>
      </c>
      <c r="T1160" s="894"/>
      <c r="U1160" s="882"/>
      <c r="V1160" s="882"/>
      <c r="W1160" s="882"/>
      <c r="X1160" s="882"/>
      <c r="Y1160" s="882"/>
      <c r="Z1160" s="895"/>
      <c r="AA1160" s="894"/>
      <c r="AB1160" s="882"/>
      <c r="AC1160" s="895"/>
    </row>
    <row r="1161" spans="1:29" hidden="1" outlineLevel="1">
      <c r="A1161" s="430" t="str">
        <f>Słownik!$B$534</f>
        <v>Portugalia</v>
      </c>
      <c r="B1161" s="429" t="s">
        <v>389</v>
      </c>
      <c r="C1161" s="894"/>
      <c r="D1161" s="882"/>
      <c r="E1161" s="882"/>
      <c r="F1161" s="882"/>
      <c r="G1161" s="895"/>
      <c r="H1161" s="894"/>
      <c r="I1161" s="882"/>
      <c r="J1161" s="882"/>
      <c r="K1161" s="882"/>
      <c r="L1161" s="882"/>
      <c r="M1161" s="882"/>
      <c r="N1161" s="895"/>
      <c r="O1161" s="205"/>
      <c r="P1161" s="205"/>
      <c r="Q1161" s="205"/>
      <c r="R1161" s="205"/>
      <c r="S1161" s="456">
        <f t="shared" si="86"/>
        <v>0</v>
      </c>
      <c r="T1161" s="894"/>
      <c r="U1161" s="882"/>
      <c r="V1161" s="882"/>
      <c r="W1161" s="882"/>
      <c r="X1161" s="882"/>
      <c r="Y1161" s="882"/>
      <c r="Z1161" s="895"/>
      <c r="AA1161" s="894"/>
      <c r="AB1161" s="882"/>
      <c r="AC1161" s="895"/>
    </row>
    <row r="1162" spans="1:29" hidden="1" outlineLevel="1">
      <c r="A1162" s="430" t="str">
        <f>Słownik!$B$534</f>
        <v>Portugalia</v>
      </c>
      <c r="B1162" s="429" t="s">
        <v>390</v>
      </c>
      <c r="C1162" s="894"/>
      <c r="D1162" s="882"/>
      <c r="E1162" s="882"/>
      <c r="F1162" s="882"/>
      <c r="G1162" s="895"/>
      <c r="H1162" s="894"/>
      <c r="I1162" s="882"/>
      <c r="J1162" s="882"/>
      <c r="K1162" s="882"/>
      <c r="L1162" s="882"/>
      <c r="M1162" s="882"/>
      <c r="N1162" s="895"/>
      <c r="O1162" s="205"/>
      <c r="P1162" s="205"/>
      <c r="Q1162" s="205"/>
      <c r="R1162" s="205"/>
      <c r="S1162" s="456">
        <f t="shared" si="86"/>
        <v>0</v>
      </c>
      <c r="T1162" s="894"/>
      <c r="U1162" s="882"/>
      <c r="V1162" s="882"/>
      <c r="W1162" s="882"/>
      <c r="X1162" s="882"/>
      <c r="Y1162" s="882"/>
      <c r="Z1162" s="895"/>
      <c r="AA1162" s="894"/>
      <c r="AB1162" s="882"/>
      <c r="AC1162" s="895"/>
    </row>
    <row r="1163" spans="1:29" hidden="1" outlineLevel="1">
      <c r="A1163" s="430" t="str">
        <f>Słownik!$B$534</f>
        <v>Portugalia</v>
      </c>
      <c r="B1163" s="429" t="s">
        <v>391</v>
      </c>
      <c r="C1163" s="894"/>
      <c r="D1163" s="882"/>
      <c r="E1163" s="882"/>
      <c r="F1163" s="882"/>
      <c r="G1163" s="895"/>
      <c r="H1163" s="894"/>
      <c r="I1163" s="882"/>
      <c r="J1163" s="882"/>
      <c r="K1163" s="882"/>
      <c r="L1163" s="882"/>
      <c r="M1163" s="882"/>
      <c r="N1163" s="895"/>
      <c r="O1163" s="205"/>
      <c r="P1163" s="205"/>
      <c r="Q1163" s="205"/>
      <c r="R1163" s="205"/>
      <c r="S1163" s="456">
        <f t="shared" si="86"/>
        <v>0</v>
      </c>
      <c r="T1163" s="894"/>
      <c r="U1163" s="882"/>
      <c r="V1163" s="882"/>
      <c r="W1163" s="882"/>
      <c r="X1163" s="882"/>
      <c r="Y1163" s="882"/>
      <c r="Z1163" s="895"/>
      <c r="AA1163" s="894"/>
      <c r="AB1163" s="882"/>
      <c r="AC1163" s="895"/>
    </row>
    <row r="1164" spans="1:29" hidden="1" outlineLevel="1">
      <c r="A1164" s="430" t="str">
        <f>Słownik!$B$534</f>
        <v>Portugalia</v>
      </c>
      <c r="B1164" s="429" t="s">
        <v>392</v>
      </c>
      <c r="C1164" s="894"/>
      <c r="D1164" s="882"/>
      <c r="E1164" s="882"/>
      <c r="F1164" s="882"/>
      <c r="G1164" s="895"/>
      <c r="H1164" s="894"/>
      <c r="I1164" s="882"/>
      <c r="J1164" s="882"/>
      <c r="K1164" s="882"/>
      <c r="L1164" s="882"/>
      <c r="M1164" s="882"/>
      <c r="N1164" s="895"/>
      <c r="O1164" s="205"/>
      <c r="P1164" s="205"/>
      <c r="Q1164" s="205"/>
      <c r="R1164" s="205"/>
      <c r="S1164" s="456">
        <f t="shared" si="86"/>
        <v>0</v>
      </c>
      <c r="T1164" s="894"/>
      <c r="U1164" s="882"/>
      <c r="V1164" s="882"/>
      <c r="W1164" s="882"/>
      <c r="X1164" s="882"/>
      <c r="Y1164" s="882"/>
      <c r="Z1164" s="895"/>
      <c r="AA1164" s="894"/>
      <c r="AB1164" s="882"/>
      <c r="AC1164" s="895"/>
    </row>
    <row r="1165" spans="1:29" hidden="1" outlineLevel="1">
      <c r="A1165" s="430" t="str">
        <f>Słownik!$B$534</f>
        <v>Portugalia</v>
      </c>
      <c r="B1165" s="429" t="s">
        <v>393</v>
      </c>
      <c r="C1165" s="894"/>
      <c r="D1165" s="882"/>
      <c r="E1165" s="882"/>
      <c r="F1165" s="882"/>
      <c r="G1165" s="895"/>
      <c r="H1165" s="894"/>
      <c r="I1165" s="882"/>
      <c r="J1165" s="882"/>
      <c r="K1165" s="882"/>
      <c r="L1165" s="882"/>
      <c r="M1165" s="882"/>
      <c r="N1165" s="895"/>
      <c r="O1165" s="205"/>
      <c r="P1165" s="205"/>
      <c r="Q1165" s="205"/>
      <c r="R1165" s="205"/>
      <c r="S1165" s="456">
        <f t="shared" si="86"/>
        <v>0</v>
      </c>
      <c r="T1165" s="894"/>
      <c r="U1165" s="882"/>
      <c r="V1165" s="882"/>
      <c r="W1165" s="882"/>
      <c r="X1165" s="882"/>
      <c r="Y1165" s="882"/>
      <c r="Z1165" s="895"/>
      <c r="AA1165" s="894"/>
      <c r="AB1165" s="882"/>
      <c r="AC1165" s="895"/>
    </row>
    <row r="1166" spans="1:29" hidden="1" outlineLevel="1">
      <c r="A1166" s="430" t="str">
        <f>Słownik!$B$534</f>
        <v>Portugalia</v>
      </c>
      <c r="B1166" s="429" t="s">
        <v>394</v>
      </c>
      <c r="C1166" s="894"/>
      <c r="D1166" s="882"/>
      <c r="E1166" s="882"/>
      <c r="F1166" s="882"/>
      <c r="G1166" s="895"/>
      <c r="H1166" s="894"/>
      <c r="I1166" s="882"/>
      <c r="J1166" s="882"/>
      <c r="K1166" s="882"/>
      <c r="L1166" s="882"/>
      <c r="M1166" s="882"/>
      <c r="N1166" s="895"/>
      <c r="O1166" s="205"/>
      <c r="P1166" s="205"/>
      <c r="Q1166" s="205"/>
      <c r="R1166" s="205"/>
      <c r="S1166" s="456">
        <f t="shared" si="86"/>
        <v>0</v>
      </c>
      <c r="T1166" s="894"/>
      <c r="U1166" s="882"/>
      <c r="V1166" s="882"/>
      <c r="W1166" s="882"/>
      <c r="X1166" s="882"/>
      <c r="Y1166" s="882"/>
      <c r="Z1166" s="895"/>
      <c r="AA1166" s="894"/>
      <c r="AB1166" s="882"/>
      <c r="AC1166" s="895"/>
    </row>
    <row r="1167" spans="1:29" hidden="1" outlineLevel="1">
      <c r="A1167" s="430" t="str">
        <f>Słownik!$B$534</f>
        <v>Portugalia</v>
      </c>
      <c r="B1167" s="429" t="s">
        <v>395</v>
      </c>
      <c r="C1167" s="894"/>
      <c r="D1167" s="882"/>
      <c r="E1167" s="882"/>
      <c r="F1167" s="882"/>
      <c r="G1167" s="895"/>
      <c r="H1167" s="894"/>
      <c r="I1167" s="882"/>
      <c r="J1167" s="882"/>
      <c r="K1167" s="882"/>
      <c r="L1167" s="882"/>
      <c r="M1167" s="882"/>
      <c r="N1167" s="895"/>
      <c r="O1167" s="205"/>
      <c r="P1167" s="205"/>
      <c r="Q1167" s="205"/>
      <c r="R1167" s="205"/>
      <c r="S1167" s="456">
        <f t="shared" si="86"/>
        <v>0</v>
      </c>
      <c r="T1167" s="894"/>
      <c r="U1167" s="882"/>
      <c r="V1167" s="882"/>
      <c r="W1167" s="882"/>
      <c r="X1167" s="882"/>
      <c r="Y1167" s="882"/>
      <c r="Z1167" s="895"/>
      <c r="AA1167" s="894"/>
      <c r="AB1167" s="882"/>
      <c r="AC1167" s="895"/>
    </row>
    <row r="1168" spans="1:29" hidden="1" outlineLevel="1">
      <c r="A1168" s="430" t="str">
        <f>Słownik!$B$534</f>
        <v>Portugalia</v>
      </c>
      <c r="B1168" s="429" t="s">
        <v>396</v>
      </c>
      <c r="C1168" s="894"/>
      <c r="D1168" s="882"/>
      <c r="E1168" s="882"/>
      <c r="F1168" s="882"/>
      <c r="G1168" s="895"/>
      <c r="H1168" s="894"/>
      <c r="I1168" s="882"/>
      <c r="J1168" s="882"/>
      <c r="K1168" s="882"/>
      <c r="L1168" s="882"/>
      <c r="M1168" s="882"/>
      <c r="N1168" s="895"/>
      <c r="O1168" s="205"/>
      <c r="P1168" s="205"/>
      <c r="Q1168" s="205"/>
      <c r="R1168" s="205"/>
      <c r="S1168" s="456">
        <f t="shared" si="86"/>
        <v>0</v>
      </c>
      <c r="T1168" s="894"/>
      <c r="U1168" s="882"/>
      <c r="V1168" s="882"/>
      <c r="W1168" s="882"/>
      <c r="X1168" s="882"/>
      <c r="Y1168" s="882"/>
      <c r="Z1168" s="895"/>
      <c r="AA1168" s="894"/>
      <c r="AB1168" s="882"/>
      <c r="AC1168" s="895"/>
    </row>
    <row r="1169" spans="1:29" hidden="1" outlineLevel="1">
      <c r="A1169" s="430" t="str">
        <f>Słownik!$B$534</f>
        <v>Portugalia</v>
      </c>
      <c r="B1169" s="429" t="s">
        <v>402</v>
      </c>
      <c r="C1169" s="894"/>
      <c r="D1169" s="882"/>
      <c r="E1169" s="882"/>
      <c r="F1169" s="882"/>
      <c r="G1169" s="895"/>
      <c r="H1169" s="894"/>
      <c r="I1169" s="882"/>
      <c r="J1169" s="882"/>
      <c r="K1169" s="882"/>
      <c r="L1169" s="882"/>
      <c r="M1169" s="882"/>
      <c r="N1169" s="895"/>
      <c r="O1169" s="205"/>
      <c r="P1169" s="205"/>
      <c r="Q1169" s="205"/>
      <c r="R1169" s="205"/>
      <c r="S1169" s="456">
        <f t="shared" si="86"/>
        <v>0</v>
      </c>
      <c r="T1169" s="894"/>
      <c r="U1169" s="882"/>
      <c r="V1169" s="882"/>
      <c r="W1169" s="882"/>
      <c r="X1169" s="882"/>
      <c r="Y1169" s="882"/>
      <c r="Z1169" s="895"/>
      <c r="AA1169" s="894"/>
      <c r="AB1169" s="882"/>
      <c r="AC1169" s="895"/>
    </row>
    <row r="1170" spans="1:29" hidden="1" outlineLevel="1">
      <c r="A1170" s="430" t="str">
        <f>Słownik!$B$534</f>
        <v>Portugalia</v>
      </c>
      <c r="B1170" s="429" t="s">
        <v>403</v>
      </c>
      <c r="C1170" s="894"/>
      <c r="D1170" s="882"/>
      <c r="E1170" s="882"/>
      <c r="F1170" s="882"/>
      <c r="G1170" s="895"/>
      <c r="H1170" s="894"/>
      <c r="I1170" s="882"/>
      <c r="J1170" s="882"/>
      <c r="K1170" s="882"/>
      <c r="L1170" s="882"/>
      <c r="M1170" s="882"/>
      <c r="N1170" s="895"/>
      <c r="O1170" s="205"/>
      <c r="P1170" s="205"/>
      <c r="Q1170" s="205"/>
      <c r="R1170" s="205"/>
      <c r="S1170" s="456">
        <f t="shared" si="86"/>
        <v>0</v>
      </c>
      <c r="T1170" s="894"/>
      <c r="U1170" s="882"/>
      <c r="V1170" s="882"/>
      <c r="W1170" s="882"/>
      <c r="X1170" s="882"/>
      <c r="Y1170" s="882"/>
      <c r="Z1170" s="895"/>
      <c r="AA1170" s="894"/>
      <c r="AB1170" s="882"/>
      <c r="AC1170" s="895"/>
    </row>
    <row r="1171" spans="1:29" hidden="1" outlineLevel="1">
      <c r="A1171" s="430" t="str">
        <f>Słownik!$B$534</f>
        <v>Portugalia</v>
      </c>
      <c r="B1171" s="429" t="s">
        <v>404</v>
      </c>
      <c r="C1171" s="894"/>
      <c r="D1171" s="882"/>
      <c r="E1171" s="882"/>
      <c r="F1171" s="882"/>
      <c r="G1171" s="895"/>
      <c r="H1171" s="894"/>
      <c r="I1171" s="882"/>
      <c r="J1171" s="882"/>
      <c r="K1171" s="882"/>
      <c r="L1171" s="882"/>
      <c r="M1171" s="882"/>
      <c r="N1171" s="895"/>
      <c r="O1171" s="205"/>
      <c r="P1171" s="205"/>
      <c r="Q1171" s="205"/>
      <c r="R1171" s="205"/>
      <c r="S1171" s="456">
        <f t="shared" si="86"/>
        <v>0</v>
      </c>
      <c r="T1171" s="894"/>
      <c r="U1171" s="882"/>
      <c r="V1171" s="882"/>
      <c r="W1171" s="882"/>
      <c r="X1171" s="882"/>
      <c r="Y1171" s="882"/>
      <c r="Z1171" s="895"/>
      <c r="AA1171" s="894"/>
      <c r="AB1171" s="882"/>
      <c r="AC1171" s="895"/>
    </row>
    <row r="1172" spans="1:29" hidden="1" outlineLevel="1">
      <c r="A1172" s="430" t="str">
        <f>Słownik!$B$534</f>
        <v>Portugalia</v>
      </c>
      <c r="B1172" s="429" t="s">
        <v>405</v>
      </c>
      <c r="C1172" s="894"/>
      <c r="D1172" s="882"/>
      <c r="E1172" s="882"/>
      <c r="F1172" s="882"/>
      <c r="G1172" s="895"/>
      <c r="H1172" s="894"/>
      <c r="I1172" s="882"/>
      <c r="J1172" s="882"/>
      <c r="K1172" s="882"/>
      <c r="L1172" s="882"/>
      <c r="M1172" s="882"/>
      <c r="N1172" s="895"/>
      <c r="O1172" s="205"/>
      <c r="P1172" s="205"/>
      <c r="Q1172" s="205"/>
      <c r="R1172" s="205"/>
      <c r="S1172" s="456">
        <f t="shared" si="86"/>
        <v>0</v>
      </c>
      <c r="T1172" s="894"/>
      <c r="U1172" s="882"/>
      <c r="V1172" s="882"/>
      <c r="W1172" s="882"/>
      <c r="X1172" s="882"/>
      <c r="Y1172" s="882"/>
      <c r="Z1172" s="895"/>
      <c r="AA1172" s="894"/>
      <c r="AB1172" s="882"/>
      <c r="AC1172" s="895"/>
    </row>
    <row r="1173" spans="1:29" hidden="1" outlineLevel="1">
      <c r="A1173" s="430" t="str">
        <f>Słownik!$B$534</f>
        <v>Portugalia</v>
      </c>
      <c r="B1173" s="429" t="s">
        <v>406</v>
      </c>
      <c r="C1173" s="894"/>
      <c r="D1173" s="882"/>
      <c r="E1173" s="882"/>
      <c r="F1173" s="882"/>
      <c r="G1173" s="895"/>
      <c r="H1173" s="894"/>
      <c r="I1173" s="882"/>
      <c r="J1173" s="882"/>
      <c r="K1173" s="882"/>
      <c r="L1173" s="882"/>
      <c r="M1173" s="882"/>
      <c r="N1173" s="895"/>
      <c r="O1173" s="205"/>
      <c r="P1173" s="205"/>
      <c r="Q1173" s="205"/>
      <c r="R1173" s="205"/>
      <c r="S1173" s="456">
        <f t="shared" si="86"/>
        <v>0</v>
      </c>
      <c r="T1173" s="894"/>
      <c r="U1173" s="882"/>
      <c r="V1173" s="882"/>
      <c r="W1173" s="882"/>
      <c r="X1173" s="882"/>
      <c r="Y1173" s="882"/>
      <c r="Z1173" s="895"/>
      <c r="AA1173" s="894"/>
      <c r="AB1173" s="882"/>
      <c r="AC1173" s="895"/>
    </row>
    <row r="1174" spans="1:29" hidden="1" outlineLevel="1">
      <c r="A1174" s="430" t="str">
        <f>Słownik!$B$534</f>
        <v>Portugalia</v>
      </c>
      <c r="B1174" s="429" t="s">
        <v>412</v>
      </c>
      <c r="C1174" s="894"/>
      <c r="D1174" s="882"/>
      <c r="E1174" s="882"/>
      <c r="F1174" s="882"/>
      <c r="G1174" s="895"/>
      <c r="H1174" s="894"/>
      <c r="I1174" s="882"/>
      <c r="J1174" s="882"/>
      <c r="K1174" s="882"/>
      <c r="L1174" s="882"/>
      <c r="M1174" s="882"/>
      <c r="N1174" s="895"/>
      <c r="O1174" s="205"/>
      <c r="P1174" s="205"/>
      <c r="Q1174" s="205"/>
      <c r="R1174" s="205"/>
      <c r="S1174" s="456">
        <f t="shared" si="86"/>
        <v>0</v>
      </c>
      <c r="T1174" s="894"/>
      <c r="U1174" s="882"/>
      <c r="V1174" s="882"/>
      <c r="W1174" s="882"/>
      <c r="X1174" s="882"/>
      <c r="Y1174" s="882"/>
      <c r="Z1174" s="895"/>
      <c r="AA1174" s="894"/>
      <c r="AB1174" s="882"/>
      <c r="AC1174" s="895"/>
    </row>
    <row r="1175" spans="1:29" hidden="1" outlineLevel="1">
      <c r="A1175" s="430" t="str">
        <f>Słownik!$B$534</f>
        <v>Portugalia</v>
      </c>
      <c r="B1175" s="429" t="s">
        <v>413</v>
      </c>
      <c r="C1175" s="894"/>
      <c r="D1175" s="882"/>
      <c r="E1175" s="882"/>
      <c r="F1175" s="882"/>
      <c r="G1175" s="895"/>
      <c r="H1175" s="894"/>
      <c r="I1175" s="882"/>
      <c r="J1175" s="882"/>
      <c r="K1175" s="882"/>
      <c r="L1175" s="882"/>
      <c r="M1175" s="882"/>
      <c r="N1175" s="895"/>
      <c r="O1175" s="205"/>
      <c r="P1175" s="205"/>
      <c r="Q1175" s="205"/>
      <c r="R1175" s="205"/>
      <c r="S1175" s="456">
        <f t="shared" si="86"/>
        <v>0</v>
      </c>
      <c r="T1175" s="894"/>
      <c r="U1175" s="882"/>
      <c r="V1175" s="882"/>
      <c r="W1175" s="882"/>
      <c r="X1175" s="882"/>
      <c r="Y1175" s="882"/>
      <c r="Z1175" s="895"/>
      <c r="AA1175" s="894"/>
      <c r="AB1175" s="882"/>
      <c r="AC1175" s="895"/>
    </row>
    <row r="1176" spans="1:29" hidden="1" outlineLevel="1">
      <c r="A1176" s="430" t="str">
        <f>Słownik!$B$534</f>
        <v>Portugalia</v>
      </c>
      <c r="B1176" s="429" t="s">
        <v>414</v>
      </c>
      <c r="C1176" s="894"/>
      <c r="D1176" s="882"/>
      <c r="E1176" s="882"/>
      <c r="F1176" s="882"/>
      <c r="G1176" s="895"/>
      <c r="H1176" s="894"/>
      <c r="I1176" s="882"/>
      <c r="J1176" s="882"/>
      <c r="K1176" s="882"/>
      <c r="L1176" s="882"/>
      <c r="M1176" s="882"/>
      <c r="N1176" s="895"/>
      <c r="O1176" s="205"/>
      <c r="P1176" s="205"/>
      <c r="Q1176" s="205"/>
      <c r="R1176" s="205"/>
      <c r="S1176" s="456">
        <f t="shared" si="86"/>
        <v>0</v>
      </c>
      <c r="T1176" s="894"/>
      <c r="U1176" s="882"/>
      <c r="V1176" s="882"/>
      <c r="W1176" s="882"/>
      <c r="X1176" s="882"/>
      <c r="Y1176" s="882"/>
      <c r="Z1176" s="895"/>
      <c r="AA1176" s="894"/>
      <c r="AB1176" s="882"/>
      <c r="AC1176" s="895"/>
    </row>
    <row r="1177" spans="1:29" hidden="1" outlineLevel="1">
      <c r="A1177" s="430" t="str">
        <f>Słownik!$B$534</f>
        <v>Portugalia</v>
      </c>
      <c r="B1177" s="429" t="s">
        <v>415</v>
      </c>
      <c r="C1177" s="894"/>
      <c r="D1177" s="882"/>
      <c r="E1177" s="882"/>
      <c r="F1177" s="882"/>
      <c r="G1177" s="895"/>
      <c r="H1177" s="894"/>
      <c r="I1177" s="882"/>
      <c r="J1177" s="882"/>
      <c r="K1177" s="882"/>
      <c r="L1177" s="882"/>
      <c r="M1177" s="882"/>
      <c r="N1177" s="895"/>
      <c r="O1177" s="205"/>
      <c r="P1177" s="205"/>
      <c r="Q1177" s="205"/>
      <c r="R1177" s="205"/>
      <c r="S1177" s="456">
        <f t="shared" si="86"/>
        <v>0</v>
      </c>
      <c r="T1177" s="894"/>
      <c r="U1177" s="882"/>
      <c r="V1177" s="882"/>
      <c r="W1177" s="882"/>
      <c r="X1177" s="882"/>
      <c r="Y1177" s="882"/>
      <c r="Z1177" s="895"/>
      <c r="AA1177" s="894"/>
      <c r="AB1177" s="882"/>
      <c r="AC1177" s="895"/>
    </row>
    <row r="1178" spans="1:29" hidden="1" outlineLevel="1">
      <c r="A1178" s="430" t="str">
        <f>Słownik!$B$534</f>
        <v>Portugalia</v>
      </c>
      <c r="B1178" s="429" t="s">
        <v>416</v>
      </c>
      <c r="C1178" s="894"/>
      <c r="D1178" s="882"/>
      <c r="E1178" s="882"/>
      <c r="F1178" s="882"/>
      <c r="G1178" s="895"/>
      <c r="H1178" s="894"/>
      <c r="I1178" s="882"/>
      <c r="J1178" s="882"/>
      <c r="K1178" s="882"/>
      <c r="L1178" s="882"/>
      <c r="M1178" s="882"/>
      <c r="N1178" s="895"/>
      <c r="O1178" s="205"/>
      <c r="P1178" s="205"/>
      <c r="Q1178" s="205"/>
      <c r="R1178" s="205"/>
      <c r="S1178" s="456">
        <f t="shared" si="86"/>
        <v>0</v>
      </c>
      <c r="T1178" s="894"/>
      <c r="U1178" s="882"/>
      <c r="V1178" s="882"/>
      <c r="W1178" s="882"/>
      <c r="X1178" s="882"/>
      <c r="Y1178" s="882"/>
      <c r="Z1178" s="895"/>
      <c r="AA1178" s="894"/>
      <c r="AB1178" s="882"/>
      <c r="AC1178" s="895"/>
    </row>
    <row r="1179" spans="1:29" hidden="1" outlineLevel="1">
      <c r="A1179" s="430" t="str">
        <f>Słownik!$B$534</f>
        <v>Portugalia</v>
      </c>
      <c r="B1179" s="429" t="s">
        <v>417</v>
      </c>
      <c r="C1179" s="894"/>
      <c r="D1179" s="882"/>
      <c r="E1179" s="882"/>
      <c r="F1179" s="882"/>
      <c r="G1179" s="895"/>
      <c r="H1179" s="894"/>
      <c r="I1179" s="882"/>
      <c r="J1179" s="882"/>
      <c r="K1179" s="882"/>
      <c r="L1179" s="882"/>
      <c r="M1179" s="882"/>
      <c r="N1179" s="895"/>
      <c r="O1179" s="205"/>
      <c r="P1179" s="205"/>
      <c r="Q1179" s="205"/>
      <c r="R1179" s="205"/>
      <c r="S1179" s="456">
        <f t="shared" si="86"/>
        <v>0</v>
      </c>
      <c r="T1179" s="894"/>
      <c r="U1179" s="882"/>
      <c r="V1179" s="882"/>
      <c r="W1179" s="882"/>
      <c r="X1179" s="882"/>
      <c r="Y1179" s="882"/>
      <c r="Z1179" s="895"/>
      <c r="AA1179" s="894"/>
      <c r="AB1179" s="882"/>
      <c r="AC1179" s="895"/>
    </row>
    <row r="1180" spans="1:29" hidden="1" outlineLevel="1">
      <c r="A1180" s="430" t="str">
        <f>Słownik!$B$534</f>
        <v>Portugalia</v>
      </c>
      <c r="B1180" s="429" t="s">
        <v>418</v>
      </c>
      <c r="C1180" s="894"/>
      <c r="D1180" s="882"/>
      <c r="E1180" s="882"/>
      <c r="F1180" s="882"/>
      <c r="G1180" s="895"/>
      <c r="H1180" s="894"/>
      <c r="I1180" s="882"/>
      <c r="J1180" s="882"/>
      <c r="K1180" s="882"/>
      <c r="L1180" s="882"/>
      <c r="M1180" s="882"/>
      <c r="N1180" s="895"/>
      <c r="O1180" s="205"/>
      <c r="P1180" s="205"/>
      <c r="Q1180" s="205"/>
      <c r="R1180" s="205"/>
      <c r="S1180" s="456">
        <f t="shared" si="86"/>
        <v>0</v>
      </c>
      <c r="T1180" s="894"/>
      <c r="U1180" s="882"/>
      <c r="V1180" s="882"/>
      <c r="W1180" s="882"/>
      <c r="X1180" s="882"/>
      <c r="Y1180" s="882"/>
      <c r="Z1180" s="895"/>
      <c r="AA1180" s="894"/>
      <c r="AB1180" s="882"/>
      <c r="AC1180" s="895"/>
    </row>
    <row r="1181" spans="1:29" hidden="1" outlineLevel="1">
      <c r="A1181" s="430" t="str">
        <f>Słownik!$B$534</f>
        <v>Portugalia</v>
      </c>
      <c r="B1181" s="429" t="s">
        <v>419</v>
      </c>
      <c r="C1181" s="894"/>
      <c r="D1181" s="882"/>
      <c r="E1181" s="882"/>
      <c r="F1181" s="882"/>
      <c r="G1181" s="895"/>
      <c r="H1181" s="894"/>
      <c r="I1181" s="882"/>
      <c r="J1181" s="882"/>
      <c r="K1181" s="882"/>
      <c r="L1181" s="882"/>
      <c r="M1181" s="882"/>
      <c r="N1181" s="895"/>
      <c r="O1181" s="205"/>
      <c r="P1181" s="205"/>
      <c r="Q1181" s="205"/>
      <c r="R1181" s="205"/>
      <c r="S1181" s="456">
        <f t="shared" si="86"/>
        <v>0</v>
      </c>
      <c r="T1181" s="894"/>
      <c r="U1181" s="882"/>
      <c r="V1181" s="882"/>
      <c r="W1181" s="882"/>
      <c r="X1181" s="882"/>
      <c r="Y1181" s="882"/>
      <c r="Z1181" s="895"/>
      <c r="AA1181" s="894"/>
      <c r="AB1181" s="882"/>
      <c r="AC1181" s="895"/>
    </row>
    <row r="1182" spans="1:29" hidden="1" outlineLevel="1">
      <c r="A1182" s="430" t="str">
        <f>Słownik!$B$534</f>
        <v>Portugalia</v>
      </c>
      <c r="B1182" s="429" t="s">
        <v>420</v>
      </c>
      <c r="C1182" s="894"/>
      <c r="D1182" s="882"/>
      <c r="E1182" s="882"/>
      <c r="F1182" s="882"/>
      <c r="G1182" s="895"/>
      <c r="H1182" s="894"/>
      <c r="I1182" s="882"/>
      <c r="J1182" s="882"/>
      <c r="K1182" s="882"/>
      <c r="L1182" s="882"/>
      <c r="M1182" s="882"/>
      <c r="N1182" s="895"/>
      <c r="O1182" s="205"/>
      <c r="P1182" s="205"/>
      <c r="Q1182" s="205"/>
      <c r="R1182" s="205"/>
      <c r="S1182" s="456">
        <f t="shared" ref="S1182:S1203" si="90">SUM(O1182:R1182)</f>
        <v>0</v>
      </c>
      <c r="T1182" s="894"/>
      <c r="U1182" s="882"/>
      <c r="V1182" s="882"/>
      <c r="W1182" s="882"/>
      <c r="X1182" s="882"/>
      <c r="Y1182" s="882"/>
      <c r="Z1182" s="895"/>
      <c r="AA1182" s="894"/>
      <c r="AB1182" s="882"/>
      <c r="AC1182" s="895"/>
    </row>
    <row r="1183" spans="1:29" hidden="1" outlineLevel="1">
      <c r="A1183" s="430" t="str">
        <f>Słownik!$B$534</f>
        <v>Portugalia</v>
      </c>
      <c r="B1183" s="429" t="s">
        <v>714</v>
      </c>
      <c r="C1183" s="894"/>
      <c r="D1183" s="882"/>
      <c r="E1183" s="882"/>
      <c r="F1183" s="882"/>
      <c r="G1183" s="895"/>
      <c r="H1183" s="894"/>
      <c r="I1183" s="882"/>
      <c r="J1183" s="882"/>
      <c r="K1183" s="882"/>
      <c r="L1183" s="882"/>
      <c r="M1183" s="882"/>
      <c r="N1183" s="895"/>
      <c r="O1183" s="205"/>
      <c r="P1183" s="205"/>
      <c r="Q1183" s="205"/>
      <c r="R1183" s="205"/>
      <c r="S1183" s="456">
        <f t="shared" si="90"/>
        <v>0</v>
      </c>
      <c r="T1183" s="894"/>
      <c r="U1183" s="882"/>
      <c r="V1183" s="882"/>
      <c r="W1183" s="882"/>
      <c r="X1183" s="882"/>
      <c r="Y1183" s="882"/>
      <c r="Z1183" s="895"/>
      <c r="AA1183" s="894"/>
      <c r="AB1183" s="882"/>
      <c r="AC1183" s="895"/>
    </row>
    <row r="1184" spans="1:29" hidden="1" outlineLevel="1">
      <c r="A1184" s="430" t="str">
        <f>Słownik!$B$534</f>
        <v>Portugalia</v>
      </c>
      <c r="B1184" s="429" t="s">
        <v>421</v>
      </c>
      <c r="C1184" s="894"/>
      <c r="D1184" s="882"/>
      <c r="E1184" s="882"/>
      <c r="F1184" s="882"/>
      <c r="G1184" s="895"/>
      <c r="H1184" s="894"/>
      <c r="I1184" s="882"/>
      <c r="J1184" s="882"/>
      <c r="K1184" s="882"/>
      <c r="L1184" s="882"/>
      <c r="M1184" s="882"/>
      <c r="N1184" s="895"/>
      <c r="O1184" s="205"/>
      <c r="P1184" s="205"/>
      <c r="Q1184" s="205"/>
      <c r="R1184" s="205"/>
      <c r="S1184" s="456">
        <f t="shared" si="90"/>
        <v>0</v>
      </c>
      <c r="T1184" s="894"/>
      <c r="U1184" s="882"/>
      <c r="V1184" s="882"/>
      <c r="W1184" s="882"/>
      <c r="X1184" s="882"/>
      <c r="Y1184" s="882"/>
      <c r="Z1184" s="895"/>
      <c r="AA1184" s="894"/>
      <c r="AB1184" s="882"/>
      <c r="AC1184" s="895"/>
    </row>
    <row r="1185" spans="1:29" hidden="1" outlineLevel="1">
      <c r="A1185" s="430" t="str">
        <f>Słownik!$B$534</f>
        <v>Portugalia</v>
      </c>
      <c r="B1185" s="429" t="s">
        <v>422</v>
      </c>
      <c r="C1185" s="894"/>
      <c r="D1185" s="882"/>
      <c r="E1185" s="882"/>
      <c r="F1185" s="882"/>
      <c r="G1185" s="895"/>
      <c r="H1185" s="894"/>
      <c r="I1185" s="882"/>
      <c r="J1185" s="882"/>
      <c r="K1185" s="882"/>
      <c r="L1185" s="882"/>
      <c r="M1185" s="882"/>
      <c r="N1185" s="895"/>
      <c r="O1185" s="205"/>
      <c r="P1185" s="205"/>
      <c r="Q1185" s="205"/>
      <c r="R1185" s="205"/>
      <c r="S1185" s="456">
        <f t="shared" si="90"/>
        <v>0</v>
      </c>
      <c r="T1185" s="894"/>
      <c r="U1185" s="882"/>
      <c r="V1185" s="882"/>
      <c r="W1185" s="882"/>
      <c r="X1185" s="882"/>
      <c r="Y1185" s="882"/>
      <c r="Z1185" s="895"/>
      <c r="AA1185" s="894"/>
      <c r="AB1185" s="882"/>
      <c r="AC1185" s="895"/>
    </row>
    <row r="1186" spans="1:29" hidden="1" outlineLevel="1">
      <c r="A1186" s="430" t="str">
        <f>Słownik!$B$534</f>
        <v>Portugalia</v>
      </c>
      <c r="B1186" s="429" t="s">
        <v>423</v>
      </c>
      <c r="C1186" s="894"/>
      <c r="D1186" s="882"/>
      <c r="E1186" s="882"/>
      <c r="F1186" s="882"/>
      <c r="G1186" s="895"/>
      <c r="H1186" s="894"/>
      <c r="I1186" s="882"/>
      <c r="J1186" s="882"/>
      <c r="K1186" s="882"/>
      <c r="L1186" s="882"/>
      <c r="M1186" s="882"/>
      <c r="N1186" s="895"/>
      <c r="O1186" s="205"/>
      <c r="P1186" s="205"/>
      <c r="Q1186" s="205"/>
      <c r="R1186" s="205"/>
      <c r="S1186" s="456">
        <f t="shared" si="90"/>
        <v>0</v>
      </c>
      <c r="T1186" s="894"/>
      <c r="U1186" s="882"/>
      <c r="V1186" s="882"/>
      <c r="W1186" s="882"/>
      <c r="X1186" s="882"/>
      <c r="Y1186" s="882"/>
      <c r="Z1186" s="895"/>
      <c r="AA1186" s="894"/>
      <c r="AB1186" s="882"/>
      <c r="AC1186" s="895"/>
    </row>
    <row r="1187" spans="1:29" hidden="1" outlineLevel="1">
      <c r="A1187" s="430" t="str">
        <f>Słownik!$B$534</f>
        <v>Portugalia</v>
      </c>
      <c r="B1187" s="429" t="s">
        <v>424</v>
      </c>
      <c r="C1187" s="894"/>
      <c r="D1187" s="882"/>
      <c r="E1187" s="882"/>
      <c r="F1187" s="882"/>
      <c r="G1187" s="895"/>
      <c r="H1187" s="894"/>
      <c r="I1187" s="882"/>
      <c r="J1187" s="882"/>
      <c r="K1187" s="882"/>
      <c r="L1187" s="882"/>
      <c r="M1187" s="882"/>
      <c r="N1187" s="895"/>
      <c r="O1187" s="205"/>
      <c r="P1187" s="205"/>
      <c r="Q1187" s="205"/>
      <c r="R1187" s="205"/>
      <c r="S1187" s="456">
        <f t="shared" si="90"/>
        <v>0</v>
      </c>
      <c r="T1187" s="894"/>
      <c r="U1187" s="882"/>
      <c r="V1187" s="882"/>
      <c r="W1187" s="882"/>
      <c r="X1187" s="882"/>
      <c r="Y1187" s="882"/>
      <c r="Z1187" s="895"/>
      <c r="AA1187" s="894"/>
      <c r="AB1187" s="882"/>
      <c r="AC1187" s="895"/>
    </row>
    <row r="1188" spans="1:29" hidden="1" outlineLevel="1">
      <c r="A1188" s="430" t="str">
        <f>Słownik!$B$534</f>
        <v>Portugalia</v>
      </c>
      <c r="B1188" s="429" t="s">
        <v>425</v>
      </c>
      <c r="C1188" s="894"/>
      <c r="D1188" s="882"/>
      <c r="E1188" s="882"/>
      <c r="F1188" s="882"/>
      <c r="G1188" s="895"/>
      <c r="H1188" s="894"/>
      <c r="I1188" s="882"/>
      <c r="J1188" s="882"/>
      <c r="K1188" s="882"/>
      <c r="L1188" s="882"/>
      <c r="M1188" s="882"/>
      <c r="N1188" s="895"/>
      <c r="O1188" s="205"/>
      <c r="P1188" s="205"/>
      <c r="Q1188" s="205"/>
      <c r="R1188" s="205"/>
      <c r="S1188" s="456">
        <f t="shared" si="90"/>
        <v>0</v>
      </c>
      <c r="T1188" s="894"/>
      <c r="U1188" s="882"/>
      <c r="V1188" s="882"/>
      <c r="W1188" s="882"/>
      <c r="X1188" s="882"/>
      <c r="Y1188" s="882"/>
      <c r="Z1188" s="895"/>
      <c r="AA1188" s="894"/>
      <c r="AB1188" s="882"/>
      <c r="AC1188" s="895"/>
    </row>
    <row r="1189" spans="1:29" hidden="1" outlineLevel="1">
      <c r="A1189" s="430" t="str">
        <f>Słownik!$B$534</f>
        <v>Portugalia</v>
      </c>
      <c r="B1189" s="429" t="s">
        <v>426</v>
      </c>
      <c r="C1189" s="894"/>
      <c r="D1189" s="882"/>
      <c r="E1189" s="882"/>
      <c r="F1189" s="882"/>
      <c r="G1189" s="895"/>
      <c r="H1189" s="894"/>
      <c r="I1189" s="882"/>
      <c r="J1189" s="882"/>
      <c r="K1189" s="882"/>
      <c r="L1189" s="882"/>
      <c r="M1189" s="882"/>
      <c r="N1189" s="895"/>
      <c r="O1189" s="205"/>
      <c r="P1189" s="205"/>
      <c r="Q1189" s="205"/>
      <c r="R1189" s="205"/>
      <c r="S1189" s="456">
        <f t="shared" si="90"/>
        <v>0</v>
      </c>
      <c r="T1189" s="894"/>
      <c r="U1189" s="882"/>
      <c r="V1189" s="882"/>
      <c r="W1189" s="882"/>
      <c r="X1189" s="882"/>
      <c r="Y1189" s="882"/>
      <c r="Z1189" s="895"/>
      <c r="AA1189" s="894"/>
      <c r="AB1189" s="882"/>
      <c r="AC1189" s="895"/>
    </row>
    <row r="1190" spans="1:29" hidden="1" outlineLevel="1">
      <c r="A1190" s="430" t="str">
        <f>Słownik!$B$534</f>
        <v>Portugalia</v>
      </c>
      <c r="B1190" s="429" t="s">
        <v>427</v>
      </c>
      <c r="C1190" s="894"/>
      <c r="D1190" s="882"/>
      <c r="E1190" s="882"/>
      <c r="F1190" s="882"/>
      <c r="G1190" s="895"/>
      <c r="H1190" s="894"/>
      <c r="I1190" s="882"/>
      <c r="J1190" s="882"/>
      <c r="K1190" s="882"/>
      <c r="L1190" s="882"/>
      <c r="M1190" s="882"/>
      <c r="N1190" s="895"/>
      <c r="O1190" s="205"/>
      <c r="P1190" s="205"/>
      <c r="Q1190" s="205"/>
      <c r="R1190" s="205"/>
      <c r="S1190" s="456">
        <f t="shared" si="90"/>
        <v>0</v>
      </c>
      <c r="T1190" s="894"/>
      <c r="U1190" s="882"/>
      <c r="V1190" s="882"/>
      <c r="W1190" s="882"/>
      <c r="X1190" s="882"/>
      <c r="Y1190" s="882"/>
      <c r="Z1190" s="895"/>
      <c r="AA1190" s="894"/>
      <c r="AB1190" s="882"/>
      <c r="AC1190" s="895"/>
    </row>
    <row r="1191" spans="1:29" hidden="1" outlineLevel="1">
      <c r="A1191" s="430" t="str">
        <f>Słownik!$B$534</f>
        <v>Portugalia</v>
      </c>
      <c r="B1191" s="429" t="s">
        <v>428</v>
      </c>
      <c r="C1191" s="894"/>
      <c r="D1191" s="882"/>
      <c r="E1191" s="882"/>
      <c r="F1191" s="882"/>
      <c r="G1191" s="895"/>
      <c r="H1191" s="894"/>
      <c r="I1191" s="882"/>
      <c r="J1191" s="882"/>
      <c r="K1191" s="882"/>
      <c r="L1191" s="882"/>
      <c r="M1191" s="882"/>
      <c r="N1191" s="895"/>
      <c r="O1191" s="205"/>
      <c r="P1191" s="205"/>
      <c r="Q1191" s="205"/>
      <c r="R1191" s="205"/>
      <c r="S1191" s="456">
        <f t="shared" si="90"/>
        <v>0</v>
      </c>
      <c r="T1191" s="894"/>
      <c r="U1191" s="882"/>
      <c r="V1191" s="882"/>
      <c r="W1191" s="882"/>
      <c r="X1191" s="882"/>
      <c r="Y1191" s="882"/>
      <c r="Z1191" s="895"/>
      <c r="AA1191" s="894"/>
      <c r="AB1191" s="882"/>
      <c r="AC1191" s="895"/>
    </row>
    <row r="1192" spans="1:29" hidden="1" outlineLevel="1">
      <c r="A1192" s="430" t="str">
        <f>Słownik!$B$534</f>
        <v>Portugalia</v>
      </c>
      <c r="B1192" s="429" t="s">
        <v>429</v>
      </c>
      <c r="C1192" s="894"/>
      <c r="D1192" s="882"/>
      <c r="E1192" s="882"/>
      <c r="F1192" s="882"/>
      <c r="G1192" s="895"/>
      <c r="H1192" s="894"/>
      <c r="I1192" s="882"/>
      <c r="J1192" s="882"/>
      <c r="K1192" s="882"/>
      <c r="L1192" s="882"/>
      <c r="M1192" s="882"/>
      <c r="N1192" s="895"/>
      <c r="O1192" s="205"/>
      <c r="P1192" s="205"/>
      <c r="Q1192" s="205"/>
      <c r="R1192" s="205"/>
      <c r="S1192" s="456">
        <f t="shared" si="90"/>
        <v>0</v>
      </c>
      <c r="T1192" s="894"/>
      <c r="U1192" s="882"/>
      <c r="V1192" s="882"/>
      <c r="W1192" s="882"/>
      <c r="X1192" s="882"/>
      <c r="Y1192" s="882"/>
      <c r="Z1192" s="895"/>
      <c r="AA1192" s="894"/>
      <c r="AB1192" s="882"/>
      <c r="AC1192" s="895"/>
    </row>
    <row r="1193" spans="1:29" hidden="1" outlineLevel="1">
      <c r="A1193" s="430" t="str">
        <f>Słownik!$B$534</f>
        <v>Portugalia</v>
      </c>
      <c r="B1193" s="429" t="s">
        <v>430</v>
      </c>
      <c r="C1193" s="894"/>
      <c r="D1193" s="882"/>
      <c r="E1193" s="882"/>
      <c r="F1193" s="882"/>
      <c r="G1193" s="895"/>
      <c r="H1193" s="894"/>
      <c r="I1193" s="882"/>
      <c r="J1193" s="882"/>
      <c r="K1193" s="882"/>
      <c r="L1193" s="882"/>
      <c r="M1193" s="882"/>
      <c r="N1193" s="895"/>
      <c r="O1193" s="205"/>
      <c r="P1193" s="205"/>
      <c r="Q1193" s="205"/>
      <c r="R1193" s="205"/>
      <c r="S1193" s="456">
        <f t="shared" si="90"/>
        <v>0</v>
      </c>
      <c r="T1193" s="894"/>
      <c r="U1193" s="882"/>
      <c r="V1193" s="882"/>
      <c r="W1193" s="882"/>
      <c r="X1193" s="882"/>
      <c r="Y1193" s="882"/>
      <c r="Z1193" s="895"/>
      <c r="AA1193" s="894"/>
      <c r="AB1193" s="882"/>
      <c r="AC1193" s="895"/>
    </row>
    <row r="1194" spans="1:29" hidden="1" outlineLevel="1">
      <c r="A1194" s="430" t="str">
        <f>Słownik!$B$534</f>
        <v>Portugalia</v>
      </c>
      <c r="B1194" s="429" t="s">
        <v>431</v>
      </c>
      <c r="C1194" s="894"/>
      <c r="D1194" s="882"/>
      <c r="E1194" s="882"/>
      <c r="F1194" s="882"/>
      <c r="G1194" s="895"/>
      <c r="H1194" s="894"/>
      <c r="I1194" s="882"/>
      <c r="J1194" s="882"/>
      <c r="K1194" s="882"/>
      <c r="L1194" s="882"/>
      <c r="M1194" s="882"/>
      <c r="N1194" s="895"/>
      <c r="O1194" s="205"/>
      <c r="P1194" s="205"/>
      <c r="Q1194" s="205"/>
      <c r="R1194" s="205"/>
      <c r="S1194" s="456">
        <f t="shared" si="90"/>
        <v>0</v>
      </c>
      <c r="T1194" s="894"/>
      <c r="U1194" s="882"/>
      <c r="V1194" s="882"/>
      <c r="W1194" s="882"/>
      <c r="X1194" s="882"/>
      <c r="Y1194" s="882"/>
      <c r="Z1194" s="895"/>
      <c r="AA1194" s="894"/>
      <c r="AB1194" s="882"/>
      <c r="AC1194" s="895"/>
    </row>
    <row r="1195" spans="1:29" hidden="1" outlineLevel="1">
      <c r="A1195" s="430" t="str">
        <f>Słownik!$B$534</f>
        <v>Portugalia</v>
      </c>
      <c r="B1195" s="429" t="s">
        <v>432</v>
      </c>
      <c r="C1195" s="894"/>
      <c r="D1195" s="882"/>
      <c r="E1195" s="882"/>
      <c r="F1195" s="882"/>
      <c r="G1195" s="895"/>
      <c r="H1195" s="894"/>
      <c r="I1195" s="882"/>
      <c r="J1195" s="882"/>
      <c r="K1195" s="882"/>
      <c r="L1195" s="882"/>
      <c r="M1195" s="882"/>
      <c r="N1195" s="895"/>
      <c r="O1195" s="205"/>
      <c r="P1195" s="205"/>
      <c r="Q1195" s="205"/>
      <c r="R1195" s="205"/>
      <c r="S1195" s="456">
        <f t="shared" si="90"/>
        <v>0</v>
      </c>
      <c r="T1195" s="894"/>
      <c r="U1195" s="882"/>
      <c r="V1195" s="882"/>
      <c r="W1195" s="882"/>
      <c r="X1195" s="882"/>
      <c r="Y1195" s="882"/>
      <c r="Z1195" s="895"/>
      <c r="AA1195" s="894"/>
      <c r="AB1195" s="882"/>
      <c r="AC1195" s="895"/>
    </row>
    <row r="1196" spans="1:29" hidden="1" outlineLevel="1">
      <c r="A1196" s="430" t="str">
        <f>Słownik!$B$534</f>
        <v>Portugalia</v>
      </c>
      <c r="B1196" s="429" t="s">
        <v>433</v>
      </c>
      <c r="C1196" s="894"/>
      <c r="D1196" s="882"/>
      <c r="E1196" s="882"/>
      <c r="F1196" s="882"/>
      <c r="G1196" s="895"/>
      <c r="H1196" s="894"/>
      <c r="I1196" s="882"/>
      <c r="J1196" s="882"/>
      <c r="K1196" s="882"/>
      <c r="L1196" s="882"/>
      <c r="M1196" s="882"/>
      <c r="N1196" s="895"/>
      <c r="O1196" s="205"/>
      <c r="P1196" s="205"/>
      <c r="Q1196" s="205"/>
      <c r="R1196" s="205"/>
      <c r="S1196" s="456">
        <f t="shared" si="90"/>
        <v>0</v>
      </c>
      <c r="T1196" s="894"/>
      <c r="U1196" s="882"/>
      <c r="V1196" s="882"/>
      <c r="W1196" s="882"/>
      <c r="X1196" s="882"/>
      <c r="Y1196" s="882"/>
      <c r="Z1196" s="895"/>
      <c r="AA1196" s="894"/>
      <c r="AB1196" s="882"/>
      <c r="AC1196" s="895"/>
    </row>
    <row r="1197" spans="1:29" hidden="1" outlineLevel="1">
      <c r="A1197" s="430" t="str">
        <f>Słownik!$B$534</f>
        <v>Portugalia</v>
      </c>
      <c r="B1197" s="429" t="s">
        <v>434</v>
      </c>
      <c r="C1197" s="894"/>
      <c r="D1197" s="882"/>
      <c r="E1197" s="882"/>
      <c r="F1197" s="882"/>
      <c r="G1197" s="895"/>
      <c r="H1197" s="894"/>
      <c r="I1197" s="882"/>
      <c r="J1197" s="882"/>
      <c r="K1197" s="882"/>
      <c r="L1197" s="882"/>
      <c r="M1197" s="882"/>
      <c r="N1197" s="895"/>
      <c r="O1197" s="205"/>
      <c r="P1197" s="205"/>
      <c r="Q1197" s="205"/>
      <c r="R1197" s="205"/>
      <c r="S1197" s="456">
        <f t="shared" si="90"/>
        <v>0</v>
      </c>
      <c r="T1197" s="894"/>
      <c r="U1197" s="882"/>
      <c r="V1197" s="882"/>
      <c r="W1197" s="882"/>
      <c r="X1197" s="882"/>
      <c r="Y1197" s="882"/>
      <c r="Z1197" s="895"/>
      <c r="AA1197" s="894"/>
      <c r="AB1197" s="882"/>
      <c r="AC1197" s="895"/>
    </row>
    <row r="1198" spans="1:29" hidden="1" outlineLevel="1">
      <c r="A1198" s="430" t="str">
        <f>Słownik!$B$534</f>
        <v>Portugalia</v>
      </c>
      <c r="B1198" s="429" t="s">
        <v>435</v>
      </c>
      <c r="C1198" s="894"/>
      <c r="D1198" s="882"/>
      <c r="E1198" s="882"/>
      <c r="F1198" s="882"/>
      <c r="G1198" s="895"/>
      <c r="H1198" s="894"/>
      <c r="I1198" s="882"/>
      <c r="J1198" s="882"/>
      <c r="K1198" s="882"/>
      <c r="L1198" s="882"/>
      <c r="M1198" s="882"/>
      <c r="N1198" s="895"/>
      <c r="O1198" s="205"/>
      <c r="P1198" s="205"/>
      <c r="Q1198" s="205"/>
      <c r="R1198" s="205"/>
      <c r="S1198" s="456">
        <f t="shared" si="90"/>
        <v>0</v>
      </c>
      <c r="T1198" s="894"/>
      <c r="U1198" s="882"/>
      <c r="V1198" s="882"/>
      <c r="W1198" s="882"/>
      <c r="X1198" s="882"/>
      <c r="Y1198" s="882"/>
      <c r="Z1198" s="895"/>
      <c r="AA1198" s="894"/>
      <c r="AB1198" s="882"/>
      <c r="AC1198" s="895"/>
    </row>
    <row r="1199" spans="1:29" hidden="1" outlineLevel="1">
      <c r="A1199" s="430" t="str">
        <f>Słownik!$B$534</f>
        <v>Portugalia</v>
      </c>
      <c r="B1199" s="429" t="s">
        <v>436</v>
      </c>
      <c r="C1199" s="894"/>
      <c r="D1199" s="882"/>
      <c r="E1199" s="882"/>
      <c r="F1199" s="882"/>
      <c r="G1199" s="895"/>
      <c r="H1199" s="894"/>
      <c r="I1199" s="882"/>
      <c r="J1199" s="882"/>
      <c r="K1199" s="882"/>
      <c r="L1199" s="882"/>
      <c r="M1199" s="882"/>
      <c r="N1199" s="895"/>
      <c r="O1199" s="205"/>
      <c r="P1199" s="205"/>
      <c r="Q1199" s="205"/>
      <c r="R1199" s="205"/>
      <c r="S1199" s="456">
        <f t="shared" si="90"/>
        <v>0</v>
      </c>
      <c r="T1199" s="894"/>
      <c r="U1199" s="882"/>
      <c r="V1199" s="882"/>
      <c r="W1199" s="882"/>
      <c r="X1199" s="882"/>
      <c r="Y1199" s="882"/>
      <c r="Z1199" s="895"/>
      <c r="AA1199" s="894"/>
      <c r="AB1199" s="882"/>
      <c r="AC1199" s="895"/>
    </row>
    <row r="1200" spans="1:29" hidden="1" outlineLevel="1">
      <c r="A1200" s="430" t="str">
        <f>Słownik!$B$534</f>
        <v>Portugalia</v>
      </c>
      <c r="B1200" s="429" t="s">
        <v>437</v>
      </c>
      <c r="C1200" s="894"/>
      <c r="D1200" s="882"/>
      <c r="E1200" s="882"/>
      <c r="F1200" s="882"/>
      <c r="G1200" s="895"/>
      <c r="H1200" s="894"/>
      <c r="I1200" s="882"/>
      <c r="J1200" s="882"/>
      <c r="K1200" s="882"/>
      <c r="L1200" s="882"/>
      <c r="M1200" s="882"/>
      <c r="N1200" s="895"/>
      <c r="O1200" s="205"/>
      <c r="P1200" s="205"/>
      <c r="Q1200" s="205"/>
      <c r="R1200" s="205"/>
      <c r="S1200" s="456">
        <f t="shared" si="90"/>
        <v>0</v>
      </c>
      <c r="T1200" s="894"/>
      <c r="U1200" s="882"/>
      <c r="V1200" s="882"/>
      <c r="W1200" s="882"/>
      <c r="X1200" s="882"/>
      <c r="Y1200" s="882"/>
      <c r="Z1200" s="895"/>
      <c r="AA1200" s="894"/>
      <c r="AB1200" s="882"/>
      <c r="AC1200" s="895"/>
    </row>
    <row r="1201" spans="1:29" hidden="1" outlineLevel="1">
      <c r="A1201" s="430" t="str">
        <f>Słownik!$B$534</f>
        <v>Portugalia</v>
      </c>
      <c r="B1201" s="429" t="s">
        <v>438</v>
      </c>
      <c r="C1201" s="894"/>
      <c r="D1201" s="882"/>
      <c r="E1201" s="882"/>
      <c r="F1201" s="882"/>
      <c r="G1201" s="895"/>
      <c r="H1201" s="894"/>
      <c r="I1201" s="882"/>
      <c r="J1201" s="882"/>
      <c r="K1201" s="882"/>
      <c r="L1201" s="882"/>
      <c r="M1201" s="882"/>
      <c r="N1201" s="895"/>
      <c r="O1201" s="205"/>
      <c r="P1201" s="205"/>
      <c r="Q1201" s="205"/>
      <c r="R1201" s="205"/>
      <c r="S1201" s="456">
        <f t="shared" si="90"/>
        <v>0</v>
      </c>
      <c r="T1201" s="894"/>
      <c r="U1201" s="882"/>
      <c r="V1201" s="882"/>
      <c r="W1201" s="882"/>
      <c r="X1201" s="882"/>
      <c r="Y1201" s="882"/>
      <c r="Z1201" s="895"/>
      <c r="AA1201" s="894"/>
      <c r="AB1201" s="882"/>
      <c r="AC1201" s="895"/>
    </row>
    <row r="1202" spans="1:29" hidden="1" outlineLevel="1">
      <c r="A1202" s="430" t="str">
        <f>Słownik!$B$534</f>
        <v>Portugalia</v>
      </c>
      <c r="B1202" s="429" t="s">
        <v>439</v>
      </c>
      <c r="C1202" s="894"/>
      <c r="D1202" s="882"/>
      <c r="E1202" s="882"/>
      <c r="F1202" s="882"/>
      <c r="G1202" s="895"/>
      <c r="H1202" s="894"/>
      <c r="I1202" s="882"/>
      <c r="J1202" s="882"/>
      <c r="K1202" s="882"/>
      <c r="L1202" s="882"/>
      <c r="M1202" s="882"/>
      <c r="N1202" s="895"/>
      <c r="O1202" s="205"/>
      <c r="P1202" s="205"/>
      <c r="Q1202" s="205"/>
      <c r="R1202" s="205"/>
      <c r="S1202" s="456">
        <f t="shared" si="90"/>
        <v>0</v>
      </c>
      <c r="T1202" s="894"/>
      <c r="U1202" s="882"/>
      <c r="V1202" s="882"/>
      <c r="W1202" s="882"/>
      <c r="X1202" s="882"/>
      <c r="Y1202" s="882"/>
      <c r="Z1202" s="895"/>
      <c r="AA1202" s="894"/>
      <c r="AB1202" s="882"/>
      <c r="AC1202" s="895"/>
    </row>
    <row r="1203" spans="1:29" hidden="1" outlineLevel="1">
      <c r="A1203" s="430" t="str">
        <f>Słownik!$B$534</f>
        <v>Portugalia</v>
      </c>
      <c r="B1203" s="429" t="s">
        <v>440</v>
      </c>
      <c r="C1203" s="894"/>
      <c r="D1203" s="882"/>
      <c r="E1203" s="882"/>
      <c r="F1203" s="882"/>
      <c r="G1203" s="895"/>
      <c r="H1203" s="896"/>
      <c r="I1203" s="897"/>
      <c r="J1203" s="897"/>
      <c r="K1203" s="897"/>
      <c r="L1203" s="897"/>
      <c r="M1203" s="897"/>
      <c r="N1203" s="898"/>
      <c r="O1203" s="205"/>
      <c r="P1203" s="205"/>
      <c r="Q1203" s="205"/>
      <c r="R1203" s="205"/>
      <c r="S1203" s="456">
        <f t="shared" si="90"/>
        <v>0</v>
      </c>
      <c r="T1203" s="896"/>
      <c r="U1203" s="897"/>
      <c r="V1203" s="897"/>
      <c r="W1203" s="897"/>
      <c r="X1203" s="897"/>
      <c r="Y1203" s="897"/>
      <c r="Z1203" s="898"/>
      <c r="AA1203" s="896"/>
      <c r="AB1203" s="897"/>
      <c r="AC1203" s="898"/>
    </row>
    <row r="1204" spans="1:29" collapsed="1">
      <c r="A1204" s="351" t="str">
        <f>Słownik!B534</f>
        <v>Portugalia</v>
      </c>
      <c r="B1204" s="351" t="str">
        <f>Słownik!$B$487</f>
        <v>Wszystko</v>
      </c>
      <c r="C1204" s="888"/>
      <c r="D1204" s="889"/>
      <c r="E1204" s="889"/>
      <c r="F1204" s="889"/>
      <c r="G1204" s="890"/>
      <c r="H1204" s="888"/>
      <c r="I1204" s="889"/>
      <c r="J1204" s="889"/>
      <c r="K1204" s="889"/>
      <c r="L1204" s="889"/>
      <c r="M1204" s="889"/>
      <c r="N1204" s="890"/>
      <c r="O1204" s="444"/>
      <c r="P1204" s="434"/>
      <c r="Q1204" s="434"/>
      <c r="R1204" s="435"/>
      <c r="S1204" s="461"/>
      <c r="T1204" s="888"/>
      <c r="U1204" s="889"/>
      <c r="V1204" s="889"/>
      <c r="W1204" s="889"/>
      <c r="X1204" s="889"/>
      <c r="Y1204" s="889"/>
      <c r="Z1204" s="890"/>
      <c r="AA1204" s="888"/>
      <c r="AB1204" s="889"/>
      <c r="AC1204" s="890"/>
    </row>
    <row r="1205" spans="1:29">
      <c r="A1205" s="351" t="str">
        <f>Słownik!B535</f>
        <v>PT</v>
      </c>
      <c r="B1205" s="441" t="str">
        <f>Słownik!$B$480</f>
        <v>Razem</v>
      </c>
      <c r="C1205" s="888"/>
      <c r="D1205" s="889"/>
      <c r="E1205" s="889"/>
      <c r="F1205" s="889"/>
      <c r="G1205" s="890"/>
      <c r="H1205" s="888"/>
      <c r="I1205" s="889"/>
      <c r="J1205" s="889"/>
      <c r="K1205" s="889"/>
      <c r="L1205" s="889"/>
      <c r="M1205" s="889"/>
      <c r="N1205" s="890"/>
      <c r="O1205" s="451">
        <f>IF(SUM(O1125:O1203)=0,O1204,SUM(O1125:O1203))</f>
        <v>0</v>
      </c>
      <c r="P1205" s="200">
        <f t="shared" ref="P1205:R1205" si="91">IF(SUM(P1125:P1203)=0,P1204,SUM(P1125:P1203))</f>
        <v>0</v>
      </c>
      <c r="Q1205" s="200">
        <f t="shared" si="91"/>
        <v>0</v>
      </c>
      <c r="R1205" s="200">
        <f t="shared" si="91"/>
        <v>0</v>
      </c>
      <c r="S1205" s="470">
        <f>SUM(O1205:R1205)</f>
        <v>0</v>
      </c>
      <c r="T1205" s="888"/>
      <c r="U1205" s="889"/>
      <c r="V1205" s="889"/>
      <c r="W1205" s="889"/>
      <c r="X1205" s="889"/>
      <c r="Y1205" s="889"/>
      <c r="Z1205" s="890"/>
      <c r="AA1205" s="888"/>
      <c r="AB1205" s="889"/>
      <c r="AC1205" s="890"/>
    </row>
    <row r="1206" spans="1:29" hidden="1" outlineLevel="1">
      <c r="A1206" s="430" t="str">
        <f>Słownik!$B$536</f>
        <v>Hiszpania</v>
      </c>
      <c r="B1206" s="429">
        <v>1</v>
      </c>
      <c r="C1206" s="205"/>
      <c r="D1206" s="205"/>
      <c r="E1206" s="205"/>
      <c r="F1206" s="205"/>
      <c r="G1206" s="456">
        <f t="shared" ref="G1206:G1246" si="92">SUM(C1206:F1206)</f>
        <v>0</v>
      </c>
      <c r="H1206" s="891"/>
      <c r="I1206" s="892"/>
      <c r="J1206" s="892"/>
      <c r="K1206" s="892"/>
      <c r="L1206" s="892"/>
      <c r="M1206" s="892"/>
      <c r="N1206" s="893"/>
      <c r="O1206" s="891"/>
      <c r="P1206" s="892"/>
      <c r="Q1206" s="892"/>
      <c r="R1206" s="892"/>
      <c r="S1206" s="893"/>
      <c r="T1206" s="205"/>
      <c r="U1206" s="205"/>
      <c r="V1206" s="205"/>
      <c r="W1206" s="205"/>
      <c r="X1206" s="205"/>
      <c r="Y1206" s="205"/>
      <c r="Z1206" s="456">
        <f t="shared" ref="Z1206:Z1247" si="93">SUM(T1206:W1206)+5*(X1206+Y1206)</f>
        <v>0</v>
      </c>
      <c r="AA1206" s="891"/>
      <c r="AB1206" s="892"/>
      <c r="AC1206" s="893"/>
    </row>
    <row r="1207" spans="1:29" hidden="1" outlineLevel="1">
      <c r="A1207" s="430" t="str">
        <f>Słownik!$B$536</f>
        <v>Hiszpania</v>
      </c>
      <c r="B1207" s="429">
        <v>2</v>
      </c>
      <c r="C1207" s="205"/>
      <c r="D1207" s="205"/>
      <c r="E1207" s="205"/>
      <c r="F1207" s="205"/>
      <c r="G1207" s="456">
        <f t="shared" si="92"/>
        <v>0</v>
      </c>
      <c r="H1207" s="894"/>
      <c r="I1207" s="882"/>
      <c r="J1207" s="882"/>
      <c r="K1207" s="882"/>
      <c r="L1207" s="882"/>
      <c r="M1207" s="882"/>
      <c r="N1207" s="895"/>
      <c r="O1207" s="894"/>
      <c r="P1207" s="882"/>
      <c r="Q1207" s="882"/>
      <c r="R1207" s="882"/>
      <c r="S1207" s="895"/>
      <c r="T1207" s="205"/>
      <c r="U1207" s="205"/>
      <c r="V1207" s="205"/>
      <c r="W1207" s="205"/>
      <c r="X1207" s="205"/>
      <c r="Y1207" s="205"/>
      <c r="Z1207" s="456">
        <f t="shared" si="93"/>
        <v>0</v>
      </c>
      <c r="AA1207" s="894"/>
      <c r="AB1207" s="882"/>
      <c r="AC1207" s="895"/>
    </row>
    <row r="1208" spans="1:29" hidden="1" outlineLevel="1">
      <c r="A1208" s="430" t="str">
        <f>Słownik!$B$536</f>
        <v>Hiszpania</v>
      </c>
      <c r="B1208" s="429">
        <v>3</v>
      </c>
      <c r="C1208" s="205"/>
      <c r="D1208" s="205"/>
      <c r="E1208" s="205"/>
      <c r="F1208" s="205"/>
      <c r="G1208" s="456">
        <f t="shared" si="92"/>
        <v>0</v>
      </c>
      <c r="H1208" s="894"/>
      <c r="I1208" s="882"/>
      <c r="J1208" s="882"/>
      <c r="K1208" s="882"/>
      <c r="L1208" s="882"/>
      <c r="M1208" s="882"/>
      <c r="N1208" s="895"/>
      <c r="O1208" s="894"/>
      <c r="P1208" s="882"/>
      <c r="Q1208" s="882"/>
      <c r="R1208" s="882"/>
      <c r="S1208" s="895"/>
      <c r="T1208" s="205"/>
      <c r="U1208" s="205"/>
      <c r="V1208" s="205"/>
      <c r="W1208" s="205"/>
      <c r="X1208" s="205"/>
      <c r="Y1208" s="205"/>
      <c r="Z1208" s="456">
        <f t="shared" si="93"/>
        <v>0</v>
      </c>
      <c r="AA1208" s="894"/>
      <c r="AB1208" s="882"/>
      <c r="AC1208" s="895"/>
    </row>
    <row r="1209" spans="1:29" hidden="1" outlineLevel="1">
      <c r="A1209" s="430" t="str">
        <f>Słownik!$B$536</f>
        <v>Hiszpania</v>
      </c>
      <c r="B1209" s="429">
        <v>4</v>
      </c>
      <c r="C1209" s="205"/>
      <c r="D1209" s="205"/>
      <c r="E1209" s="205"/>
      <c r="F1209" s="205"/>
      <c r="G1209" s="456">
        <f t="shared" si="92"/>
        <v>0</v>
      </c>
      <c r="H1209" s="894"/>
      <c r="I1209" s="882"/>
      <c r="J1209" s="882"/>
      <c r="K1209" s="882"/>
      <c r="L1209" s="882"/>
      <c r="M1209" s="882"/>
      <c r="N1209" s="895"/>
      <c r="O1209" s="894"/>
      <c r="P1209" s="882"/>
      <c r="Q1209" s="882"/>
      <c r="R1209" s="882"/>
      <c r="S1209" s="895"/>
      <c r="T1209" s="205"/>
      <c r="U1209" s="205"/>
      <c r="V1209" s="205"/>
      <c r="W1209" s="205"/>
      <c r="X1209" s="205"/>
      <c r="Y1209" s="205"/>
      <c r="Z1209" s="456">
        <f t="shared" si="93"/>
        <v>0</v>
      </c>
      <c r="AA1209" s="894"/>
      <c r="AB1209" s="882"/>
      <c r="AC1209" s="895"/>
    </row>
    <row r="1210" spans="1:29" hidden="1" outlineLevel="1">
      <c r="A1210" s="430" t="str">
        <f>Słownik!$B$536</f>
        <v>Hiszpania</v>
      </c>
      <c r="B1210" s="429">
        <v>5</v>
      </c>
      <c r="C1210" s="205"/>
      <c r="D1210" s="205"/>
      <c r="E1210" s="205"/>
      <c r="F1210" s="205"/>
      <c r="G1210" s="456">
        <f t="shared" si="92"/>
        <v>0</v>
      </c>
      <c r="H1210" s="894"/>
      <c r="I1210" s="882"/>
      <c r="J1210" s="882"/>
      <c r="K1210" s="882"/>
      <c r="L1210" s="882"/>
      <c r="M1210" s="882"/>
      <c r="N1210" s="895"/>
      <c r="O1210" s="894"/>
      <c r="P1210" s="882"/>
      <c r="Q1210" s="882"/>
      <c r="R1210" s="882"/>
      <c r="S1210" s="895"/>
      <c r="T1210" s="205"/>
      <c r="U1210" s="205"/>
      <c r="V1210" s="205"/>
      <c r="W1210" s="205"/>
      <c r="X1210" s="205"/>
      <c r="Y1210" s="205"/>
      <c r="Z1210" s="456">
        <f t="shared" si="93"/>
        <v>0</v>
      </c>
      <c r="AA1210" s="894"/>
      <c r="AB1210" s="882"/>
      <c r="AC1210" s="895"/>
    </row>
    <row r="1211" spans="1:29" hidden="1" outlineLevel="1">
      <c r="A1211" s="430" t="str">
        <f>Słownik!$B$536</f>
        <v>Hiszpania</v>
      </c>
      <c r="B1211" s="429">
        <v>6</v>
      </c>
      <c r="C1211" s="205"/>
      <c r="D1211" s="205"/>
      <c r="E1211" s="205"/>
      <c r="F1211" s="205"/>
      <c r="G1211" s="456">
        <f t="shared" si="92"/>
        <v>0</v>
      </c>
      <c r="H1211" s="894"/>
      <c r="I1211" s="882"/>
      <c r="J1211" s="882"/>
      <c r="K1211" s="882"/>
      <c r="L1211" s="882"/>
      <c r="M1211" s="882"/>
      <c r="N1211" s="895"/>
      <c r="O1211" s="894"/>
      <c r="P1211" s="882"/>
      <c r="Q1211" s="882"/>
      <c r="R1211" s="882"/>
      <c r="S1211" s="895"/>
      <c r="T1211" s="205"/>
      <c r="U1211" s="205"/>
      <c r="V1211" s="205"/>
      <c r="W1211" s="205"/>
      <c r="X1211" s="205"/>
      <c r="Y1211" s="205"/>
      <c r="Z1211" s="456">
        <f t="shared" si="93"/>
        <v>0</v>
      </c>
      <c r="AA1211" s="894"/>
      <c r="AB1211" s="882"/>
      <c r="AC1211" s="895"/>
    </row>
    <row r="1212" spans="1:29" hidden="1" outlineLevel="1">
      <c r="A1212" s="430" t="str">
        <f>Słownik!$B$536</f>
        <v>Hiszpania</v>
      </c>
      <c r="B1212" s="429">
        <v>7</v>
      </c>
      <c r="C1212" s="205"/>
      <c r="D1212" s="205"/>
      <c r="E1212" s="205"/>
      <c r="F1212" s="205"/>
      <c r="G1212" s="456">
        <f t="shared" si="92"/>
        <v>0</v>
      </c>
      <c r="H1212" s="894"/>
      <c r="I1212" s="882"/>
      <c r="J1212" s="882"/>
      <c r="K1212" s="882"/>
      <c r="L1212" s="882"/>
      <c r="M1212" s="882"/>
      <c r="N1212" s="895"/>
      <c r="O1212" s="894"/>
      <c r="P1212" s="882"/>
      <c r="Q1212" s="882"/>
      <c r="R1212" s="882"/>
      <c r="S1212" s="895"/>
      <c r="T1212" s="205"/>
      <c r="U1212" s="205"/>
      <c r="V1212" s="205"/>
      <c r="W1212" s="205"/>
      <c r="X1212" s="205"/>
      <c r="Y1212" s="205"/>
      <c r="Z1212" s="456">
        <f t="shared" si="93"/>
        <v>0</v>
      </c>
      <c r="AA1212" s="894"/>
      <c r="AB1212" s="882"/>
      <c r="AC1212" s="895"/>
    </row>
    <row r="1213" spans="1:29" hidden="1" outlineLevel="1">
      <c r="A1213" s="430" t="str">
        <f>Słownik!$B$536</f>
        <v>Hiszpania</v>
      </c>
      <c r="B1213" s="429">
        <v>8</v>
      </c>
      <c r="C1213" s="205"/>
      <c r="D1213" s="205"/>
      <c r="E1213" s="205"/>
      <c r="F1213" s="205"/>
      <c r="G1213" s="456">
        <f t="shared" si="92"/>
        <v>0</v>
      </c>
      <c r="H1213" s="894"/>
      <c r="I1213" s="882"/>
      <c r="J1213" s="882"/>
      <c r="K1213" s="882"/>
      <c r="L1213" s="882"/>
      <c r="M1213" s="882"/>
      <c r="N1213" s="895"/>
      <c r="O1213" s="894"/>
      <c r="P1213" s="882"/>
      <c r="Q1213" s="882"/>
      <c r="R1213" s="882"/>
      <c r="S1213" s="895"/>
      <c r="T1213" s="205"/>
      <c r="U1213" s="205"/>
      <c r="V1213" s="205"/>
      <c r="W1213" s="205"/>
      <c r="X1213" s="205"/>
      <c r="Y1213" s="205"/>
      <c r="Z1213" s="456">
        <f t="shared" si="93"/>
        <v>0</v>
      </c>
      <c r="AA1213" s="894"/>
      <c r="AB1213" s="882"/>
      <c r="AC1213" s="895"/>
    </row>
    <row r="1214" spans="1:29" hidden="1" outlineLevel="1">
      <c r="A1214" s="430" t="str">
        <f>Słownik!$B$536</f>
        <v>Hiszpania</v>
      </c>
      <c r="B1214" s="429">
        <v>9</v>
      </c>
      <c r="C1214" s="205"/>
      <c r="D1214" s="205"/>
      <c r="E1214" s="205"/>
      <c r="F1214" s="205"/>
      <c r="G1214" s="456">
        <f t="shared" si="92"/>
        <v>0</v>
      </c>
      <c r="H1214" s="894"/>
      <c r="I1214" s="882"/>
      <c r="J1214" s="882"/>
      <c r="K1214" s="882"/>
      <c r="L1214" s="882"/>
      <c r="M1214" s="882"/>
      <c r="N1214" s="895"/>
      <c r="O1214" s="894"/>
      <c r="P1214" s="882"/>
      <c r="Q1214" s="882"/>
      <c r="R1214" s="882"/>
      <c r="S1214" s="895"/>
      <c r="T1214" s="205"/>
      <c r="U1214" s="205"/>
      <c r="V1214" s="205"/>
      <c r="W1214" s="205"/>
      <c r="X1214" s="205"/>
      <c r="Y1214" s="205"/>
      <c r="Z1214" s="456">
        <f t="shared" si="93"/>
        <v>0</v>
      </c>
      <c r="AA1214" s="894"/>
      <c r="AB1214" s="882"/>
      <c r="AC1214" s="895"/>
    </row>
    <row r="1215" spans="1:29" hidden="1" outlineLevel="1">
      <c r="A1215" s="430" t="str">
        <f>Słownik!$B$536</f>
        <v>Hiszpania</v>
      </c>
      <c r="B1215" s="429">
        <v>10</v>
      </c>
      <c r="C1215" s="205"/>
      <c r="D1215" s="205"/>
      <c r="E1215" s="205"/>
      <c r="F1215" s="205"/>
      <c r="G1215" s="456">
        <f t="shared" si="92"/>
        <v>0</v>
      </c>
      <c r="H1215" s="894"/>
      <c r="I1215" s="882"/>
      <c r="J1215" s="882"/>
      <c r="K1215" s="882"/>
      <c r="L1215" s="882"/>
      <c r="M1215" s="882"/>
      <c r="N1215" s="895"/>
      <c r="O1215" s="894"/>
      <c r="P1215" s="882"/>
      <c r="Q1215" s="882"/>
      <c r="R1215" s="882"/>
      <c r="S1215" s="895"/>
      <c r="T1215" s="205"/>
      <c r="U1215" s="205"/>
      <c r="V1215" s="205"/>
      <c r="W1215" s="205"/>
      <c r="X1215" s="205"/>
      <c r="Y1215" s="205"/>
      <c r="Z1215" s="456">
        <f t="shared" si="93"/>
        <v>0</v>
      </c>
      <c r="AA1215" s="894"/>
      <c r="AB1215" s="882"/>
      <c r="AC1215" s="895"/>
    </row>
    <row r="1216" spans="1:29" hidden="1" outlineLevel="1">
      <c r="A1216" s="430" t="str">
        <f>Słownik!$B$536</f>
        <v>Hiszpania</v>
      </c>
      <c r="B1216" s="429">
        <v>11</v>
      </c>
      <c r="C1216" s="205"/>
      <c r="D1216" s="205"/>
      <c r="E1216" s="205"/>
      <c r="F1216" s="205"/>
      <c r="G1216" s="456">
        <f t="shared" si="92"/>
        <v>0</v>
      </c>
      <c r="H1216" s="894"/>
      <c r="I1216" s="882"/>
      <c r="J1216" s="882"/>
      <c r="K1216" s="882"/>
      <c r="L1216" s="882"/>
      <c r="M1216" s="882"/>
      <c r="N1216" s="895"/>
      <c r="O1216" s="894"/>
      <c r="P1216" s="882"/>
      <c r="Q1216" s="882"/>
      <c r="R1216" s="882"/>
      <c r="S1216" s="895"/>
      <c r="T1216" s="205"/>
      <c r="U1216" s="205"/>
      <c r="V1216" s="205"/>
      <c r="W1216" s="205"/>
      <c r="X1216" s="205"/>
      <c r="Y1216" s="205"/>
      <c r="Z1216" s="456">
        <f t="shared" si="93"/>
        <v>0</v>
      </c>
      <c r="AA1216" s="894"/>
      <c r="AB1216" s="882"/>
      <c r="AC1216" s="895"/>
    </row>
    <row r="1217" spans="1:29" hidden="1" outlineLevel="1">
      <c r="A1217" s="430" t="str">
        <f>Słownik!$B$536</f>
        <v>Hiszpania</v>
      </c>
      <c r="B1217" s="429">
        <v>12</v>
      </c>
      <c r="C1217" s="205"/>
      <c r="D1217" s="205"/>
      <c r="E1217" s="205"/>
      <c r="F1217" s="205"/>
      <c r="G1217" s="456">
        <f t="shared" si="92"/>
        <v>0</v>
      </c>
      <c r="H1217" s="894"/>
      <c r="I1217" s="882"/>
      <c r="J1217" s="882"/>
      <c r="K1217" s="882"/>
      <c r="L1217" s="882"/>
      <c r="M1217" s="882"/>
      <c r="N1217" s="895"/>
      <c r="O1217" s="894"/>
      <c r="P1217" s="882"/>
      <c r="Q1217" s="882"/>
      <c r="R1217" s="882"/>
      <c r="S1217" s="895"/>
      <c r="T1217" s="205"/>
      <c r="U1217" s="205"/>
      <c r="V1217" s="205"/>
      <c r="W1217" s="205"/>
      <c r="X1217" s="205"/>
      <c r="Y1217" s="205"/>
      <c r="Z1217" s="456">
        <f t="shared" si="93"/>
        <v>0</v>
      </c>
      <c r="AA1217" s="894"/>
      <c r="AB1217" s="882"/>
      <c r="AC1217" s="895"/>
    </row>
    <row r="1218" spans="1:29" hidden="1" outlineLevel="1">
      <c r="A1218" s="430" t="str">
        <f>Słownik!$B$536</f>
        <v>Hiszpania</v>
      </c>
      <c r="B1218" s="429">
        <v>13</v>
      </c>
      <c r="C1218" s="205"/>
      <c r="D1218" s="205"/>
      <c r="E1218" s="205"/>
      <c r="F1218" s="205"/>
      <c r="G1218" s="456">
        <f t="shared" si="92"/>
        <v>0</v>
      </c>
      <c r="H1218" s="894"/>
      <c r="I1218" s="882"/>
      <c r="J1218" s="882"/>
      <c r="K1218" s="882"/>
      <c r="L1218" s="882"/>
      <c r="M1218" s="882"/>
      <c r="N1218" s="895"/>
      <c r="O1218" s="894"/>
      <c r="P1218" s="882"/>
      <c r="Q1218" s="882"/>
      <c r="R1218" s="882"/>
      <c r="S1218" s="895"/>
      <c r="T1218" s="205"/>
      <c r="U1218" s="205"/>
      <c r="V1218" s="205"/>
      <c r="W1218" s="205"/>
      <c r="X1218" s="205"/>
      <c r="Y1218" s="205"/>
      <c r="Z1218" s="456">
        <f t="shared" si="93"/>
        <v>0</v>
      </c>
      <c r="AA1218" s="894"/>
      <c r="AB1218" s="882"/>
      <c r="AC1218" s="895"/>
    </row>
    <row r="1219" spans="1:29" hidden="1" outlineLevel="1">
      <c r="A1219" s="430" t="str">
        <f>Słownik!$B$536</f>
        <v>Hiszpania</v>
      </c>
      <c r="B1219" s="429">
        <v>14</v>
      </c>
      <c r="C1219" s="205"/>
      <c r="D1219" s="205"/>
      <c r="E1219" s="205"/>
      <c r="F1219" s="205"/>
      <c r="G1219" s="456">
        <f t="shared" si="92"/>
        <v>0</v>
      </c>
      <c r="H1219" s="894"/>
      <c r="I1219" s="882"/>
      <c r="J1219" s="882"/>
      <c r="K1219" s="882"/>
      <c r="L1219" s="882"/>
      <c r="M1219" s="882"/>
      <c r="N1219" s="895"/>
      <c r="O1219" s="894"/>
      <c r="P1219" s="882"/>
      <c r="Q1219" s="882"/>
      <c r="R1219" s="882"/>
      <c r="S1219" s="895"/>
      <c r="T1219" s="205"/>
      <c r="U1219" s="205"/>
      <c r="V1219" s="205"/>
      <c r="W1219" s="205"/>
      <c r="X1219" s="205"/>
      <c r="Y1219" s="205"/>
      <c r="Z1219" s="456">
        <f t="shared" si="93"/>
        <v>0</v>
      </c>
      <c r="AA1219" s="894"/>
      <c r="AB1219" s="882"/>
      <c r="AC1219" s="895"/>
    </row>
    <row r="1220" spans="1:29" hidden="1" outlineLevel="1">
      <c r="A1220" s="430" t="str">
        <f>Słownik!$B$536</f>
        <v>Hiszpania</v>
      </c>
      <c r="B1220" s="429">
        <v>15</v>
      </c>
      <c r="C1220" s="205"/>
      <c r="D1220" s="205"/>
      <c r="E1220" s="205"/>
      <c r="F1220" s="205"/>
      <c r="G1220" s="456">
        <f t="shared" si="92"/>
        <v>0</v>
      </c>
      <c r="H1220" s="894"/>
      <c r="I1220" s="882"/>
      <c r="J1220" s="882"/>
      <c r="K1220" s="882"/>
      <c r="L1220" s="882"/>
      <c r="M1220" s="882"/>
      <c r="N1220" s="895"/>
      <c r="O1220" s="894"/>
      <c r="P1220" s="882"/>
      <c r="Q1220" s="882"/>
      <c r="R1220" s="882"/>
      <c r="S1220" s="895"/>
      <c r="T1220" s="205"/>
      <c r="U1220" s="205"/>
      <c r="V1220" s="205"/>
      <c r="W1220" s="205"/>
      <c r="X1220" s="205"/>
      <c r="Y1220" s="205"/>
      <c r="Z1220" s="456">
        <f t="shared" si="93"/>
        <v>0</v>
      </c>
      <c r="AA1220" s="894"/>
      <c r="AB1220" s="882"/>
      <c r="AC1220" s="895"/>
    </row>
    <row r="1221" spans="1:29" hidden="1" outlineLevel="1">
      <c r="A1221" s="430" t="str">
        <f>Słownik!$B$536</f>
        <v>Hiszpania</v>
      </c>
      <c r="B1221" s="429">
        <v>16</v>
      </c>
      <c r="C1221" s="205"/>
      <c r="D1221" s="205"/>
      <c r="E1221" s="205"/>
      <c r="F1221" s="205"/>
      <c r="G1221" s="456">
        <f t="shared" si="92"/>
        <v>0</v>
      </c>
      <c r="H1221" s="894"/>
      <c r="I1221" s="882"/>
      <c r="J1221" s="882"/>
      <c r="K1221" s="882"/>
      <c r="L1221" s="882"/>
      <c r="M1221" s="882"/>
      <c r="N1221" s="895"/>
      <c r="O1221" s="894"/>
      <c r="P1221" s="882"/>
      <c r="Q1221" s="882"/>
      <c r="R1221" s="882"/>
      <c r="S1221" s="895"/>
      <c r="T1221" s="205"/>
      <c r="U1221" s="205"/>
      <c r="V1221" s="205"/>
      <c r="W1221" s="205"/>
      <c r="X1221" s="205"/>
      <c r="Y1221" s="205"/>
      <c r="Z1221" s="456">
        <f t="shared" si="93"/>
        <v>0</v>
      </c>
      <c r="AA1221" s="894"/>
      <c r="AB1221" s="882"/>
      <c r="AC1221" s="895"/>
    </row>
    <row r="1222" spans="1:29" hidden="1" outlineLevel="1">
      <c r="A1222" s="430" t="str">
        <f>Słownik!$B$536</f>
        <v>Hiszpania</v>
      </c>
      <c r="B1222" s="429">
        <v>17</v>
      </c>
      <c r="C1222" s="205"/>
      <c r="D1222" s="205"/>
      <c r="E1222" s="205"/>
      <c r="F1222" s="205"/>
      <c r="G1222" s="456">
        <f t="shared" si="92"/>
        <v>0</v>
      </c>
      <c r="H1222" s="894"/>
      <c r="I1222" s="882"/>
      <c r="J1222" s="882"/>
      <c r="K1222" s="882"/>
      <c r="L1222" s="882"/>
      <c r="M1222" s="882"/>
      <c r="N1222" s="895"/>
      <c r="O1222" s="894"/>
      <c r="P1222" s="882"/>
      <c r="Q1222" s="882"/>
      <c r="R1222" s="882"/>
      <c r="S1222" s="895"/>
      <c r="T1222" s="205"/>
      <c r="U1222" s="205"/>
      <c r="V1222" s="205"/>
      <c r="W1222" s="205"/>
      <c r="X1222" s="205"/>
      <c r="Y1222" s="205"/>
      <c r="Z1222" s="456">
        <f t="shared" si="93"/>
        <v>0</v>
      </c>
      <c r="AA1222" s="894"/>
      <c r="AB1222" s="882"/>
      <c r="AC1222" s="895"/>
    </row>
    <row r="1223" spans="1:29" hidden="1" outlineLevel="1">
      <c r="A1223" s="430" t="str">
        <f>Słownik!$B$536</f>
        <v>Hiszpania</v>
      </c>
      <c r="B1223" s="429">
        <v>18</v>
      </c>
      <c r="C1223" s="205"/>
      <c r="D1223" s="205"/>
      <c r="E1223" s="205"/>
      <c r="F1223" s="205"/>
      <c r="G1223" s="456">
        <f t="shared" si="92"/>
        <v>0</v>
      </c>
      <c r="H1223" s="894"/>
      <c r="I1223" s="882"/>
      <c r="J1223" s="882"/>
      <c r="K1223" s="882"/>
      <c r="L1223" s="882"/>
      <c r="M1223" s="882"/>
      <c r="N1223" s="895"/>
      <c r="O1223" s="894"/>
      <c r="P1223" s="882"/>
      <c r="Q1223" s="882"/>
      <c r="R1223" s="882"/>
      <c r="S1223" s="895"/>
      <c r="T1223" s="205"/>
      <c r="U1223" s="205"/>
      <c r="V1223" s="205"/>
      <c r="W1223" s="205"/>
      <c r="X1223" s="205"/>
      <c r="Y1223" s="205"/>
      <c r="Z1223" s="456">
        <f t="shared" si="93"/>
        <v>0</v>
      </c>
      <c r="AA1223" s="894"/>
      <c r="AB1223" s="882"/>
      <c r="AC1223" s="895"/>
    </row>
    <row r="1224" spans="1:29" hidden="1" outlineLevel="1">
      <c r="A1224" s="430" t="str">
        <f>Słownik!$B$536</f>
        <v>Hiszpania</v>
      </c>
      <c r="B1224" s="429">
        <v>19</v>
      </c>
      <c r="C1224" s="205"/>
      <c r="D1224" s="205"/>
      <c r="E1224" s="205"/>
      <c r="F1224" s="205"/>
      <c r="G1224" s="456">
        <f t="shared" si="92"/>
        <v>0</v>
      </c>
      <c r="H1224" s="894"/>
      <c r="I1224" s="882"/>
      <c r="J1224" s="882"/>
      <c r="K1224" s="882"/>
      <c r="L1224" s="882"/>
      <c r="M1224" s="882"/>
      <c r="N1224" s="895"/>
      <c r="O1224" s="894"/>
      <c r="P1224" s="882"/>
      <c r="Q1224" s="882"/>
      <c r="R1224" s="882"/>
      <c r="S1224" s="895"/>
      <c r="T1224" s="205"/>
      <c r="U1224" s="205"/>
      <c r="V1224" s="205"/>
      <c r="W1224" s="205"/>
      <c r="X1224" s="205"/>
      <c r="Y1224" s="205"/>
      <c r="Z1224" s="456">
        <f t="shared" si="93"/>
        <v>0</v>
      </c>
      <c r="AA1224" s="894"/>
      <c r="AB1224" s="882"/>
      <c r="AC1224" s="895"/>
    </row>
    <row r="1225" spans="1:29" hidden="1" outlineLevel="1">
      <c r="A1225" s="430" t="str">
        <f>Słownik!$B$536</f>
        <v>Hiszpania</v>
      </c>
      <c r="B1225" s="429">
        <v>20</v>
      </c>
      <c r="C1225" s="205"/>
      <c r="D1225" s="205"/>
      <c r="E1225" s="205"/>
      <c r="F1225" s="205"/>
      <c r="G1225" s="456">
        <f t="shared" si="92"/>
        <v>0</v>
      </c>
      <c r="H1225" s="894"/>
      <c r="I1225" s="882"/>
      <c r="J1225" s="882"/>
      <c r="K1225" s="882"/>
      <c r="L1225" s="882"/>
      <c r="M1225" s="882"/>
      <c r="N1225" s="895"/>
      <c r="O1225" s="894"/>
      <c r="P1225" s="882"/>
      <c r="Q1225" s="882"/>
      <c r="R1225" s="882"/>
      <c r="S1225" s="895"/>
      <c r="T1225" s="205"/>
      <c r="U1225" s="205"/>
      <c r="V1225" s="205"/>
      <c r="W1225" s="205"/>
      <c r="X1225" s="205"/>
      <c r="Y1225" s="205"/>
      <c r="Z1225" s="456">
        <f t="shared" si="93"/>
        <v>0</v>
      </c>
      <c r="AA1225" s="894"/>
      <c r="AB1225" s="882"/>
      <c r="AC1225" s="895"/>
    </row>
    <row r="1226" spans="1:29" hidden="1" outlineLevel="1">
      <c r="A1226" s="430" t="str">
        <f>Słownik!$B$536</f>
        <v>Hiszpania</v>
      </c>
      <c r="B1226" s="429">
        <v>21</v>
      </c>
      <c r="C1226" s="205"/>
      <c r="D1226" s="205"/>
      <c r="E1226" s="205"/>
      <c r="F1226" s="205"/>
      <c r="G1226" s="456">
        <f t="shared" si="92"/>
        <v>0</v>
      </c>
      <c r="H1226" s="894"/>
      <c r="I1226" s="882"/>
      <c r="J1226" s="882"/>
      <c r="K1226" s="882"/>
      <c r="L1226" s="882"/>
      <c r="M1226" s="882"/>
      <c r="N1226" s="895"/>
      <c r="O1226" s="894"/>
      <c r="P1226" s="882"/>
      <c r="Q1226" s="882"/>
      <c r="R1226" s="882"/>
      <c r="S1226" s="895"/>
      <c r="T1226" s="205"/>
      <c r="U1226" s="205"/>
      <c r="V1226" s="205"/>
      <c r="W1226" s="205"/>
      <c r="X1226" s="205"/>
      <c r="Y1226" s="205"/>
      <c r="Z1226" s="456">
        <f t="shared" si="93"/>
        <v>0</v>
      </c>
      <c r="AA1226" s="894"/>
      <c r="AB1226" s="882"/>
      <c r="AC1226" s="895"/>
    </row>
    <row r="1227" spans="1:29" hidden="1" outlineLevel="1">
      <c r="A1227" s="430" t="str">
        <f>Słownik!$B$536</f>
        <v>Hiszpania</v>
      </c>
      <c r="B1227" s="429">
        <v>22</v>
      </c>
      <c r="C1227" s="205"/>
      <c r="D1227" s="205"/>
      <c r="E1227" s="205"/>
      <c r="F1227" s="205"/>
      <c r="G1227" s="456">
        <f t="shared" si="92"/>
        <v>0</v>
      </c>
      <c r="H1227" s="894"/>
      <c r="I1227" s="882"/>
      <c r="J1227" s="882"/>
      <c r="K1227" s="882"/>
      <c r="L1227" s="882"/>
      <c r="M1227" s="882"/>
      <c r="N1227" s="895"/>
      <c r="O1227" s="894"/>
      <c r="P1227" s="882"/>
      <c r="Q1227" s="882"/>
      <c r="R1227" s="882"/>
      <c r="S1227" s="895"/>
      <c r="T1227" s="205"/>
      <c r="U1227" s="205"/>
      <c r="V1227" s="205"/>
      <c r="W1227" s="205"/>
      <c r="X1227" s="205"/>
      <c r="Y1227" s="205"/>
      <c r="Z1227" s="456">
        <f t="shared" si="93"/>
        <v>0</v>
      </c>
      <c r="AA1227" s="894"/>
      <c r="AB1227" s="882"/>
      <c r="AC1227" s="895"/>
    </row>
    <row r="1228" spans="1:29" hidden="1" outlineLevel="1">
      <c r="A1228" s="430" t="str">
        <f>Słownik!$B$536</f>
        <v>Hiszpania</v>
      </c>
      <c r="B1228" s="429">
        <v>23</v>
      </c>
      <c r="C1228" s="205"/>
      <c r="D1228" s="205"/>
      <c r="E1228" s="205"/>
      <c r="F1228" s="205"/>
      <c r="G1228" s="456">
        <f t="shared" si="92"/>
        <v>0</v>
      </c>
      <c r="H1228" s="894"/>
      <c r="I1228" s="882"/>
      <c r="J1228" s="882"/>
      <c r="K1228" s="882"/>
      <c r="L1228" s="882"/>
      <c r="M1228" s="882"/>
      <c r="N1228" s="895"/>
      <c r="O1228" s="894"/>
      <c r="P1228" s="882"/>
      <c r="Q1228" s="882"/>
      <c r="R1228" s="882"/>
      <c r="S1228" s="895"/>
      <c r="T1228" s="205"/>
      <c r="U1228" s="205"/>
      <c r="V1228" s="205"/>
      <c r="W1228" s="205"/>
      <c r="X1228" s="205"/>
      <c r="Y1228" s="205"/>
      <c r="Z1228" s="456">
        <f t="shared" si="93"/>
        <v>0</v>
      </c>
      <c r="AA1228" s="894"/>
      <c r="AB1228" s="882"/>
      <c r="AC1228" s="895"/>
    </row>
    <row r="1229" spans="1:29" hidden="1" outlineLevel="1">
      <c r="A1229" s="430" t="str">
        <f>Słownik!$B$536</f>
        <v>Hiszpania</v>
      </c>
      <c r="B1229" s="429">
        <v>24</v>
      </c>
      <c r="C1229" s="205"/>
      <c r="D1229" s="205"/>
      <c r="E1229" s="205"/>
      <c r="F1229" s="205"/>
      <c r="G1229" s="456">
        <f t="shared" si="92"/>
        <v>0</v>
      </c>
      <c r="H1229" s="894"/>
      <c r="I1229" s="882"/>
      <c r="J1229" s="882"/>
      <c r="K1229" s="882"/>
      <c r="L1229" s="882"/>
      <c r="M1229" s="882"/>
      <c r="N1229" s="895"/>
      <c r="O1229" s="894"/>
      <c r="P1229" s="882"/>
      <c r="Q1229" s="882"/>
      <c r="R1229" s="882"/>
      <c r="S1229" s="895"/>
      <c r="T1229" s="205"/>
      <c r="U1229" s="205"/>
      <c r="V1229" s="205"/>
      <c r="W1229" s="205"/>
      <c r="X1229" s="205"/>
      <c r="Y1229" s="205"/>
      <c r="Z1229" s="456">
        <f t="shared" si="93"/>
        <v>0</v>
      </c>
      <c r="AA1229" s="894"/>
      <c r="AB1229" s="882"/>
      <c r="AC1229" s="895"/>
    </row>
    <row r="1230" spans="1:29" hidden="1" outlineLevel="1">
      <c r="A1230" s="430" t="str">
        <f>Słownik!$B$536</f>
        <v>Hiszpania</v>
      </c>
      <c r="B1230" s="429">
        <v>25</v>
      </c>
      <c r="C1230" s="205"/>
      <c r="D1230" s="205"/>
      <c r="E1230" s="205"/>
      <c r="F1230" s="205"/>
      <c r="G1230" s="456">
        <f t="shared" si="92"/>
        <v>0</v>
      </c>
      <c r="H1230" s="894"/>
      <c r="I1230" s="882"/>
      <c r="J1230" s="882"/>
      <c r="K1230" s="882"/>
      <c r="L1230" s="882"/>
      <c r="M1230" s="882"/>
      <c r="N1230" s="895"/>
      <c r="O1230" s="894"/>
      <c r="P1230" s="882"/>
      <c r="Q1230" s="882"/>
      <c r="R1230" s="882"/>
      <c r="S1230" s="895"/>
      <c r="T1230" s="205"/>
      <c r="U1230" s="205"/>
      <c r="V1230" s="205"/>
      <c r="W1230" s="205"/>
      <c r="X1230" s="205"/>
      <c r="Y1230" s="205"/>
      <c r="Z1230" s="456">
        <f t="shared" si="93"/>
        <v>0</v>
      </c>
      <c r="AA1230" s="894"/>
      <c r="AB1230" s="882"/>
      <c r="AC1230" s="895"/>
    </row>
    <row r="1231" spans="1:29" hidden="1" outlineLevel="1">
      <c r="A1231" s="430" t="str">
        <f>Słownik!$B$536</f>
        <v>Hiszpania</v>
      </c>
      <c r="B1231" s="429">
        <v>26</v>
      </c>
      <c r="C1231" s="205"/>
      <c r="D1231" s="205"/>
      <c r="E1231" s="205"/>
      <c r="F1231" s="205"/>
      <c r="G1231" s="456">
        <f t="shared" si="92"/>
        <v>0</v>
      </c>
      <c r="H1231" s="894"/>
      <c r="I1231" s="882"/>
      <c r="J1231" s="882"/>
      <c r="K1231" s="882"/>
      <c r="L1231" s="882"/>
      <c r="M1231" s="882"/>
      <c r="N1231" s="895"/>
      <c r="O1231" s="894"/>
      <c r="P1231" s="882"/>
      <c r="Q1231" s="882"/>
      <c r="R1231" s="882"/>
      <c r="S1231" s="895"/>
      <c r="T1231" s="205"/>
      <c r="U1231" s="205"/>
      <c r="V1231" s="205"/>
      <c r="W1231" s="205"/>
      <c r="X1231" s="205"/>
      <c r="Y1231" s="205"/>
      <c r="Z1231" s="456">
        <f t="shared" si="93"/>
        <v>0</v>
      </c>
      <c r="AA1231" s="894"/>
      <c r="AB1231" s="882"/>
      <c r="AC1231" s="895"/>
    </row>
    <row r="1232" spans="1:29" hidden="1" outlineLevel="1">
      <c r="A1232" s="430" t="str">
        <f>Słownik!$B$536</f>
        <v>Hiszpania</v>
      </c>
      <c r="B1232" s="429">
        <v>27</v>
      </c>
      <c r="C1232" s="205"/>
      <c r="D1232" s="205"/>
      <c r="E1232" s="205"/>
      <c r="F1232" s="205"/>
      <c r="G1232" s="456">
        <f t="shared" si="92"/>
        <v>0</v>
      </c>
      <c r="H1232" s="894"/>
      <c r="I1232" s="882"/>
      <c r="J1232" s="882"/>
      <c r="K1232" s="882"/>
      <c r="L1232" s="882"/>
      <c r="M1232" s="882"/>
      <c r="N1232" s="895"/>
      <c r="O1232" s="894"/>
      <c r="P1232" s="882"/>
      <c r="Q1232" s="882"/>
      <c r="R1232" s="882"/>
      <c r="S1232" s="895"/>
      <c r="T1232" s="205"/>
      <c r="U1232" s="205"/>
      <c r="V1232" s="205"/>
      <c r="W1232" s="205"/>
      <c r="X1232" s="205"/>
      <c r="Y1232" s="205"/>
      <c r="Z1232" s="456">
        <f t="shared" si="93"/>
        <v>0</v>
      </c>
      <c r="AA1232" s="894"/>
      <c r="AB1232" s="882"/>
      <c r="AC1232" s="895"/>
    </row>
    <row r="1233" spans="1:29" hidden="1" outlineLevel="1">
      <c r="A1233" s="430" t="str">
        <f>Słownik!$B$536</f>
        <v>Hiszpania</v>
      </c>
      <c r="B1233" s="429">
        <v>28</v>
      </c>
      <c r="C1233" s="205"/>
      <c r="D1233" s="205"/>
      <c r="E1233" s="205"/>
      <c r="F1233" s="205"/>
      <c r="G1233" s="456">
        <f t="shared" si="92"/>
        <v>0</v>
      </c>
      <c r="H1233" s="894"/>
      <c r="I1233" s="882"/>
      <c r="J1233" s="882"/>
      <c r="K1233" s="882"/>
      <c r="L1233" s="882"/>
      <c r="M1233" s="882"/>
      <c r="N1233" s="895"/>
      <c r="O1233" s="894"/>
      <c r="P1233" s="882"/>
      <c r="Q1233" s="882"/>
      <c r="R1233" s="882"/>
      <c r="S1233" s="895"/>
      <c r="T1233" s="205"/>
      <c r="U1233" s="205"/>
      <c r="V1233" s="205"/>
      <c r="W1233" s="205"/>
      <c r="X1233" s="205"/>
      <c r="Y1233" s="205"/>
      <c r="Z1233" s="456">
        <f t="shared" si="93"/>
        <v>0</v>
      </c>
      <c r="AA1233" s="894"/>
      <c r="AB1233" s="882"/>
      <c r="AC1233" s="895"/>
    </row>
    <row r="1234" spans="1:29" hidden="1" outlineLevel="1">
      <c r="A1234" s="430" t="str">
        <f>Słownik!$B$536</f>
        <v>Hiszpania</v>
      </c>
      <c r="B1234" s="429">
        <v>29</v>
      </c>
      <c r="C1234" s="205"/>
      <c r="D1234" s="205"/>
      <c r="E1234" s="205"/>
      <c r="F1234" s="205"/>
      <c r="G1234" s="456">
        <f t="shared" si="92"/>
        <v>0</v>
      </c>
      <c r="H1234" s="894"/>
      <c r="I1234" s="882"/>
      <c r="J1234" s="882"/>
      <c r="K1234" s="882"/>
      <c r="L1234" s="882"/>
      <c r="M1234" s="882"/>
      <c r="N1234" s="895"/>
      <c r="O1234" s="894"/>
      <c r="P1234" s="882"/>
      <c r="Q1234" s="882"/>
      <c r="R1234" s="882"/>
      <c r="S1234" s="895"/>
      <c r="T1234" s="205"/>
      <c r="U1234" s="205"/>
      <c r="V1234" s="205"/>
      <c r="W1234" s="205"/>
      <c r="X1234" s="205"/>
      <c r="Y1234" s="205"/>
      <c r="Z1234" s="456">
        <f t="shared" si="93"/>
        <v>0</v>
      </c>
      <c r="AA1234" s="894"/>
      <c r="AB1234" s="882"/>
      <c r="AC1234" s="895"/>
    </row>
    <row r="1235" spans="1:29" hidden="1" outlineLevel="1">
      <c r="A1235" s="430" t="str">
        <f>Słownik!$B$536</f>
        <v>Hiszpania</v>
      </c>
      <c r="B1235" s="429">
        <v>30</v>
      </c>
      <c r="C1235" s="205"/>
      <c r="D1235" s="205"/>
      <c r="E1235" s="205"/>
      <c r="F1235" s="205"/>
      <c r="G1235" s="456">
        <f t="shared" si="92"/>
        <v>0</v>
      </c>
      <c r="H1235" s="894"/>
      <c r="I1235" s="882"/>
      <c r="J1235" s="882"/>
      <c r="K1235" s="882"/>
      <c r="L1235" s="882"/>
      <c r="M1235" s="882"/>
      <c r="N1235" s="895"/>
      <c r="O1235" s="894"/>
      <c r="P1235" s="882"/>
      <c r="Q1235" s="882"/>
      <c r="R1235" s="882"/>
      <c r="S1235" s="895"/>
      <c r="T1235" s="205"/>
      <c r="U1235" s="205"/>
      <c r="V1235" s="205"/>
      <c r="W1235" s="205"/>
      <c r="X1235" s="205"/>
      <c r="Y1235" s="205"/>
      <c r="Z1235" s="456">
        <f t="shared" si="93"/>
        <v>0</v>
      </c>
      <c r="AA1235" s="894"/>
      <c r="AB1235" s="882"/>
      <c r="AC1235" s="895"/>
    </row>
    <row r="1236" spans="1:29" hidden="1" outlineLevel="1">
      <c r="A1236" s="430" t="str">
        <f>Słownik!$B$536</f>
        <v>Hiszpania</v>
      </c>
      <c r="B1236" s="429">
        <v>31</v>
      </c>
      <c r="C1236" s="205"/>
      <c r="D1236" s="205"/>
      <c r="E1236" s="205"/>
      <c r="F1236" s="205"/>
      <c r="G1236" s="456">
        <f t="shared" si="92"/>
        <v>0</v>
      </c>
      <c r="H1236" s="894"/>
      <c r="I1236" s="882"/>
      <c r="J1236" s="882"/>
      <c r="K1236" s="882"/>
      <c r="L1236" s="882"/>
      <c r="M1236" s="882"/>
      <c r="N1236" s="895"/>
      <c r="O1236" s="894"/>
      <c r="P1236" s="882"/>
      <c r="Q1236" s="882"/>
      <c r="R1236" s="882"/>
      <c r="S1236" s="895"/>
      <c r="T1236" s="205"/>
      <c r="U1236" s="205"/>
      <c r="V1236" s="205"/>
      <c r="W1236" s="205"/>
      <c r="X1236" s="205"/>
      <c r="Y1236" s="205"/>
      <c r="Z1236" s="456">
        <f t="shared" si="93"/>
        <v>0</v>
      </c>
      <c r="AA1236" s="894"/>
      <c r="AB1236" s="882"/>
      <c r="AC1236" s="895"/>
    </row>
    <row r="1237" spans="1:29" hidden="1" outlineLevel="1">
      <c r="A1237" s="430" t="str">
        <f>Słownik!$B$536</f>
        <v>Hiszpania</v>
      </c>
      <c r="B1237" s="429">
        <v>32</v>
      </c>
      <c r="C1237" s="205"/>
      <c r="D1237" s="205"/>
      <c r="E1237" s="205"/>
      <c r="F1237" s="205"/>
      <c r="G1237" s="456">
        <f t="shared" si="92"/>
        <v>0</v>
      </c>
      <c r="H1237" s="894"/>
      <c r="I1237" s="882"/>
      <c r="J1237" s="882"/>
      <c r="K1237" s="882"/>
      <c r="L1237" s="882"/>
      <c r="M1237" s="882"/>
      <c r="N1237" s="895"/>
      <c r="O1237" s="894"/>
      <c r="P1237" s="882"/>
      <c r="Q1237" s="882"/>
      <c r="R1237" s="882"/>
      <c r="S1237" s="895"/>
      <c r="T1237" s="205"/>
      <c r="U1237" s="205"/>
      <c r="V1237" s="205"/>
      <c r="W1237" s="205"/>
      <c r="X1237" s="205"/>
      <c r="Y1237" s="205"/>
      <c r="Z1237" s="456">
        <f t="shared" si="93"/>
        <v>0</v>
      </c>
      <c r="AA1237" s="894"/>
      <c r="AB1237" s="882"/>
      <c r="AC1237" s="895"/>
    </row>
    <row r="1238" spans="1:29" hidden="1" outlineLevel="1">
      <c r="A1238" s="430" t="str">
        <f>Słownik!$B$536</f>
        <v>Hiszpania</v>
      </c>
      <c r="B1238" s="429">
        <v>33</v>
      </c>
      <c r="C1238" s="205"/>
      <c r="D1238" s="205"/>
      <c r="E1238" s="205"/>
      <c r="F1238" s="205"/>
      <c r="G1238" s="456">
        <f t="shared" si="92"/>
        <v>0</v>
      </c>
      <c r="H1238" s="894"/>
      <c r="I1238" s="882"/>
      <c r="J1238" s="882"/>
      <c r="K1238" s="882"/>
      <c r="L1238" s="882"/>
      <c r="M1238" s="882"/>
      <c r="N1238" s="895"/>
      <c r="O1238" s="894"/>
      <c r="P1238" s="882"/>
      <c r="Q1238" s="882"/>
      <c r="R1238" s="882"/>
      <c r="S1238" s="895"/>
      <c r="T1238" s="205"/>
      <c r="U1238" s="205"/>
      <c r="V1238" s="205"/>
      <c r="W1238" s="205"/>
      <c r="X1238" s="205"/>
      <c r="Y1238" s="205"/>
      <c r="Z1238" s="456">
        <f t="shared" si="93"/>
        <v>0</v>
      </c>
      <c r="AA1238" s="894"/>
      <c r="AB1238" s="882"/>
      <c r="AC1238" s="895"/>
    </row>
    <row r="1239" spans="1:29" hidden="1" outlineLevel="1">
      <c r="A1239" s="430" t="str">
        <f>Słownik!$B$536</f>
        <v>Hiszpania</v>
      </c>
      <c r="B1239" s="429">
        <v>34</v>
      </c>
      <c r="C1239" s="205"/>
      <c r="D1239" s="205"/>
      <c r="E1239" s="205"/>
      <c r="F1239" s="205"/>
      <c r="G1239" s="456">
        <f t="shared" si="92"/>
        <v>0</v>
      </c>
      <c r="H1239" s="894"/>
      <c r="I1239" s="882"/>
      <c r="J1239" s="882"/>
      <c r="K1239" s="882"/>
      <c r="L1239" s="882"/>
      <c r="M1239" s="882"/>
      <c r="N1239" s="895"/>
      <c r="O1239" s="894"/>
      <c r="P1239" s="882"/>
      <c r="Q1239" s="882"/>
      <c r="R1239" s="882"/>
      <c r="S1239" s="895"/>
      <c r="T1239" s="205"/>
      <c r="U1239" s="205"/>
      <c r="V1239" s="205"/>
      <c r="W1239" s="205"/>
      <c r="X1239" s="205"/>
      <c r="Y1239" s="205"/>
      <c r="Z1239" s="456">
        <f t="shared" si="93"/>
        <v>0</v>
      </c>
      <c r="AA1239" s="894"/>
      <c r="AB1239" s="882"/>
      <c r="AC1239" s="895"/>
    </row>
    <row r="1240" spans="1:29" hidden="1" outlineLevel="1">
      <c r="A1240" s="430" t="str">
        <f>Słownik!$B$536</f>
        <v>Hiszpania</v>
      </c>
      <c r="B1240" s="429">
        <v>35</v>
      </c>
      <c r="C1240" s="205"/>
      <c r="D1240" s="205"/>
      <c r="E1240" s="205"/>
      <c r="F1240" s="205"/>
      <c r="G1240" s="456">
        <f t="shared" si="92"/>
        <v>0</v>
      </c>
      <c r="H1240" s="894"/>
      <c r="I1240" s="882"/>
      <c r="J1240" s="882"/>
      <c r="K1240" s="882"/>
      <c r="L1240" s="882"/>
      <c r="M1240" s="882"/>
      <c r="N1240" s="895"/>
      <c r="O1240" s="894"/>
      <c r="P1240" s="882"/>
      <c r="Q1240" s="882"/>
      <c r="R1240" s="882"/>
      <c r="S1240" s="895"/>
      <c r="T1240" s="205"/>
      <c r="U1240" s="205"/>
      <c r="V1240" s="205"/>
      <c r="W1240" s="205"/>
      <c r="X1240" s="205"/>
      <c r="Y1240" s="205"/>
      <c r="Z1240" s="456">
        <f t="shared" si="93"/>
        <v>0</v>
      </c>
      <c r="AA1240" s="894"/>
      <c r="AB1240" s="882"/>
      <c r="AC1240" s="895"/>
    </row>
    <row r="1241" spans="1:29" hidden="1" outlineLevel="1">
      <c r="A1241" s="430" t="str">
        <f>Słownik!$B$536</f>
        <v>Hiszpania</v>
      </c>
      <c r="B1241" s="429">
        <v>36</v>
      </c>
      <c r="C1241" s="205"/>
      <c r="D1241" s="205"/>
      <c r="E1241" s="205"/>
      <c r="F1241" s="205"/>
      <c r="G1241" s="456">
        <f t="shared" si="92"/>
        <v>0</v>
      </c>
      <c r="H1241" s="894"/>
      <c r="I1241" s="882"/>
      <c r="J1241" s="882"/>
      <c r="K1241" s="882"/>
      <c r="L1241" s="882"/>
      <c r="M1241" s="882"/>
      <c r="N1241" s="895"/>
      <c r="O1241" s="894"/>
      <c r="P1241" s="882"/>
      <c r="Q1241" s="882"/>
      <c r="R1241" s="882"/>
      <c r="S1241" s="895"/>
      <c r="T1241" s="205"/>
      <c r="U1241" s="205"/>
      <c r="V1241" s="205"/>
      <c r="W1241" s="205"/>
      <c r="X1241" s="205"/>
      <c r="Y1241" s="205"/>
      <c r="Z1241" s="456">
        <f t="shared" si="93"/>
        <v>0</v>
      </c>
      <c r="AA1241" s="894"/>
      <c r="AB1241" s="882"/>
      <c r="AC1241" s="895"/>
    </row>
    <row r="1242" spans="1:29" hidden="1" outlineLevel="1">
      <c r="A1242" s="430" t="str">
        <f>Słownik!$B$536</f>
        <v>Hiszpania</v>
      </c>
      <c r="B1242" s="429">
        <v>37</v>
      </c>
      <c r="C1242" s="205"/>
      <c r="D1242" s="205"/>
      <c r="E1242" s="205"/>
      <c r="F1242" s="205"/>
      <c r="G1242" s="456">
        <f t="shared" si="92"/>
        <v>0</v>
      </c>
      <c r="H1242" s="894"/>
      <c r="I1242" s="882"/>
      <c r="J1242" s="882"/>
      <c r="K1242" s="882"/>
      <c r="L1242" s="882"/>
      <c r="M1242" s="882"/>
      <c r="N1242" s="895"/>
      <c r="O1242" s="894"/>
      <c r="P1242" s="882"/>
      <c r="Q1242" s="882"/>
      <c r="R1242" s="882"/>
      <c r="S1242" s="895"/>
      <c r="T1242" s="205"/>
      <c r="U1242" s="205"/>
      <c r="V1242" s="205"/>
      <c r="W1242" s="205"/>
      <c r="X1242" s="205"/>
      <c r="Y1242" s="205"/>
      <c r="Z1242" s="456">
        <f t="shared" si="93"/>
        <v>0</v>
      </c>
      <c r="AA1242" s="894"/>
      <c r="AB1242" s="882"/>
      <c r="AC1242" s="895"/>
    </row>
    <row r="1243" spans="1:29" hidden="1" outlineLevel="1">
      <c r="A1243" s="430" t="str">
        <f>Słownik!$B$536</f>
        <v>Hiszpania</v>
      </c>
      <c r="B1243" s="429">
        <v>38</v>
      </c>
      <c r="C1243" s="205"/>
      <c r="D1243" s="205"/>
      <c r="E1243" s="205"/>
      <c r="F1243" s="205"/>
      <c r="G1243" s="456">
        <f t="shared" si="92"/>
        <v>0</v>
      </c>
      <c r="H1243" s="894"/>
      <c r="I1243" s="882"/>
      <c r="J1243" s="882"/>
      <c r="K1243" s="882"/>
      <c r="L1243" s="882"/>
      <c r="M1243" s="882"/>
      <c r="N1243" s="895"/>
      <c r="O1243" s="894"/>
      <c r="P1243" s="882"/>
      <c r="Q1243" s="882"/>
      <c r="R1243" s="882"/>
      <c r="S1243" s="895"/>
      <c r="T1243" s="205"/>
      <c r="U1243" s="205"/>
      <c r="V1243" s="205"/>
      <c r="W1243" s="205"/>
      <c r="X1243" s="205"/>
      <c r="Y1243" s="205"/>
      <c r="Z1243" s="456">
        <f t="shared" si="93"/>
        <v>0</v>
      </c>
      <c r="AA1243" s="894"/>
      <c r="AB1243" s="882"/>
      <c r="AC1243" s="895"/>
    </row>
    <row r="1244" spans="1:29" hidden="1" outlineLevel="1">
      <c r="A1244" s="430" t="str">
        <f>Słownik!$B$536</f>
        <v>Hiszpania</v>
      </c>
      <c r="B1244" s="429">
        <v>39</v>
      </c>
      <c r="C1244" s="205"/>
      <c r="D1244" s="205"/>
      <c r="E1244" s="205"/>
      <c r="F1244" s="205"/>
      <c r="G1244" s="456">
        <f t="shared" si="92"/>
        <v>0</v>
      </c>
      <c r="H1244" s="894"/>
      <c r="I1244" s="882"/>
      <c r="J1244" s="882"/>
      <c r="K1244" s="882"/>
      <c r="L1244" s="882"/>
      <c r="M1244" s="882"/>
      <c r="N1244" s="895"/>
      <c r="O1244" s="894"/>
      <c r="P1244" s="882"/>
      <c r="Q1244" s="882"/>
      <c r="R1244" s="882"/>
      <c r="S1244" s="895"/>
      <c r="T1244" s="205"/>
      <c r="U1244" s="205"/>
      <c r="V1244" s="205"/>
      <c r="W1244" s="205"/>
      <c r="X1244" s="205"/>
      <c r="Y1244" s="205"/>
      <c r="Z1244" s="456">
        <f t="shared" si="93"/>
        <v>0</v>
      </c>
      <c r="AA1244" s="894"/>
      <c r="AB1244" s="882"/>
      <c r="AC1244" s="895"/>
    </row>
    <row r="1245" spans="1:29" hidden="1" outlineLevel="1">
      <c r="A1245" s="430" t="str">
        <f>Słownik!$B$536</f>
        <v>Hiszpania</v>
      </c>
      <c r="B1245" s="429">
        <v>40</v>
      </c>
      <c r="C1245" s="205"/>
      <c r="D1245" s="205"/>
      <c r="E1245" s="205"/>
      <c r="F1245" s="205"/>
      <c r="G1245" s="456">
        <f t="shared" si="92"/>
        <v>0</v>
      </c>
      <c r="H1245" s="894"/>
      <c r="I1245" s="882"/>
      <c r="J1245" s="882"/>
      <c r="K1245" s="882"/>
      <c r="L1245" s="882"/>
      <c r="M1245" s="882"/>
      <c r="N1245" s="895"/>
      <c r="O1245" s="894"/>
      <c r="P1245" s="882"/>
      <c r="Q1245" s="882"/>
      <c r="R1245" s="882"/>
      <c r="S1245" s="895"/>
      <c r="T1245" s="205"/>
      <c r="U1245" s="205"/>
      <c r="V1245" s="205"/>
      <c r="W1245" s="205"/>
      <c r="X1245" s="205"/>
      <c r="Y1245" s="205"/>
      <c r="Z1245" s="456">
        <f t="shared" si="93"/>
        <v>0</v>
      </c>
      <c r="AA1245" s="894"/>
      <c r="AB1245" s="882"/>
      <c r="AC1245" s="895"/>
    </row>
    <row r="1246" spans="1:29" hidden="1" outlineLevel="1">
      <c r="A1246" s="430" t="str">
        <f>Słownik!$B$536</f>
        <v>Hiszpania</v>
      </c>
      <c r="B1246" s="429">
        <v>41</v>
      </c>
      <c r="C1246" s="205"/>
      <c r="D1246" s="205"/>
      <c r="E1246" s="205"/>
      <c r="F1246" s="205"/>
      <c r="G1246" s="456">
        <f t="shared" si="92"/>
        <v>0</v>
      </c>
      <c r="H1246" s="894"/>
      <c r="I1246" s="882"/>
      <c r="J1246" s="882"/>
      <c r="K1246" s="882"/>
      <c r="L1246" s="882"/>
      <c r="M1246" s="882"/>
      <c r="N1246" s="895"/>
      <c r="O1246" s="894"/>
      <c r="P1246" s="882"/>
      <c r="Q1246" s="882"/>
      <c r="R1246" s="882"/>
      <c r="S1246" s="895"/>
      <c r="T1246" s="205"/>
      <c r="U1246" s="205"/>
      <c r="V1246" s="205"/>
      <c r="W1246" s="205"/>
      <c r="X1246" s="205"/>
      <c r="Y1246" s="205"/>
      <c r="Z1246" s="456">
        <f t="shared" si="93"/>
        <v>0</v>
      </c>
      <c r="AA1246" s="894"/>
      <c r="AB1246" s="882"/>
      <c r="AC1246" s="895"/>
    </row>
    <row r="1247" spans="1:29" hidden="1" outlineLevel="1">
      <c r="A1247" s="430" t="str">
        <f>Słownik!$B$536</f>
        <v>Hiszpania</v>
      </c>
      <c r="B1247" s="429">
        <v>42</v>
      </c>
      <c r="C1247" s="205"/>
      <c r="D1247" s="205"/>
      <c r="E1247" s="205"/>
      <c r="F1247" s="205"/>
      <c r="G1247" s="456">
        <f t="shared" ref="G1247:G1267" si="94">SUM(C1247:F1247)</f>
        <v>0</v>
      </c>
      <c r="H1247" s="894"/>
      <c r="I1247" s="882"/>
      <c r="J1247" s="882"/>
      <c r="K1247" s="882"/>
      <c r="L1247" s="882"/>
      <c r="M1247" s="882"/>
      <c r="N1247" s="895"/>
      <c r="O1247" s="894"/>
      <c r="P1247" s="882"/>
      <c r="Q1247" s="882"/>
      <c r="R1247" s="882"/>
      <c r="S1247" s="895"/>
      <c r="T1247" s="205"/>
      <c r="U1247" s="205"/>
      <c r="V1247" s="205"/>
      <c r="W1247" s="205"/>
      <c r="X1247" s="205"/>
      <c r="Y1247" s="205"/>
      <c r="Z1247" s="456">
        <f t="shared" si="93"/>
        <v>0</v>
      </c>
      <c r="AA1247" s="894"/>
      <c r="AB1247" s="882"/>
      <c r="AC1247" s="895"/>
    </row>
    <row r="1248" spans="1:29" hidden="1" outlineLevel="1">
      <c r="A1248" s="430" t="str">
        <f>Słownik!$B$536</f>
        <v>Hiszpania</v>
      </c>
      <c r="B1248" s="429">
        <v>43</v>
      </c>
      <c r="C1248" s="205"/>
      <c r="D1248" s="205"/>
      <c r="E1248" s="205"/>
      <c r="F1248" s="205"/>
      <c r="G1248" s="456">
        <f t="shared" si="94"/>
        <v>0</v>
      </c>
      <c r="H1248" s="894"/>
      <c r="I1248" s="882"/>
      <c r="J1248" s="882"/>
      <c r="K1248" s="882"/>
      <c r="L1248" s="882"/>
      <c r="M1248" s="882"/>
      <c r="N1248" s="895"/>
      <c r="O1248" s="894"/>
      <c r="P1248" s="882"/>
      <c r="Q1248" s="882"/>
      <c r="R1248" s="882"/>
      <c r="S1248" s="895"/>
      <c r="T1248" s="205"/>
      <c r="U1248" s="205"/>
      <c r="V1248" s="205"/>
      <c r="W1248" s="205"/>
      <c r="X1248" s="205"/>
      <c r="Y1248" s="205"/>
      <c r="Z1248" s="456">
        <f t="shared" ref="Z1248:Z1255" si="95">SUM(T1248:W1248)+5*(X1248+Y1248)</f>
        <v>0</v>
      </c>
      <c r="AA1248" s="894"/>
      <c r="AB1248" s="882"/>
      <c r="AC1248" s="895"/>
    </row>
    <row r="1249" spans="1:29" hidden="1" outlineLevel="1">
      <c r="A1249" s="430" t="str">
        <f>Słownik!$B$536</f>
        <v>Hiszpania</v>
      </c>
      <c r="B1249" s="429">
        <v>44</v>
      </c>
      <c r="C1249" s="205"/>
      <c r="D1249" s="205"/>
      <c r="E1249" s="205"/>
      <c r="F1249" s="205"/>
      <c r="G1249" s="456">
        <f t="shared" si="94"/>
        <v>0</v>
      </c>
      <c r="H1249" s="894"/>
      <c r="I1249" s="882"/>
      <c r="J1249" s="882"/>
      <c r="K1249" s="882"/>
      <c r="L1249" s="882"/>
      <c r="M1249" s="882"/>
      <c r="N1249" s="895"/>
      <c r="O1249" s="894"/>
      <c r="P1249" s="882"/>
      <c r="Q1249" s="882"/>
      <c r="R1249" s="882"/>
      <c r="S1249" s="895"/>
      <c r="T1249" s="205"/>
      <c r="U1249" s="205"/>
      <c r="V1249" s="205"/>
      <c r="W1249" s="205"/>
      <c r="X1249" s="205"/>
      <c r="Y1249" s="205"/>
      <c r="Z1249" s="456">
        <f t="shared" si="95"/>
        <v>0</v>
      </c>
      <c r="AA1249" s="894"/>
      <c r="AB1249" s="882"/>
      <c r="AC1249" s="895"/>
    </row>
    <row r="1250" spans="1:29" hidden="1" outlineLevel="1">
      <c r="A1250" s="430" t="str">
        <f>Słownik!$B$536</f>
        <v>Hiszpania</v>
      </c>
      <c r="B1250" s="429">
        <v>45</v>
      </c>
      <c r="C1250" s="205"/>
      <c r="D1250" s="205"/>
      <c r="E1250" s="205"/>
      <c r="F1250" s="205"/>
      <c r="G1250" s="456">
        <f t="shared" si="94"/>
        <v>0</v>
      </c>
      <c r="H1250" s="894"/>
      <c r="I1250" s="882"/>
      <c r="J1250" s="882"/>
      <c r="K1250" s="882"/>
      <c r="L1250" s="882"/>
      <c r="M1250" s="882"/>
      <c r="N1250" s="895"/>
      <c r="O1250" s="894"/>
      <c r="P1250" s="882"/>
      <c r="Q1250" s="882"/>
      <c r="R1250" s="882"/>
      <c r="S1250" s="895"/>
      <c r="T1250" s="205"/>
      <c r="U1250" s="205"/>
      <c r="V1250" s="205"/>
      <c r="W1250" s="205"/>
      <c r="X1250" s="205"/>
      <c r="Y1250" s="205"/>
      <c r="Z1250" s="456">
        <f t="shared" si="95"/>
        <v>0</v>
      </c>
      <c r="AA1250" s="894"/>
      <c r="AB1250" s="882"/>
      <c r="AC1250" s="895"/>
    </row>
    <row r="1251" spans="1:29" hidden="1" outlineLevel="1">
      <c r="A1251" s="430" t="str">
        <f>Słownik!$B$536</f>
        <v>Hiszpania</v>
      </c>
      <c r="B1251" s="429">
        <v>46</v>
      </c>
      <c r="C1251" s="205"/>
      <c r="D1251" s="205"/>
      <c r="E1251" s="205"/>
      <c r="F1251" s="205"/>
      <c r="G1251" s="456">
        <f t="shared" si="94"/>
        <v>0</v>
      </c>
      <c r="H1251" s="894"/>
      <c r="I1251" s="882"/>
      <c r="J1251" s="882"/>
      <c r="K1251" s="882"/>
      <c r="L1251" s="882"/>
      <c r="M1251" s="882"/>
      <c r="N1251" s="895"/>
      <c r="O1251" s="894"/>
      <c r="P1251" s="882"/>
      <c r="Q1251" s="882"/>
      <c r="R1251" s="882"/>
      <c r="S1251" s="895"/>
      <c r="T1251" s="205"/>
      <c r="U1251" s="205"/>
      <c r="V1251" s="205"/>
      <c r="W1251" s="205"/>
      <c r="X1251" s="205"/>
      <c r="Y1251" s="205"/>
      <c r="Z1251" s="456">
        <f t="shared" si="95"/>
        <v>0</v>
      </c>
      <c r="AA1251" s="894"/>
      <c r="AB1251" s="882"/>
      <c r="AC1251" s="895"/>
    </row>
    <row r="1252" spans="1:29" hidden="1" outlineLevel="1">
      <c r="A1252" s="430" t="str">
        <f>Słownik!$B$536</f>
        <v>Hiszpania</v>
      </c>
      <c r="B1252" s="429">
        <v>47</v>
      </c>
      <c r="C1252" s="205"/>
      <c r="D1252" s="205"/>
      <c r="E1252" s="205"/>
      <c r="F1252" s="205"/>
      <c r="G1252" s="456">
        <f t="shared" si="94"/>
        <v>0</v>
      </c>
      <c r="H1252" s="894"/>
      <c r="I1252" s="882"/>
      <c r="J1252" s="882"/>
      <c r="K1252" s="882"/>
      <c r="L1252" s="882"/>
      <c r="M1252" s="882"/>
      <c r="N1252" s="895"/>
      <c r="O1252" s="894"/>
      <c r="P1252" s="882"/>
      <c r="Q1252" s="882"/>
      <c r="R1252" s="882"/>
      <c r="S1252" s="895"/>
      <c r="T1252" s="205"/>
      <c r="U1252" s="205"/>
      <c r="V1252" s="205"/>
      <c r="W1252" s="205"/>
      <c r="X1252" s="205"/>
      <c r="Y1252" s="205"/>
      <c r="Z1252" s="456">
        <f t="shared" si="95"/>
        <v>0</v>
      </c>
      <c r="AA1252" s="894"/>
      <c r="AB1252" s="882"/>
      <c r="AC1252" s="895"/>
    </row>
    <row r="1253" spans="1:29" hidden="1" outlineLevel="1">
      <c r="A1253" s="430" t="str">
        <f>Słownik!$B$536</f>
        <v>Hiszpania</v>
      </c>
      <c r="B1253" s="429">
        <v>48</v>
      </c>
      <c r="C1253" s="205"/>
      <c r="D1253" s="205"/>
      <c r="E1253" s="205"/>
      <c r="F1253" s="205"/>
      <c r="G1253" s="456">
        <f t="shared" si="94"/>
        <v>0</v>
      </c>
      <c r="H1253" s="894"/>
      <c r="I1253" s="882"/>
      <c r="J1253" s="882"/>
      <c r="K1253" s="882"/>
      <c r="L1253" s="882"/>
      <c r="M1253" s="882"/>
      <c r="N1253" s="895"/>
      <c r="O1253" s="894"/>
      <c r="P1253" s="882"/>
      <c r="Q1253" s="882"/>
      <c r="R1253" s="882"/>
      <c r="S1253" s="895"/>
      <c r="T1253" s="205"/>
      <c r="U1253" s="205"/>
      <c r="V1253" s="205"/>
      <c r="W1253" s="205"/>
      <c r="X1253" s="205"/>
      <c r="Y1253" s="205"/>
      <c r="Z1253" s="456">
        <f t="shared" si="95"/>
        <v>0</v>
      </c>
      <c r="AA1253" s="894"/>
      <c r="AB1253" s="882"/>
      <c r="AC1253" s="895"/>
    </row>
    <row r="1254" spans="1:29" hidden="1" outlineLevel="1">
      <c r="A1254" s="430" t="str">
        <f>Słownik!$B$536</f>
        <v>Hiszpania</v>
      </c>
      <c r="B1254" s="429">
        <v>49</v>
      </c>
      <c r="C1254" s="205"/>
      <c r="D1254" s="205"/>
      <c r="E1254" s="205"/>
      <c r="F1254" s="205"/>
      <c r="G1254" s="456">
        <f t="shared" si="94"/>
        <v>0</v>
      </c>
      <c r="H1254" s="894"/>
      <c r="I1254" s="882"/>
      <c r="J1254" s="882"/>
      <c r="K1254" s="882"/>
      <c r="L1254" s="882"/>
      <c r="M1254" s="882"/>
      <c r="N1254" s="895"/>
      <c r="O1254" s="894"/>
      <c r="P1254" s="882"/>
      <c r="Q1254" s="882"/>
      <c r="R1254" s="882"/>
      <c r="S1254" s="895"/>
      <c r="T1254" s="205"/>
      <c r="U1254" s="205"/>
      <c r="V1254" s="205"/>
      <c r="W1254" s="205"/>
      <c r="X1254" s="205"/>
      <c r="Y1254" s="205"/>
      <c r="Z1254" s="456">
        <f t="shared" si="95"/>
        <v>0</v>
      </c>
      <c r="AA1254" s="894"/>
      <c r="AB1254" s="882"/>
      <c r="AC1254" s="895"/>
    </row>
    <row r="1255" spans="1:29" hidden="1" outlineLevel="1">
      <c r="A1255" s="430" t="str">
        <f>Słownik!$B$536</f>
        <v>Hiszpania</v>
      </c>
      <c r="B1255" s="479">
        <v>50</v>
      </c>
      <c r="C1255" s="205"/>
      <c r="D1255" s="205"/>
      <c r="E1255" s="205"/>
      <c r="F1255" s="205"/>
      <c r="G1255" s="456">
        <f t="shared" si="94"/>
        <v>0</v>
      </c>
      <c r="H1255" s="896"/>
      <c r="I1255" s="897"/>
      <c r="J1255" s="897"/>
      <c r="K1255" s="897"/>
      <c r="L1255" s="897"/>
      <c r="M1255" s="897"/>
      <c r="N1255" s="898"/>
      <c r="O1255" s="896"/>
      <c r="P1255" s="897"/>
      <c r="Q1255" s="897"/>
      <c r="R1255" s="897"/>
      <c r="S1255" s="898"/>
      <c r="T1255" s="205"/>
      <c r="U1255" s="205"/>
      <c r="V1255" s="205"/>
      <c r="W1255" s="205"/>
      <c r="X1255" s="205"/>
      <c r="Y1255" s="205"/>
      <c r="Z1255" s="456">
        <f t="shared" si="95"/>
        <v>0</v>
      </c>
      <c r="AA1255" s="896"/>
      <c r="AB1255" s="897"/>
      <c r="AC1255" s="898"/>
    </row>
    <row r="1256" spans="1:29" collapsed="1">
      <c r="A1256" s="441" t="str">
        <f>Słownik!B536</f>
        <v>Hiszpania</v>
      </c>
      <c r="B1256" s="480" t="str">
        <f>Słownik!$B$487</f>
        <v>Wszystko</v>
      </c>
      <c r="C1256" s="477"/>
      <c r="D1256" s="453"/>
      <c r="E1256" s="453"/>
      <c r="F1256" s="454"/>
      <c r="G1256" s="461"/>
      <c r="H1256" s="888"/>
      <c r="I1256" s="889"/>
      <c r="J1256" s="889"/>
      <c r="K1256" s="889"/>
      <c r="L1256" s="889"/>
      <c r="M1256" s="889"/>
      <c r="N1256" s="890"/>
      <c r="O1256" s="888"/>
      <c r="P1256" s="889"/>
      <c r="Q1256" s="889"/>
      <c r="R1256" s="889"/>
      <c r="S1256" s="890"/>
      <c r="T1256" s="452"/>
      <c r="U1256" s="453"/>
      <c r="V1256" s="453"/>
      <c r="W1256" s="453"/>
      <c r="X1256" s="467"/>
      <c r="Y1256" s="453"/>
      <c r="Z1256" s="473"/>
      <c r="AA1256" s="888"/>
      <c r="AB1256" s="889"/>
      <c r="AC1256" s="890"/>
    </row>
    <row r="1257" spans="1:29">
      <c r="A1257" s="441" t="str">
        <f>Słownik!B537</f>
        <v>ES</v>
      </c>
      <c r="B1257" s="481" t="str">
        <f>Słownik!$B$480</f>
        <v>Razem</v>
      </c>
      <c r="C1257" s="478">
        <f>IF(SUM(C1206:C1255)=0,C1256,SUM(C1206:C1255))</f>
        <v>0</v>
      </c>
      <c r="D1257" s="455">
        <f t="shared" ref="D1257:F1257" si="96">IF(SUM(D1206:D1255)=0,D1256,SUM(D1206:D1255))</f>
        <v>0</v>
      </c>
      <c r="E1257" s="455">
        <f t="shared" si="96"/>
        <v>0</v>
      </c>
      <c r="F1257" s="456">
        <f t="shared" si="96"/>
        <v>0</v>
      </c>
      <c r="G1257" s="457">
        <f t="shared" si="94"/>
        <v>0</v>
      </c>
      <c r="H1257" s="888"/>
      <c r="I1257" s="889"/>
      <c r="J1257" s="889"/>
      <c r="K1257" s="889"/>
      <c r="L1257" s="889"/>
      <c r="M1257" s="889"/>
      <c r="N1257" s="890"/>
      <c r="O1257" s="888"/>
      <c r="P1257" s="889"/>
      <c r="Q1257" s="889"/>
      <c r="R1257" s="889"/>
      <c r="S1257" s="890"/>
      <c r="T1257" s="455">
        <f t="shared" ref="T1257:Y1257" si="97">IF(SUM(T1206:T1255)=0,T1256,SUM(T1206:T1255))</f>
        <v>0</v>
      </c>
      <c r="U1257" s="468">
        <f t="shared" si="97"/>
        <v>0</v>
      </c>
      <c r="V1257" s="468">
        <f t="shared" si="97"/>
        <v>0</v>
      </c>
      <c r="W1257" s="468">
        <f t="shared" si="97"/>
        <v>0</v>
      </c>
      <c r="X1257" s="468">
        <f t="shared" si="97"/>
        <v>0</v>
      </c>
      <c r="Y1257" s="469">
        <f t="shared" si="97"/>
        <v>0</v>
      </c>
      <c r="Z1257" s="474">
        <f>SUM(T1257:W1257)+5*(X1257+Y1257)</f>
        <v>0</v>
      </c>
      <c r="AA1257" s="888"/>
      <c r="AB1257" s="889"/>
      <c r="AC1257" s="890"/>
    </row>
    <row r="1258" spans="1:29">
      <c r="A1258" s="441" t="str">
        <f>Słownik!B538</f>
        <v>Islandia</v>
      </c>
      <c r="B1258" s="482">
        <v>1</v>
      </c>
      <c r="C1258" s="452"/>
      <c r="D1258" s="453"/>
      <c r="E1258" s="453"/>
      <c r="F1258" s="454"/>
      <c r="G1258" s="457">
        <f t="shared" si="94"/>
        <v>0</v>
      </c>
      <c r="H1258" s="888"/>
      <c r="I1258" s="889"/>
      <c r="J1258" s="889"/>
      <c r="K1258" s="889"/>
      <c r="L1258" s="889"/>
      <c r="M1258" s="889"/>
      <c r="N1258" s="890"/>
      <c r="O1258" s="888"/>
      <c r="P1258" s="889"/>
      <c r="Q1258" s="889"/>
      <c r="R1258" s="889"/>
      <c r="S1258" s="890"/>
      <c r="T1258" s="888"/>
      <c r="U1258" s="889"/>
      <c r="V1258" s="889"/>
      <c r="W1258" s="889"/>
      <c r="X1258" s="889"/>
      <c r="Y1258" s="889"/>
      <c r="Z1258" s="890"/>
      <c r="AA1258" s="888"/>
      <c r="AB1258" s="889"/>
      <c r="AC1258" s="890"/>
    </row>
    <row r="1259" spans="1:29">
      <c r="A1259" s="441" t="str">
        <f>Słownik!B539</f>
        <v>IS</v>
      </c>
      <c r="B1259" s="481" t="str">
        <f>Słownik!$B$480</f>
        <v>Razem</v>
      </c>
      <c r="C1259" s="455">
        <f>SUM(C1258)</f>
        <v>0</v>
      </c>
      <c r="D1259" s="455">
        <f>SUM(D1258)</f>
        <v>0</v>
      </c>
      <c r="E1259" s="455">
        <f>SUM(E1258)</f>
        <v>0</v>
      </c>
      <c r="F1259" s="456">
        <f>SUM(F1258)</f>
        <v>0</v>
      </c>
      <c r="G1259" s="457">
        <f t="shared" si="94"/>
        <v>0</v>
      </c>
      <c r="H1259" s="888"/>
      <c r="I1259" s="889"/>
      <c r="J1259" s="889"/>
      <c r="K1259" s="889"/>
      <c r="L1259" s="889"/>
      <c r="M1259" s="889"/>
      <c r="N1259" s="890"/>
      <c r="O1259" s="888"/>
      <c r="P1259" s="889"/>
      <c r="Q1259" s="889"/>
      <c r="R1259" s="889"/>
      <c r="S1259" s="890"/>
      <c r="T1259" s="888"/>
      <c r="U1259" s="889"/>
      <c r="V1259" s="889"/>
      <c r="W1259" s="889"/>
      <c r="X1259" s="889"/>
      <c r="Y1259" s="889"/>
      <c r="Z1259" s="890"/>
      <c r="AA1259" s="888"/>
      <c r="AB1259" s="889"/>
      <c r="AC1259" s="890"/>
    </row>
    <row r="1260" spans="1:29">
      <c r="A1260" s="441" t="str">
        <f>Słownik!B540</f>
        <v>Gwadelupa</v>
      </c>
      <c r="B1260" s="482">
        <v>1</v>
      </c>
      <c r="C1260" s="452"/>
      <c r="D1260" s="453"/>
      <c r="E1260" s="453"/>
      <c r="F1260" s="454"/>
      <c r="G1260" s="457">
        <f>SUM(C1260:F1260)</f>
        <v>0</v>
      </c>
      <c r="H1260" s="888"/>
      <c r="I1260" s="889"/>
      <c r="J1260" s="889"/>
      <c r="K1260" s="889"/>
      <c r="L1260" s="889"/>
      <c r="M1260" s="889"/>
      <c r="N1260" s="890"/>
      <c r="O1260" s="452"/>
      <c r="P1260" s="453"/>
      <c r="Q1260" s="453"/>
      <c r="R1260" s="454"/>
      <c r="S1260" s="457">
        <f t="shared" ref="S1260:S1265" si="98">SUM(O1260:R1260)</f>
        <v>0</v>
      </c>
      <c r="T1260" s="888"/>
      <c r="U1260" s="889"/>
      <c r="V1260" s="889"/>
      <c r="W1260" s="889"/>
      <c r="X1260" s="889"/>
      <c r="Y1260" s="889"/>
      <c r="Z1260" s="890"/>
      <c r="AA1260" s="888"/>
      <c r="AB1260" s="889"/>
      <c r="AC1260" s="890"/>
    </row>
    <row r="1261" spans="1:29">
      <c r="A1261" s="441" t="str">
        <f>Słownik!B541</f>
        <v>GU</v>
      </c>
      <c r="B1261" s="481" t="str">
        <f>Słownik!$B$480</f>
        <v>Razem</v>
      </c>
      <c r="C1261" s="455">
        <f>SUM(C1260)</f>
        <v>0</v>
      </c>
      <c r="D1261" s="455">
        <f>SUM(D1260)</f>
        <v>0</v>
      </c>
      <c r="E1261" s="455">
        <f>SUM(E1260)</f>
        <v>0</v>
      </c>
      <c r="F1261" s="456">
        <f>SUM(F1260)</f>
        <v>0</v>
      </c>
      <c r="G1261" s="457">
        <f t="shared" si="94"/>
        <v>0</v>
      </c>
      <c r="H1261" s="888"/>
      <c r="I1261" s="889"/>
      <c r="J1261" s="889"/>
      <c r="K1261" s="889"/>
      <c r="L1261" s="889"/>
      <c r="M1261" s="889"/>
      <c r="N1261" s="890"/>
      <c r="O1261" s="455">
        <f>SUM(O1260)</f>
        <v>0</v>
      </c>
      <c r="P1261" s="455">
        <f t="shared" ref="P1261:R1261" si="99">SUM(P1260)</f>
        <v>0</v>
      </c>
      <c r="Q1261" s="455">
        <f t="shared" si="99"/>
        <v>0</v>
      </c>
      <c r="R1261" s="456">
        <f t="shared" si="99"/>
        <v>0</v>
      </c>
      <c r="S1261" s="457">
        <f t="shared" si="98"/>
        <v>0</v>
      </c>
      <c r="T1261" s="888"/>
      <c r="U1261" s="889"/>
      <c r="V1261" s="889"/>
      <c r="W1261" s="889"/>
      <c r="X1261" s="889"/>
      <c r="Y1261" s="889"/>
      <c r="Z1261" s="890"/>
      <c r="AA1261" s="888"/>
      <c r="AB1261" s="889"/>
      <c r="AC1261" s="890"/>
    </row>
    <row r="1262" spans="1:29">
      <c r="A1262" s="441" t="str">
        <f>Słownik!B542</f>
        <v>Martynika</v>
      </c>
      <c r="B1262" s="482">
        <v>1</v>
      </c>
      <c r="C1262" s="452"/>
      <c r="D1262" s="453"/>
      <c r="E1262" s="453"/>
      <c r="F1262" s="454"/>
      <c r="G1262" s="457">
        <f t="shared" si="94"/>
        <v>0</v>
      </c>
      <c r="H1262" s="888"/>
      <c r="I1262" s="889"/>
      <c r="J1262" s="889"/>
      <c r="K1262" s="889"/>
      <c r="L1262" s="889"/>
      <c r="M1262" s="889"/>
      <c r="N1262" s="890"/>
      <c r="O1262" s="452"/>
      <c r="P1262" s="453"/>
      <c r="Q1262" s="453"/>
      <c r="R1262" s="454"/>
      <c r="S1262" s="457">
        <f t="shared" si="98"/>
        <v>0</v>
      </c>
      <c r="T1262" s="888"/>
      <c r="U1262" s="889"/>
      <c r="V1262" s="889"/>
      <c r="W1262" s="889"/>
      <c r="X1262" s="889"/>
      <c r="Y1262" s="889"/>
      <c r="Z1262" s="890"/>
      <c r="AA1262" s="888"/>
      <c r="AB1262" s="889"/>
      <c r="AC1262" s="890"/>
    </row>
    <row r="1263" spans="1:29">
      <c r="A1263" s="441" t="str">
        <f>Słownik!B543</f>
        <v>MA</v>
      </c>
      <c r="B1263" s="481" t="str">
        <f>Słownik!$B$480</f>
        <v>Razem</v>
      </c>
      <c r="C1263" s="455">
        <f>SUM(C1262)</f>
        <v>0</v>
      </c>
      <c r="D1263" s="455">
        <f>SUM(D1262)</f>
        <v>0</v>
      </c>
      <c r="E1263" s="455">
        <f>SUM(E1262)</f>
        <v>0</v>
      </c>
      <c r="F1263" s="456">
        <f>SUM(F1262)</f>
        <v>0</v>
      </c>
      <c r="G1263" s="457">
        <f t="shared" si="94"/>
        <v>0</v>
      </c>
      <c r="H1263" s="888"/>
      <c r="I1263" s="889"/>
      <c r="J1263" s="889"/>
      <c r="K1263" s="889"/>
      <c r="L1263" s="889"/>
      <c r="M1263" s="889"/>
      <c r="N1263" s="890"/>
      <c r="O1263" s="455">
        <f>SUM(O1262)</f>
        <v>0</v>
      </c>
      <c r="P1263" s="455">
        <f t="shared" ref="P1263:R1263" si="100">SUM(P1262)</f>
        <v>0</v>
      </c>
      <c r="Q1263" s="455">
        <f t="shared" si="100"/>
        <v>0</v>
      </c>
      <c r="R1263" s="456">
        <f t="shared" si="100"/>
        <v>0</v>
      </c>
      <c r="S1263" s="457">
        <f t="shared" si="98"/>
        <v>0</v>
      </c>
      <c r="T1263" s="888"/>
      <c r="U1263" s="889"/>
      <c r="V1263" s="889"/>
      <c r="W1263" s="889"/>
      <c r="X1263" s="889"/>
      <c r="Y1263" s="889"/>
      <c r="Z1263" s="890"/>
      <c r="AA1263" s="888"/>
      <c r="AB1263" s="889"/>
      <c r="AC1263" s="890"/>
    </row>
    <row r="1264" spans="1:29">
      <c r="A1264" s="441" t="str">
        <f>Słownik!B544</f>
        <v>Saint Martin</v>
      </c>
      <c r="B1264" s="482">
        <v>1</v>
      </c>
      <c r="C1264" s="452"/>
      <c r="D1264" s="453"/>
      <c r="E1264" s="453"/>
      <c r="F1264" s="454"/>
      <c r="G1264" s="457">
        <f t="shared" si="94"/>
        <v>0</v>
      </c>
      <c r="H1264" s="888"/>
      <c r="I1264" s="889"/>
      <c r="J1264" s="889"/>
      <c r="K1264" s="889"/>
      <c r="L1264" s="889"/>
      <c r="M1264" s="889"/>
      <c r="N1264" s="890"/>
      <c r="O1264" s="452"/>
      <c r="P1264" s="453"/>
      <c r="Q1264" s="453"/>
      <c r="R1264" s="454"/>
      <c r="S1264" s="457">
        <f t="shared" si="98"/>
        <v>0</v>
      </c>
      <c r="T1264" s="888"/>
      <c r="U1264" s="889"/>
      <c r="V1264" s="889"/>
      <c r="W1264" s="889"/>
      <c r="X1264" s="889"/>
      <c r="Y1264" s="889"/>
      <c r="Z1264" s="890"/>
      <c r="AA1264" s="888"/>
      <c r="AB1264" s="889"/>
      <c r="AC1264" s="890"/>
    </row>
    <row r="1265" spans="1:29">
      <c r="A1265" s="441" t="str">
        <f>Słownik!B545</f>
        <v>SM</v>
      </c>
      <c r="B1265" s="481" t="str">
        <f>Słownik!$B$480</f>
        <v>Razem</v>
      </c>
      <c r="C1265" s="455">
        <f>SUM(C1264)</f>
        <v>0</v>
      </c>
      <c r="D1265" s="455">
        <f>SUM(D1264)</f>
        <v>0</v>
      </c>
      <c r="E1265" s="455">
        <f>SUM(E1264)</f>
        <v>0</v>
      </c>
      <c r="F1265" s="456">
        <f>SUM(F1264)</f>
        <v>0</v>
      </c>
      <c r="G1265" s="457">
        <f t="shared" si="94"/>
        <v>0</v>
      </c>
      <c r="H1265" s="888"/>
      <c r="I1265" s="889"/>
      <c r="J1265" s="889"/>
      <c r="K1265" s="889"/>
      <c r="L1265" s="889"/>
      <c r="M1265" s="889"/>
      <c r="N1265" s="890"/>
      <c r="O1265" s="455">
        <f>SUM(O1264)</f>
        <v>0</v>
      </c>
      <c r="P1265" s="455">
        <f t="shared" ref="P1265:R1265" si="101">SUM(P1264)</f>
        <v>0</v>
      </c>
      <c r="Q1265" s="455">
        <f t="shared" si="101"/>
        <v>0</v>
      </c>
      <c r="R1265" s="456">
        <f t="shared" si="101"/>
        <v>0</v>
      </c>
      <c r="S1265" s="457">
        <f t="shared" si="98"/>
        <v>0</v>
      </c>
      <c r="T1265" s="888"/>
      <c r="U1265" s="889"/>
      <c r="V1265" s="889"/>
      <c r="W1265" s="889"/>
      <c r="X1265" s="889"/>
      <c r="Y1265" s="889"/>
      <c r="Z1265" s="890"/>
      <c r="AA1265" s="888"/>
      <c r="AB1265" s="889"/>
      <c r="AC1265" s="890"/>
    </row>
    <row r="1266" spans="1:29">
      <c r="A1266" s="441" t="str">
        <f>Słownik!B546</f>
        <v>Reunion</v>
      </c>
      <c r="B1266" s="482">
        <v>1</v>
      </c>
      <c r="C1266" s="452"/>
      <c r="D1266" s="453"/>
      <c r="E1266" s="453"/>
      <c r="F1266" s="454"/>
      <c r="G1266" s="457">
        <f t="shared" si="94"/>
        <v>0</v>
      </c>
      <c r="H1266" s="888"/>
      <c r="I1266" s="889"/>
      <c r="J1266" s="889"/>
      <c r="K1266" s="889"/>
      <c r="L1266" s="889"/>
      <c r="M1266" s="889"/>
      <c r="N1266" s="890"/>
      <c r="O1266" s="888"/>
      <c r="P1266" s="889"/>
      <c r="Q1266" s="889"/>
      <c r="R1266" s="889"/>
      <c r="S1266" s="890"/>
      <c r="T1266" s="888"/>
      <c r="U1266" s="889"/>
      <c r="V1266" s="889"/>
      <c r="W1266" s="889"/>
      <c r="X1266" s="889"/>
      <c r="Y1266" s="889"/>
      <c r="Z1266" s="890"/>
      <c r="AA1266" s="888"/>
      <c r="AB1266" s="889"/>
      <c r="AC1266" s="890"/>
    </row>
    <row r="1267" spans="1:29">
      <c r="A1267" s="441" t="str">
        <f>Słownik!B547</f>
        <v>RE</v>
      </c>
      <c r="B1267" s="483" t="str">
        <f>Słownik!$B$480</f>
        <v>Razem</v>
      </c>
      <c r="C1267" s="455">
        <f>SUM(C1266)</f>
        <v>0</v>
      </c>
      <c r="D1267" s="455">
        <f>SUM(D1266)</f>
        <v>0</v>
      </c>
      <c r="E1267" s="455">
        <f>SUM(E1266)</f>
        <v>0</v>
      </c>
      <c r="F1267" s="456">
        <f>SUM(F1266)</f>
        <v>0</v>
      </c>
      <c r="G1267" s="456">
        <f t="shared" si="94"/>
        <v>0</v>
      </c>
      <c r="H1267" s="888"/>
      <c r="I1267" s="889"/>
      <c r="J1267" s="889"/>
      <c r="K1267" s="889"/>
      <c r="L1267" s="889"/>
      <c r="M1267" s="889"/>
      <c r="N1267" s="890"/>
      <c r="O1267" s="888"/>
      <c r="P1267" s="889"/>
      <c r="Q1267" s="889"/>
      <c r="R1267" s="889"/>
      <c r="S1267" s="890"/>
      <c r="T1267" s="888"/>
      <c r="U1267" s="889"/>
      <c r="V1267" s="889"/>
      <c r="W1267" s="889"/>
      <c r="X1267" s="889"/>
      <c r="Y1267" s="889"/>
      <c r="Z1267" s="890"/>
      <c r="AA1267" s="888"/>
      <c r="AB1267" s="889"/>
      <c r="AC1267" s="890"/>
    </row>
    <row r="1269" spans="1:29" ht="18.75" customHeight="1">
      <c r="A1269" s="871" t="str">
        <f>Słownik!B563</f>
        <v>SCR (inne)</v>
      </c>
      <c r="B1269" s="873"/>
      <c r="C1269" s="871" t="str">
        <f>Słownik!B471</f>
        <v>Huragan</v>
      </c>
      <c r="D1269" s="872"/>
      <c r="E1269" s="872"/>
      <c r="F1269" s="872"/>
      <c r="G1269" s="873"/>
      <c r="H1269" s="871" t="str">
        <f>Słownik!B472</f>
        <v>Powódź</v>
      </c>
      <c r="I1269" s="872"/>
      <c r="J1269" s="872"/>
      <c r="K1269" s="872"/>
      <c r="L1269" s="872"/>
      <c r="M1269" s="872"/>
      <c r="N1269" s="872"/>
      <c r="O1269" s="871" t="str">
        <f>Słownik!B473</f>
        <v>Trzęsienie ziemi</v>
      </c>
      <c r="P1269" s="872"/>
      <c r="Q1269" s="872"/>
      <c r="R1269" s="872"/>
      <c r="S1269" s="873"/>
      <c r="T1269" s="871" t="str">
        <f>Słownik!B474</f>
        <v>Gradobicie</v>
      </c>
      <c r="U1269" s="872"/>
      <c r="V1269" s="872"/>
      <c r="W1269" s="872"/>
      <c r="X1269" s="873"/>
    </row>
    <row r="1270" spans="1:29" ht="38.25">
      <c r="A1270" s="874" t="str">
        <f>Słownik!B564</f>
        <v>Pozostałe kraje podzielone regionami</v>
      </c>
      <c r="B1270" s="875"/>
      <c r="C1270" s="876"/>
      <c r="D1270" s="417" t="str">
        <f>Słownik!$B$583</f>
        <v>Składka zarobiona brutto</v>
      </c>
      <c r="E1270" s="519" t="str">
        <f>Słownik!$B$584</f>
        <v>Vskładka</v>
      </c>
      <c r="F1270" s="519" t="str">
        <f>Słownik!$B$585</f>
        <v>Vrezerwa</v>
      </c>
      <c r="G1270" s="531" t="str">
        <f>Słownik!$B$586</f>
        <v>(Vskładka+ Vrezerwa)²</v>
      </c>
      <c r="H1270" s="887"/>
      <c r="I1270" s="504" t="str">
        <f>Słownik!$B$583</f>
        <v>Składka zarobiona brutto</v>
      </c>
      <c r="J1270" s="519" t="str">
        <f>Słownik!$B$584</f>
        <v>Vskładka</v>
      </c>
      <c r="K1270" s="519" t="str">
        <f>Słownik!$B$585</f>
        <v>Vrezerwa</v>
      </c>
      <c r="L1270" s="531" t="str">
        <f>Słownik!$B$586</f>
        <v>(Vskładka+ Vrezerwa)²</v>
      </c>
      <c r="M1270" s="878"/>
      <c r="N1270" s="880"/>
      <c r="O1270" s="887"/>
      <c r="P1270" s="504" t="str">
        <f>Słownik!$B$583</f>
        <v>Składka zarobiona brutto</v>
      </c>
      <c r="Q1270" s="519" t="str">
        <f>Słownik!$B$584</f>
        <v>Vskładka</v>
      </c>
      <c r="R1270" s="519" t="str">
        <f>Słownik!$B$585</f>
        <v>Vrezerwa</v>
      </c>
      <c r="S1270" s="531" t="str">
        <f>Słownik!$B$586</f>
        <v>(Vskładka+ Vrezerwa)²</v>
      </c>
      <c r="T1270" s="887"/>
      <c r="U1270" s="504" t="str">
        <f>Słownik!$B$583</f>
        <v>Składka zarobiona brutto</v>
      </c>
      <c r="V1270" s="519" t="str">
        <f>Słownik!$B$584</f>
        <v>Vskładka</v>
      </c>
      <c r="W1270" s="531" t="str">
        <f>Słownik!$B$585</f>
        <v>Vrezerwa</v>
      </c>
      <c r="X1270" s="215" t="str">
        <f>Słownik!$B$586</f>
        <v>(Vskładka+ Vrezerwa)²</v>
      </c>
    </row>
    <row r="1271" spans="1:29">
      <c r="A1271" s="514" t="str">
        <f>Słownik!B565</f>
        <v>Europa Północna</v>
      </c>
      <c r="B1271" s="515">
        <v>1</v>
      </c>
      <c r="C1271" s="876"/>
      <c r="D1271" s="878"/>
      <c r="E1271" s="879"/>
      <c r="F1271" s="879"/>
      <c r="G1271" s="880"/>
      <c r="H1271" s="876"/>
      <c r="I1271" s="878"/>
      <c r="J1271" s="879"/>
      <c r="K1271" s="879"/>
      <c r="L1271" s="879"/>
      <c r="M1271" s="881"/>
      <c r="N1271" s="883"/>
      <c r="O1271" s="876"/>
      <c r="P1271" s="878"/>
      <c r="Q1271" s="879"/>
      <c r="R1271" s="879"/>
      <c r="S1271" s="880"/>
      <c r="T1271" s="876"/>
      <c r="U1271" s="878"/>
      <c r="V1271" s="879"/>
      <c r="W1271" s="879"/>
      <c r="X1271" s="880">
        <f>(V1271+W1271)^2</f>
        <v>0</v>
      </c>
    </row>
    <row r="1272" spans="1:29">
      <c r="A1272" s="514" t="str">
        <f>Słownik!B566</f>
        <v>Europa Zachodnia</v>
      </c>
      <c r="B1272" s="516">
        <v>2</v>
      </c>
      <c r="C1272" s="876"/>
      <c r="D1272" s="881"/>
      <c r="E1272" s="882"/>
      <c r="F1272" s="882"/>
      <c r="G1272" s="883"/>
      <c r="H1272" s="876"/>
      <c r="I1272" s="881"/>
      <c r="J1272" s="882"/>
      <c r="K1272" s="882"/>
      <c r="L1272" s="882"/>
      <c r="M1272" s="881"/>
      <c r="N1272" s="883"/>
      <c r="O1272" s="876"/>
      <c r="P1272" s="881"/>
      <c r="Q1272" s="882"/>
      <c r="R1272" s="882"/>
      <c r="S1272" s="883"/>
      <c r="T1272" s="876"/>
      <c r="U1272" s="881"/>
      <c r="V1272" s="882"/>
      <c r="W1272" s="882"/>
      <c r="X1272" s="883">
        <f t="shared" ref="X1272:X1288" si="102">(V1272+W1272)^2</f>
        <v>0</v>
      </c>
    </row>
    <row r="1273" spans="1:29">
      <c r="A1273" s="514" t="str">
        <f>Słownik!B567</f>
        <v>Europa Wschodnia</v>
      </c>
      <c r="B1273" s="516">
        <v>3</v>
      </c>
      <c r="C1273" s="876"/>
      <c r="D1273" s="881"/>
      <c r="E1273" s="882"/>
      <c r="F1273" s="882"/>
      <c r="G1273" s="883"/>
      <c r="H1273" s="876"/>
      <c r="I1273" s="881"/>
      <c r="J1273" s="882"/>
      <c r="K1273" s="882"/>
      <c r="L1273" s="882"/>
      <c r="M1273" s="881"/>
      <c r="N1273" s="883"/>
      <c r="O1273" s="876"/>
      <c r="P1273" s="881"/>
      <c r="Q1273" s="882"/>
      <c r="R1273" s="882"/>
      <c r="S1273" s="883"/>
      <c r="T1273" s="876"/>
      <c r="U1273" s="881"/>
      <c r="V1273" s="882"/>
      <c r="W1273" s="882"/>
      <c r="X1273" s="883">
        <f t="shared" si="102"/>
        <v>0</v>
      </c>
    </row>
    <row r="1274" spans="1:29">
      <c r="A1274" s="514" t="str">
        <f>Słownik!B568</f>
        <v>Europa Południowa</v>
      </c>
      <c r="B1274" s="516">
        <v>4</v>
      </c>
      <c r="C1274" s="876"/>
      <c r="D1274" s="884"/>
      <c r="E1274" s="885"/>
      <c r="F1274" s="885"/>
      <c r="G1274" s="886"/>
      <c r="H1274" s="876"/>
      <c r="I1274" s="884"/>
      <c r="J1274" s="885"/>
      <c r="K1274" s="885"/>
      <c r="L1274" s="885"/>
      <c r="M1274" s="881"/>
      <c r="N1274" s="883"/>
      <c r="O1274" s="876"/>
      <c r="P1274" s="884"/>
      <c r="Q1274" s="885"/>
      <c r="R1274" s="885"/>
      <c r="S1274" s="886"/>
      <c r="T1274" s="876"/>
      <c r="U1274" s="884"/>
      <c r="V1274" s="885"/>
      <c r="W1274" s="885"/>
      <c r="X1274" s="886">
        <f t="shared" si="102"/>
        <v>0</v>
      </c>
    </row>
    <row r="1275" spans="1:29">
      <c r="A1275" s="514" t="str">
        <f>Słownik!B569</f>
        <v>Azja Środkowa i Zachodnia</v>
      </c>
      <c r="B1275" s="516">
        <v>5</v>
      </c>
      <c r="C1275" s="876"/>
      <c r="D1275" s="214">
        <v>0</v>
      </c>
      <c r="E1275" s="214">
        <v>0</v>
      </c>
      <c r="F1275" s="214">
        <v>0</v>
      </c>
      <c r="G1275" s="470">
        <f>(E1275+F1275)^2</f>
        <v>0</v>
      </c>
      <c r="H1275" s="876"/>
      <c r="I1275" s="214">
        <v>0</v>
      </c>
      <c r="J1275" s="214">
        <v>0</v>
      </c>
      <c r="K1275" s="214">
        <v>0</v>
      </c>
      <c r="L1275" s="470">
        <f>(J1275+K1275)^2</f>
        <v>0</v>
      </c>
      <c r="M1275" s="881"/>
      <c r="N1275" s="883"/>
      <c r="O1275" s="876"/>
      <c r="P1275" s="214">
        <v>0</v>
      </c>
      <c r="Q1275" s="214">
        <v>0</v>
      </c>
      <c r="R1275" s="214">
        <v>0</v>
      </c>
      <c r="S1275" s="470">
        <f>(Q1275+R1275)^2</f>
        <v>0</v>
      </c>
      <c r="T1275" s="876"/>
      <c r="U1275" s="214">
        <v>0</v>
      </c>
      <c r="V1275" s="214">
        <v>0</v>
      </c>
      <c r="W1275" s="214">
        <v>0</v>
      </c>
      <c r="X1275" s="200">
        <f t="shared" si="102"/>
        <v>0</v>
      </c>
    </row>
    <row r="1276" spans="1:29">
      <c r="A1276" s="514" t="str">
        <f>Słownik!B570</f>
        <v>Azja Wschodnia</v>
      </c>
      <c r="B1276" s="516">
        <v>6</v>
      </c>
      <c r="C1276" s="876"/>
      <c r="D1276" s="205">
        <v>0</v>
      </c>
      <c r="E1276" s="205">
        <v>0</v>
      </c>
      <c r="F1276" s="205">
        <v>0</v>
      </c>
      <c r="G1276" s="470">
        <f t="shared" ref="G1276:G1288" si="103">(E1276+F1276)^2</f>
        <v>0</v>
      </c>
      <c r="H1276" s="876"/>
      <c r="I1276" s="205">
        <v>0</v>
      </c>
      <c r="J1276" s="205">
        <v>0</v>
      </c>
      <c r="K1276" s="205">
        <v>0</v>
      </c>
      <c r="L1276" s="470">
        <f t="shared" ref="L1276:L1288" si="104">(J1276+K1276)^2</f>
        <v>0</v>
      </c>
      <c r="M1276" s="881"/>
      <c r="N1276" s="883"/>
      <c r="O1276" s="876"/>
      <c r="P1276" s="205">
        <v>0</v>
      </c>
      <c r="Q1276" s="205">
        <v>0</v>
      </c>
      <c r="R1276" s="205">
        <v>0</v>
      </c>
      <c r="S1276" s="470">
        <f t="shared" ref="S1276:S1288" si="105">(Q1276+R1276)^2</f>
        <v>0</v>
      </c>
      <c r="T1276" s="876"/>
      <c r="U1276" s="205">
        <v>0</v>
      </c>
      <c r="V1276" s="205">
        <v>0</v>
      </c>
      <c r="W1276" s="205">
        <v>0</v>
      </c>
      <c r="X1276" s="200">
        <f t="shared" si="102"/>
        <v>0</v>
      </c>
    </row>
    <row r="1277" spans="1:29">
      <c r="A1277" s="514" t="str">
        <f>Słownik!B571</f>
        <v>Azja Południowa i Południowo-Wschodnia</v>
      </c>
      <c r="B1277" s="516">
        <v>7</v>
      </c>
      <c r="C1277" s="876"/>
      <c r="D1277" s="214">
        <v>0</v>
      </c>
      <c r="E1277" s="214">
        <v>0</v>
      </c>
      <c r="F1277" s="214">
        <v>0</v>
      </c>
      <c r="G1277" s="470">
        <f t="shared" si="103"/>
        <v>0</v>
      </c>
      <c r="H1277" s="876"/>
      <c r="I1277" s="214">
        <v>0</v>
      </c>
      <c r="J1277" s="214">
        <v>0</v>
      </c>
      <c r="K1277" s="214">
        <v>0</v>
      </c>
      <c r="L1277" s="470">
        <f t="shared" si="104"/>
        <v>0</v>
      </c>
      <c r="M1277" s="881"/>
      <c r="N1277" s="883"/>
      <c r="O1277" s="876"/>
      <c r="P1277" s="214">
        <v>0</v>
      </c>
      <c r="Q1277" s="214">
        <v>0</v>
      </c>
      <c r="R1277" s="214">
        <v>0</v>
      </c>
      <c r="S1277" s="470">
        <f t="shared" si="105"/>
        <v>0</v>
      </c>
      <c r="T1277" s="876"/>
      <c r="U1277" s="214">
        <v>0</v>
      </c>
      <c r="V1277" s="214">
        <v>0</v>
      </c>
      <c r="W1277" s="214">
        <v>0</v>
      </c>
      <c r="X1277" s="200">
        <f t="shared" si="102"/>
        <v>0</v>
      </c>
    </row>
    <row r="1278" spans="1:29">
      <c r="A1278" s="514" t="str">
        <f>Słownik!B572</f>
        <v>Oceania</v>
      </c>
      <c r="B1278" s="516">
        <v>8</v>
      </c>
      <c r="C1278" s="876"/>
      <c r="D1278" s="205">
        <v>0</v>
      </c>
      <c r="E1278" s="205">
        <v>0</v>
      </c>
      <c r="F1278" s="205">
        <v>0</v>
      </c>
      <c r="G1278" s="470">
        <f t="shared" si="103"/>
        <v>0</v>
      </c>
      <c r="H1278" s="876"/>
      <c r="I1278" s="205">
        <v>0</v>
      </c>
      <c r="J1278" s="205">
        <v>0</v>
      </c>
      <c r="K1278" s="205">
        <v>0</v>
      </c>
      <c r="L1278" s="470">
        <f t="shared" si="104"/>
        <v>0</v>
      </c>
      <c r="M1278" s="881"/>
      <c r="N1278" s="883"/>
      <c r="O1278" s="876"/>
      <c r="P1278" s="205">
        <v>0</v>
      </c>
      <c r="Q1278" s="205">
        <v>0</v>
      </c>
      <c r="R1278" s="205">
        <v>0</v>
      </c>
      <c r="S1278" s="470">
        <f t="shared" si="105"/>
        <v>0</v>
      </c>
      <c r="T1278" s="876"/>
      <c r="U1278" s="205">
        <v>0</v>
      </c>
      <c r="V1278" s="205">
        <v>0</v>
      </c>
      <c r="W1278" s="205">
        <v>0</v>
      </c>
      <c r="X1278" s="200">
        <f t="shared" si="102"/>
        <v>0</v>
      </c>
    </row>
    <row r="1279" spans="1:29">
      <c r="A1279" s="514" t="str">
        <f>Słownik!B573</f>
        <v>Afryka Północna</v>
      </c>
      <c r="B1279" s="516">
        <v>9</v>
      </c>
      <c r="C1279" s="876"/>
      <c r="D1279" s="214">
        <v>0</v>
      </c>
      <c r="E1279" s="214">
        <v>0</v>
      </c>
      <c r="F1279" s="214">
        <v>0</v>
      </c>
      <c r="G1279" s="470">
        <f t="shared" si="103"/>
        <v>0</v>
      </c>
      <c r="H1279" s="876"/>
      <c r="I1279" s="214">
        <v>0</v>
      </c>
      <c r="J1279" s="214">
        <v>0</v>
      </c>
      <c r="K1279" s="214">
        <v>0</v>
      </c>
      <c r="L1279" s="470">
        <f t="shared" si="104"/>
        <v>0</v>
      </c>
      <c r="M1279" s="881"/>
      <c r="N1279" s="883"/>
      <c r="O1279" s="876"/>
      <c r="P1279" s="214">
        <v>0</v>
      </c>
      <c r="Q1279" s="214">
        <v>0</v>
      </c>
      <c r="R1279" s="214">
        <v>0</v>
      </c>
      <c r="S1279" s="470">
        <f t="shared" si="105"/>
        <v>0</v>
      </c>
      <c r="T1279" s="876"/>
      <c r="U1279" s="214">
        <v>0</v>
      </c>
      <c r="V1279" s="214">
        <v>0</v>
      </c>
      <c r="W1279" s="214">
        <v>0</v>
      </c>
      <c r="X1279" s="200">
        <f t="shared" si="102"/>
        <v>0</v>
      </c>
    </row>
    <row r="1280" spans="1:29">
      <c r="A1280" s="514" t="str">
        <f>Słownik!B574</f>
        <v>Afryka Południowa</v>
      </c>
      <c r="B1280" s="516">
        <v>10</v>
      </c>
      <c r="C1280" s="876"/>
      <c r="D1280" s="205">
        <v>0</v>
      </c>
      <c r="E1280" s="205">
        <v>0</v>
      </c>
      <c r="F1280" s="205">
        <v>0</v>
      </c>
      <c r="G1280" s="470">
        <f t="shared" si="103"/>
        <v>0</v>
      </c>
      <c r="H1280" s="876"/>
      <c r="I1280" s="205">
        <v>0</v>
      </c>
      <c r="J1280" s="205">
        <v>0</v>
      </c>
      <c r="K1280" s="205">
        <v>0</v>
      </c>
      <c r="L1280" s="470">
        <f t="shared" si="104"/>
        <v>0</v>
      </c>
      <c r="M1280" s="881"/>
      <c r="N1280" s="883"/>
      <c r="O1280" s="876"/>
      <c r="P1280" s="205">
        <v>0</v>
      </c>
      <c r="Q1280" s="205">
        <v>0</v>
      </c>
      <c r="R1280" s="205">
        <v>0</v>
      </c>
      <c r="S1280" s="470">
        <f t="shared" si="105"/>
        <v>0</v>
      </c>
      <c r="T1280" s="876"/>
      <c r="U1280" s="205">
        <v>0</v>
      </c>
      <c r="V1280" s="205">
        <v>0</v>
      </c>
      <c r="W1280" s="205">
        <v>0</v>
      </c>
      <c r="X1280" s="200">
        <f t="shared" si="102"/>
        <v>0</v>
      </c>
    </row>
    <row r="1281" spans="1:24">
      <c r="A1281" s="514" t="str">
        <f>Słownik!B575</f>
        <v>Ameryka Północna za wyjątkiem USA</v>
      </c>
      <c r="B1281" s="516">
        <v>11</v>
      </c>
      <c r="C1281" s="876"/>
      <c r="D1281" s="214">
        <v>0</v>
      </c>
      <c r="E1281" s="214">
        <v>0</v>
      </c>
      <c r="F1281" s="214">
        <v>0</v>
      </c>
      <c r="G1281" s="470">
        <f t="shared" si="103"/>
        <v>0</v>
      </c>
      <c r="H1281" s="876"/>
      <c r="I1281" s="214">
        <v>0</v>
      </c>
      <c r="J1281" s="214">
        <v>0</v>
      </c>
      <c r="K1281" s="214">
        <v>0</v>
      </c>
      <c r="L1281" s="470">
        <f t="shared" si="104"/>
        <v>0</v>
      </c>
      <c r="M1281" s="881"/>
      <c r="N1281" s="883"/>
      <c r="O1281" s="876"/>
      <c r="P1281" s="214">
        <v>0</v>
      </c>
      <c r="Q1281" s="214">
        <v>0</v>
      </c>
      <c r="R1281" s="214">
        <v>0</v>
      </c>
      <c r="S1281" s="470">
        <f t="shared" si="105"/>
        <v>0</v>
      </c>
      <c r="T1281" s="876"/>
      <c r="U1281" s="214">
        <v>0</v>
      </c>
      <c r="V1281" s="214">
        <v>0</v>
      </c>
      <c r="W1281" s="214">
        <v>0</v>
      </c>
      <c r="X1281" s="200">
        <f t="shared" si="102"/>
        <v>0</v>
      </c>
    </row>
    <row r="1282" spans="1:24">
      <c r="A1282" s="514" t="str">
        <f>Słownik!B576</f>
        <v>Karaiby i Ameryka Środkowa</v>
      </c>
      <c r="B1282" s="516">
        <v>12</v>
      </c>
      <c r="C1282" s="876"/>
      <c r="D1282" s="205">
        <v>0</v>
      </c>
      <c r="E1282" s="205">
        <v>0</v>
      </c>
      <c r="F1282" s="205">
        <v>0</v>
      </c>
      <c r="G1282" s="470">
        <f t="shared" si="103"/>
        <v>0</v>
      </c>
      <c r="H1282" s="876"/>
      <c r="I1282" s="205">
        <v>0</v>
      </c>
      <c r="J1282" s="205">
        <v>0</v>
      </c>
      <c r="K1282" s="205">
        <v>0</v>
      </c>
      <c r="L1282" s="470">
        <f t="shared" si="104"/>
        <v>0</v>
      </c>
      <c r="M1282" s="881"/>
      <c r="N1282" s="883"/>
      <c r="O1282" s="876"/>
      <c r="P1282" s="205">
        <v>0</v>
      </c>
      <c r="Q1282" s="205">
        <v>0</v>
      </c>
      <c r="R1282" s="205">
        <v>0</v>
      </c>
      <c r="S1282" s="470">
        <f t="shared" si="105"/>
        <v>0</v>
      </c>
      <c r="T1282" s="876"/>
      <c r="U1282" s="205">
        <v>0</v>
      </c>
      <c r="V1282" s="205">
        <v>0</v>
      </c>
      <c r="W1282" s="205">
        <v>0</v>
      </c>
      <c r="X1282" s="200">
        <f t="shared" si="102"/>
        <v>0</v>
      </c>
    </row>
    <row r="1283" spans="1:24">
      <c r="A1283" s="514" t="str">
        <f>Słownik!B577</f>
        <v>Wschodnia Ameryka Południowa</v>
      </c>
      <c r="B1283" s="516">
        <v>13</v>
      </c>
      <c r="C1283" s="876"/>
      <c r="D1283" s="214">
        <v>0</v>
      </c>
      <c r="E1283" s="214">
        <v>0</v>
      </c>
      <c r="F1283" s="214">
        <v>0</v>
      </c>
      <c r="G1283" s="470">
        <f t="shared" si="103"/>
        <v>0</v>
      </c>
      <c r="H1283" s="876"/>
      <c r="I1283" s="214">
        <v>0</v>
      </c>
      <c r="J1283" s="214">
        <v>0</v>
      </c>
      <c r="K1283" s="214">
        <v>0</v>
      </c>
      <c r="L1283" s="470">
        <f t="shared" si="104"/>
        <v>0</v>
      </c>
      <c r="M1283" s="881"/>
      <c r="N1283" s="883"/>
      <c r="O1283" s="876"/>
      <c r="P1283" s="214">
        <v>0</v>
      </c>
      <c r="Q1283" s="214">
        <v>0</v>
      </c>
      <c r="R1283" s="214">
        <v>0</v>
      </c>
      <c r="S1283" s="470">
        <f t="shared" si="105"/>
        <v>0</v>
      </c>
      <c r="T1283" s="876"/>
      <c r="U1283" s="214">
        <v>0</v>
      </c>
      <c r="V1283" s="214">
        <v>0</v>
      </c>
      <c r="W1283" s="214">
        <v>0</v>
      </c>
      <c r="X1283" s="200">
        <f t="shared" si="102"/>
        <v>0</v>
      </c>
    </row>
    <row r="1284" spans="1:24" ht="19.5" customHeight="1">
      <c r="A1284" s="514" t="str">
        <f>Słownik!B578</f>
        <v>Północna, Południowa i Zachodnia Ameryka Południowa</v>
      </c>
      <c r="B1284" s="516">
        <v>14</v>
      </c>
      <c r="C1284" s="876"/>
      <c r="D1284" s="205">
        <v>0</v>
      </c>
      <c r="E1284" s="205">
        <v>0</v>
      </c>
      <c r="F1284" s="205">
        <v>0</v>
      </c>
      <c r="G1284" s="470">
        <f t="shared" si="103"/>
        <v>0</v>
      </c>
      <c r="H1284" s="876"/>
      <c r="I1284" s="205">
        <v>0</v>
      </c>
      <c r="J1284" s="205">
        <v>0</v>
      </c>
      <c r="K1284" s="205">
        <v>0</v>
      </c>
      <c r="L1284" s="470">
        <f t="shared" si="104"/>
        <v>0</v>
      </c>
      <c r="M1284" s="881"/>
      <c r="N1284" s="883"/>
      <c r="O1284" s="876"/>
      <c r="P1284" s="205">
        <v>0</v>
      </c>
      <c r="Q1284" s="205">
        <v>0</v>
      </c>
      <c r="R1284" s="205">
        <v>0</v>
      </c>
      <c r="S1284" s="470">
        <f t="shared" si="105"/>
        <v>0</v>
      </c>
      <c r="T1284" s="876"/>
      <c r="U1284" s="205">
        <v>0</v>
      </c>
      <c r="V1284" s="205">
        <v>0</v>
      </c>
      <c r="W1284" s="205">
        <v>0</v>
      </c>
      <c r="X1284" s="200">
        <f t="shared" si="102"/>
        <v>0</v>
      </c>
    </row>
    <row r="1285" spans="1:24">
      <c r="A1285" s="514" t="str">
        <f>Słownik!B579</f>
        <v>Północno-wschodnie USA</v>
      </c>
      <c r="B1285" s="516">
        <v>15</v>
      </c>
      <c r="C1285" s="876"/>
      <c r="D1285" s="214">
        <v>0</v>
      </c>
      <c r="E1285" s="214">
        <v>0</v>
      </c>
      <c r="F1285" s="214">
        <v>0</v>
      </c>
      <c r="G1285" s="470">
        <f t="shared" si="103"/>
        <v>0</v>
      </c>
      <c r="H1285" s="876"/>
      <c r="I1285" s="214">
        <v>0</v>
      </c>
      <c r="J1285" s="214">
        <v>0</v>
      </c>
      <c r="K1285" s="214">
        <v>0</v>
      </c>
      <c r="L1285" s="470">
        <f t="shared" si="104"/>
        <v>0</v>
      </c>
      <c r="M1285" s="881"/>
      <c r="N1285" s="883"/>
      <c r="O1285" s="876"/>
      <c r="P1285" s="214">
        <v>0</v>
      </c>
      <c r="Q1285" s="214">
        <v>0</v>
      </c>
      <c r="R1285" s="214">
        <v>0</v>
      </c>
      <c r="S1285" s="470">
        <f t="shared" si="105"/>
        <v>0</v>
      </c>
      <c r="T1285" s="876"/>
      <c r="U1285" s="214">
        <v>0</v>
      </c>
      <c r="V1285" s="214">
        <v>0</v>
      </c>
      <c r="W1285" s="214">
        <v>0</v>
      </c>
      <c r="X1285" s="200">
        <f t="shared" si="102"/>
        <v>0</v>
      </c>
    </row>
    <row r="1286" spans="1:24">
      <c r="A1286" s="514" t="str">
        <f>Słownik!B580</f>
        <v>Południowo-wschodnie USA</v>
      </c>
      <c r="B1286" s="516">
        <v>16</v>
      </c>
      <c r="C1286" s="876"/>
      <c r="D1286" s="205">
        <v>0</v>
      </c>
      <c r="E1286" s="205">
        <v>0</v>
      </c>
      <c r="F1286" s="205">
        <v>0</v>
      </c>
      <c r="G1286" s="470">
        <f t="shared" si="103"/>
        <v>0</v>
      </c>
      <c r="H1286" s="876"/>
      <c r="I1286" s="205">
        <v>0</v>
      </c>
      <c r="J1286" s="205">
        <v>0</v>
      </c>
      <c r="K1286" s="205">
        <v>0</v>
      </c>
      <c r="L1286" s="470">
        <f t="shared" si="104"/>
        <v>0</v>
      </c>
      <c r="M1286" s="881"/>
      <c r="N1286" s="883"/>
      <c r="O1286" s="876"/>
      <c r="P1286" s="205">
        <v>0</v>
      </c>
      <c r="Q1286" s="205">
        <v>0</v>
      </c>
      <c r="R1286" s="205">
        <v>0</v>
      </c>
      <c r="S1286" s="470">
        <f t="shared" si="105"/>
        <v>0</v>
      </c>
      <c r="T1286" s="876"/>
      <c r="U1286" s="205">
        <v>0</v>
      </c>
      <c r="V1286" s="205">
        <v>0</v>
      </c>
      <c r="W1286" s="205">
        <v>0</v>
      </c>
      <c r="X1286" s="200">
        <f t="shared" si="102"/>
        <v>0</v>
      </c>
    </row>
    <row r="1287" spans="1:24">
      <c r="A1287" s="514" t="str">
        <f>Słownik!B581</f>
        <v>Środkowo-zachodnie USA</v>
      </c>
      <c r="B1287" s="516">
        <v>17</v>
      </c>
      <c r="C1287" s="876"/>
      <c r="D1287" s="214">
        <v>0</v>
      </c>
      <c r="E1287" s="214">
        <v>0</v>
      </c>
      <c r="F1287" s="214">
        <v>0</v>
      </c>
      <c r="G1287" s="470">
        <f t="shared" si="103"/>
        <v>0</v>
      </c>
      <c r="H1287" s="876"/>
      <c r="I1287" s="214">
        <v>0</v>
      </c>
      <c r="J1287" s="214">
        <v>0</v>
      </c>
      <c r="K1287" s="214">
        <v>0</v>
      </c>
      <c r="L1287" s="470">
        <f t="shared" si="104"/>
        <v>0</v>
      </c>
      <c r="M1287" s="881"/>
      <c r="N1287" s="883"/>
      <c r="O1287" s="876"/>
      <c r="P1287" s="214">
        <v>0</v>
      </c>
      <c r="Q1287" s="214">
        <v>0</v>
      </c>
      <c r="R1287" s="214">
        <v>0</v>
      </c>
      <c r="S1287" s="470">
        <f t="shared" si="105"/>
        <v>0</v>
      </c>
      <c r="T1287" s="876"/>
      <c r="U1287" s="214">
        <v>0</v>
      </c>
      <c r="V1287" s="214">
        <v>0</v>
      </c>
      <c r="W1287" s="214">
        <v>0</v>
      </c>
      <c r="X1287" s="200">
        <f t="shared" si="102"/>
        <v>0</v>
      </c>
    </row>
    <row r="1288" spans="1:24">
      <c r="A1288" s="514" t="str">
        <f>Słownik!B582</f>
        <v>Zachodnie USA</v>
      </c>
      <c r="B1288" s="517">
        <v>18</v>
      </c>
      <c r="C1288" s="877"/>
      <c r="D1288" s="205">
        <v>0</v>
      </c>
      <c r="E1288" s="205">
        <v>0</v>
      </c>
      <c r="F1288" s="205">
        <v>0</v>
      </c>
      <c r="G1288" s="437">
        <f t="shared" si="103"/>
        <v>0</v>
      </c>
      <c r="H1288" s="877"/>
      <c r="I1288" s="205">
        <v>0</v>
      </c>
      <c r="J1288" s="205">
        <v>0</v>
      </c>
      <c r="K1288" s="205">
        <v>0</v>
      </c>
      <c r="L1288" s="470">
        <f t="shared" si="104"/>
        <v>0</v>
      </c>
      <c r="M1288" s="884"/>
      <c r="N1288" s="886"/>
      <c r="O1288" s="877"/>
      <c r="P1288" s="205">
        <v>0</v>
      </c>
      <c r="Q1288" s="205">
        <v>0</v>
      </c>
      <c r="R1288" s="205">
        <v>0</v>
      </c>
      <c r="S1288" s="470">
        <f t="shared" si="105"/>
        <v>0</v>
      </c>
      <c r="T1288" s="877"/>
      <c r="U1288" s="205">
        <v>0</v>
      </c>
      <c r="V1288" s="205">
        <v>0</v>
      </c>
      <c r="W1288" s="205">
        <v>0</v>
      </c>
      <c r="X1288" s="200">
        <f t="shared" si="102"/>
        <v>0</v>
      </c>
    </row>
    <row r="1289" spans="1:24">
      <c r="A1289" s="419"/>
      <c r="B1289" s="420"/>
      <c r="C1289" s="518" t="str">
        <f>Słownik!$B$480</f>
        <v>Razem</v>
      </c>
      <c r="D1289" s="197">
        <f>SUM(D1275:D1288)</f>
        <v>0</v>
      </c>
      <c r="E1289" s="197">
        <f>SUM(E1275:E1288)</f>
        <v>0</v>
      </c>
      <c r="F1289" s="197">
        <f>SUM(F1275:F1288)</f>
        <v>0</v>
      </c>
      <c r="G1289" s="197">
        <f>SUM(G1275:G1288)</f>
        <v>0</v>
      </c>
      <c r="H1289" s="518" t="str">
        <f>Słownik!$B$480</f>
        <v>Razem</v>
      </c>
      <c r="I1289" s="197">
        <f>SUM(I1275:I1288)</f>
        <v>0</v>
      </c>
      <c r="J1289" s="197">
        <f>SUM(J1275:J1288)</f>
        <v>0</v>
      </c>
      <c r="K1289" s="197">
        <f>SUM(K1275:K1288)</f>
        <v>0</v>
      </c>
      <c r="L1289" s="197">
        <f>SUM(L1275:L1288)</f>
        <v>0</v>
      </c>
      <c r="O1289" s="518" t="str">
        <f>Słownik!$B$480</f>
        <v>Razem</v>
      </c>
      <c r="P1289" s="197">
        <f>SUM(P1275:P1288)</f>
        <v>0</v>
      </c>
      <c r="Q1289" s="197">
        <f>SUM(Q1275:Q1288)</f>
        <v>0</v>
      </c>
      <c r="R1289" s="197">
        <f>SUM(R1275:R1288)</f>
        <v>0</v>
      </c>
      <c r="S1289" s="197">
        <f>SUM(S1275:S1288)</f>
        <v>0</v>
      </c>
      <c r="T1289" s="518" t="str">
        <f>Słownik!$B$480</f>
        <v>Razem</v>
      </c>
      <c r="U1289" s="197">
        <f>SUM(U1275:U1288)</f>
        <v>0</v>
      </c>
      <c r="V1289" s="197">
        <f>SUM(V1275:V1288)</f>
        <v>0</v>
      </c>
      <c r="W1289" s="197">
        <f>SUM(W1275:W1288)</f>
        <v>0</v>
      </c>
      <c r="X1289" s="197">
        <f>SUM(X1275:X1288)</f>
        <v>0</v>
      </c>
    </row>
    <row r="1290" spans="1:24">
      <c r="A1290" s="421"/>
      <c r="B1290" s="422"/>
      <c r="C1290" s="518" t="str">
        <f>Słownik!$B$587</f>
        <v>DIV</v>
      </c>
      <c r="D1290" s="197">
        <f>IF(E1289+F1289=0,1,G1289/((E1289+F1289)^2))</f>
        <v>1</v>
      </c>
      <c r="H1290" s="518" t="str">
        <f>Słownik!$B$587</f>
        <v>DIV</v>
      </c>
      <c r="I1290" s="197">
        <f>IF(J1289+K1289=0,1,L1289/((J1289+K1289)^2))</f>
        <v>1</v>
      </c>
      <c r="O1290" s="518" t="str">
        <f>Słownik!$B$587</f>
        <v>DIV</v>
      </c>
      <c r="P1290" s="197">
        <f>IF(Q1289+R1289=0,1,S1289/((Q1289+R1289)^2))</f>
        <v>1</v>
      </c>
      <c r="T1290" s="518" t="str">
        <f>Słownik!$B$587</f>
        <v>DIV</v>
      </c>
      <c r="U1290" s="197">
        <f>IF(V1289+W1289=0,1,X1289/((V1289+W1289)^2))</f>
        <v>1</v>
      </c>
    </row>
    <row r="1291" spans="1:24" ht="27" customHeight="1">
      <c r="B1291" s="420"/>
      <c r="C1291" s="518" t="str">
        <f>Słownik!$B$589</f>
        <v>SCR brutto (inne)</v>
      </c>
      <c r="D1291" s="199">
        <f>1.75*(0.5*D1290+0.5)*D1289</f>
        <v>0</v>
      </c>
      <c r="E1291" s="215" t="str">
        <f>Słownik!$B$588</f>
        <v>RMT</v>
      </c>
      <c r="F1291" s="530">
        <v>0</v>
      </c>
      <c r="H1291" s="518" t="str">
        <f>Słownik!$B$589</f>
        <v>SCR brutto (inne)</v>
      </c>
      <c r="I1291" s="199">
        <f>1.1*(0.5*I1290+0.5)*I1289</f>
        <v>0</v>
      </c>
      <c r="J1291" s="215" t="str">
        <f>Słownik!$B$588</f>
        <v>RMT</v>
      </c>
      <c r="K1291" s="530">
        <v>0</v>
      </c>
      <c r="O1291" s="518" t="str">
        <f>Słownik!$B$589</f>
        <v>SCR brutto (inne)</v>
      </c>
      <c r="P1291" s="199">
        <f>1.2*(0.5*P1290+0.5)*P1289</f>
        <v>0</v>
      </c>
      <c r="Q1291" s="215" t="str">
        <f>Słownik!$B$588</f>
        <v>RMT</v>
      </c>
      <c r="R1291" s="530"/>
      <c r="T1291" s="518" t="str">
        <f>Słownik!$B$589</f>
        <v>SCR brutto (inne)</v>
      </c>
      <c r="U1291" s="199">
        <f>0.3*(0.5*U1290+0.5)*U1289</f>
        <v>0</v>
      </c>
      <c r="V1291" s="215" t="str">
        <f>Słownik!$B$588</f>
        <v>RMT</v>
      </c>
      <c r="W1291" s="530"/>
    </row>
    <row r="1292" spans="1:24" ht="30.75" customHeight="1">
      <c r="B1292" s="420"/>
      <c r="C1292" s="518" t="str">
        <f>Słownik!$B$590</f>
        <v>SCR netto (inne)</v>
      </c>
      <c r="D1292" s="199">
        <f>MAX(0,D1291-F1291)</f>
        <v>0</v>
      </c>
      <c r="H1292" s="518" t="str">
        <f>Słownik!$B$590</f>
        <v>SCR netto (inne)</v>
      </c>
      <c r="I1292" s="199">
        <f>MAX(0,I1291-K1291)</f>
        <v>0</v>
      </c>
      <c r="O1292" s="518" t="str">
        <f>Słownik!$B$590</f>
        <v>SCR netto (inne)</v>
      </c>
      <c r="P1292" s="199">
        <f>MAX(0,P1291-R1291)</f>
        <v>0</v>
      </c>
      <c r="T1292" s="518" t="str">
        <f>Słownik!$B$590</f>
        <v>SCR netto (inne)</v>
      </c>
      <c r="U1292" s="199">
        <f>MAX(0,U1291-W1291)</f>
        <v>0</v>
      </c>
    </row>
    <row r="1293" spans="1:24">
      <c r="B1293" s="420"/>
      <c r="C1293" s="420"/>
      <c r="D1293" s="423"/>
      <c r="H1293" s="420"/>
      <c r="I1293" s="423"/>
      <c r="O1293" s="420"/>
      <c r="P1293" s="423"/>
      <c r="T1293" s="420"/>
      <c r="U1293" s="423"/>
    </row>
    <row r="1294" spans="1:24">
      <c r="A1294" s="486" t="str">
        <f>Słownik!B548</f>
        <v>SCR(huragan)</v>
      </c>
      <c r="B1294" s="487" t="str">
        <f>Słownik!$B$549</f>
        <v>Zdarzenie 1</v>
      </c>
      <c r="C1294" s="488" t="str">
        <f>Słownik!$B$550</f>
        <v>Zdarzenie 2</v>
      </c>
      <c r="D1294" s="423"/>
      <c r="H1294" s="420"/>
      <c r="I1294" s="423"/>
      <c r="O1294" s="420"/>
      <c r="P1294" s="423"/>
      <c r="T1294" s="420"/>
      <c r="U1294" s="423"/>
    </row>
    <row r="1295" spans="1:24">
      <c r="A1295" s="441" t="str">
        <f>Słownik!$B$551</f>
        <v>Scenariusz A</v>
      </c>
      <c r="B1295" s="446">
        <v>0.8</v>
      </c>
      <c r="C1295" s="450">
        <v>0.4</v>
      </c>
      <c r="T1295" s="420"/>
      <c r="U1295" s="423"/>
    </row>
    <row r="1296" spans="1:24">
      <c r="A1296" s="441" t="str">
        <f>Słownik!$B$552</f>
        <v>Scenariusz B</v>
      </c>
      <c r="B1296" s="489">
        <v>1</v>
      </c>
      <c r="C1296" s="241">
        <v>0.2</v>
      </c>
      <c r="I1296" s="423"/>
      <c r="O1296" s="420"/>
      <c r="P1296" s="423"/>
    </row>
    <row r="1297" spans="1:18">
      <c r="A1297" s="484"/>
      <c r="B1297" s="485"/>
      <c r="C1297" s="485"/>
      <c r="E1297" s="424"/>
      <c r="F1297" s="424"/>
      <c r="G1297" s="424"/>
      <c r="H1297" s="424"/>
      <c r="I1297" s="423"/>
      <c r="J1297" s="424"/>
      <c r="K1297" s="424"/>
      <c r="L1297" s="424"/>
      <c r="M1297" s="424"/>
      <c r="N1297" s="424"/>
      <c r="O1297" s="420"/>
      <c r="P1297" s="423"/>
    </row>
    <row r="1298" spans="1:18" ht="18.75" customHeight="1">
      <c r="C1298" s="424"/>
      <c r="E1298" s="871" t="str">
        <f>Słownik!B592</f>
        <v>Program reasekuracji</v>
      </c>
      <c r="F1298" s="872"/>
      <c r="G1298" s="872"/>
      <c r="H1298" s="872"/>
      <c r="I1298" s="872"/>
      <c r="J1298" s="872"/>
      <c r="K1298" s="872"/>
      <c r="L1298" s="872"/>
      <c r="M1298" s="872"/>
      <c r="N1298" s="873"/>
      <c r="O1298" s="424"/>
      <c r="Q1298" s="871" t="str">
        <f>Słownik!B548</f>
        <v>SCR(huragan)</v>
      </c>
      <c r="R1298" s="873"/>
    </row>
    <row r="1299" spans="1:18">
      <c r="A1299" s="490"/>
      <c r="B1299" s="490"/>
      <c r="E1299" s="866" t="str">
        <f>Słownik!$B$551</f>
        <v>Scenariusz A</v>
      </c>
      <c r="F1299" s="867"/>
      <c r="G1299" s="867"/>
      <c r="H1299" s="867"/>
      <c r="I1299" s="867"/>
      <c r="J1299" s="868" t="str">
        <f>Słownik!$B$552</f>
        <v>Scenariusz B</v>
      </c>
      <c r="K1299" s="869"/>
      <c r="L1299" s="869"/>
      <c r="M1299" s="869"/>
      <c r="N1299" s="870"/>
      <c r="Q1299" s="513" t="str">
        <f>Słownik!$B$561</f>
        <v>SCR (brutto)</v>
      </c>
      <c r="R1299" s="199">
        <f t="array" ref="R1299">SQRT(MMULT(TRANSPOSE(D1301:D1320*1.2),MMULT(WS_korel_kraje,(D1301:D1320*1.2)))+D1291^2)</f>
        <v>0</v>
      </c>
    </row>
    <row r="1300" spans="1:18" ht="42" customHeight="1">
      <c r="A1300" s="491" t="str">
        <f>Słownik!$B$483</f>
        <v>Kraj</v>
      </c>
      <c r="B1300" s="492" t="str">
        <f>Słownik!$B$553</f>
        <v>Kod</v>
      </c>
      <c r="C1300" s="492" t="str">
        <f>Słownik!$B$554</f>
        <v>Łączna suma ubezpieczenia (SI)</v>
      </c>
      <c r="D1300" s="492" t="str">
        <f>Słownik!$B$555</f>
        <v>Szkoda brutto (L brutto)</v>
      </c>
      <c r="E1300" s="492" t="str">
        <f>Słownik!$B$549</f>
        <v>Zdarzenie 1</v>
      </c>
      <c r="F1300" s="190" t="str">
        <f>Słownik!$B$556</f>
        <v>RMT1</v>
      </c>
      <c r="G1300" s="492" t="str">
        <f>Słownik!$B$550</f>
        <v>Zdarzenie 2</v>
      </c>
      <c r="H1300" s="190" t="str">
        <f>Słownik!$B$557</f>
        <v>RMT2</v>
      </c>
      <c r="I1300" s="494" t="str">
        <f>Słownik!$B$558</f>
        <v>Szkoda netto A (L netto A)</v>
      </c>
      <c r="J1300" s="493" t="str">
        <f>Słownik!$B$549</f>
        <v>Zdarzenie 1</v>
      </c>
      <c r="K1300" s="190" t="str">
        <f>Słownik!$B$556</f>
        <v>RMT1</v>
      </c>
      <c r="L1300" s="493" t="str">
        <f>Słownik!$B$550</f>
        <v>Zdarzenie 2</v>
      </c>
      <c r="M1300" s="190" t="str">
        <f>Słownik!$B$557</f>
        <v>RMT2</v>
      </c>
      <c r="N1300" s="506" t="str">
        <f>Słownik!$B$559</f>
        <v>Szkoda netto B (L netto B)</v>
      </c>
      <c r="O1300" s="492" t="str">
        <f>Słownik!$B$560</f>
        <v>Szkoda netto (L net)</v>
      </c>
      <c r="Q1300" s="514" t="str">
        <f>Słownik!$B$562</f>
        <v>SCR (netto)</v>
      </c>
      <c r="R1300" s="199">
        <f t="array" ref="R1300">SQRT(MMULT(TRANSPOSE(O1301:O1320),MMULT(WS_korel_kraje,O1301:O1320))+D1292^2)</f>
        <v>0</v>
      </c>
    </row>
    <row r="1301" spans="1:18">
      <c r="A1301" s="498" t="str">
        <f>Słownik!B485</f>
        <v>Austria</v>
      </c>
      <c r="B1301" s="495" t="str">
        <f>Słownik!$B$486</f>
        <v>AT</v>
      </c>
      <c r="C1301" s="192">
        <f>G85</f>
        <v>0</v>
      </c>
      <c r="D1301" s="455">
        <f>C1301*VLOOKUP('SCR-NatCAT'!$B$1301:$B$1320,Parametry!$M$5:$R$39,2,0)</f>
        <v>0</v>
      </c>
      <c r="E1301" s="455">
        <f>D1301*$B$1295</f>
        <v>0</v>
      </c>
      <c r="F1301" s="205">
        <v>0</v>
      </c>
      <c r="G1301" s="455">
        <f>D1301*$C$1295</f>
        <v>0</v>
      </c>
      <c r="H1301" s="499">
        <v>0</v>
      </c>
      <c r="I1301" s="455">
        <f>MAX(0,E1301-F1301+G1301-H1301)</f>
        <v>0</v>
      </c>
      <c r="J1301" s="455">
        <f>D1301*$B$1296</f>
        <v>0</v>
      </c>
      <c r="K1301" s="499">
        <v>0</v>
      </c>
      <c r="L1301" s="455">
        <f t="shared" ref="L1301:L1320" si="106">D1301*$C$1296</f>
        <v>0</v>
      </c>
      <c r="M1301" s="499">
        <v>0</v>
      </c>
      <c r="N1301" s="455">
        <f>MAX(0,J1301-K1301+L1301-M1301)</f>
        <v>0</v>
      </c>
      <c r="O1301" s="455">
        <f>MAX(I1301,N1301)</f>
        <v>0</v>
      </c>
    </row>
    <row r="1302" spans="1:18">
      <c r="A1302" s="500" t="str">
        <f>Słownik!B488</f>
        <v>Belgia</v>
      </c>
      <c r="B1302" s="496" t="str">
        <f>Słownik!B489</f>
        <v>BE</v>
      </c>
      <c r="C1302" s="192">
        <f>G96</f>
        <v>0</v>
      </c>
      <c r="D1302" s="455">
        <f>C1302*VLOOKUP('SCR-NatCAT'!$B$1301:$B$1320,Parametry!$M$5:$R$39,2,0)</f>
        <v>0</v>
      </c>
      <c r="E1302" s="455">
        <f>D1302*$B$1295</f>
        <v>0</v>
      </c>
      <c r="F1302" s="205">
        <v>0</v>
      </c>
      <c r="G1302" s="455">
        <f>D1302*$C$1295</f>
        <v>0</v>
      </c>
      <c r="H1302" s="205">
        <v>0</v>
      </c>
      <c r="I1302" s="455">
        <f t="shared" ref="I1302:I1320" si="107">MAX(0,E1302-F1302+G1302-H1302)</f>
        <v>0</v>
      </c>
      <c r="J1302" s="455">
        <f t="shared" ref="J1302:J1320" si="108">D1302*$B$1296</f>
        <v>0</v>
      </c>
      <c r="K1302" s="205">
        <v>0</v>
      </c>
      <c r="L1302" s="455">
        <f t="shared" si="106"/>
        <v>0</v>
      </c>
      <c r="M1302" s="205">
        <v>0</v>
      </c>
      <c r="N1302" s="455">
        <f t="shared" ref="N1302:N1320" si="109">MAX(0,J1302-K1302+L1302-M1302)</f>
        <v>0</v>
      </c>
      <c r="O1302" s="455">
        <f t="shared" ref="O1302:O1320" si="110">MAX(I1302,N1302)</f>
        <v>0</v>
      </c>
    </row>
    <row r="1303" spans="1:18">
      <c r="A1303" s="500" t="str">
        <f>Słownik!B492</f>
        <v>Szwajcaria</v>
      </c>
      <c r="B1303" s="496" t="str">
        <f>Słownik!B493</f>
        <v>CH</v>
      </c>
      <c r="C1303" s="192">
        <f>G154</f>
        <v>0</v>
      </c>
      <c r="D1303" s="455">
        <f>C1303*VLOOKUP('SCR-NatCAT'!$B$1301:$B$1320,Parametry!$M$5:$R$39,2,0)</f>
        <v>0</v>
      </c>
      <c r="E1303" s="455">
        <f t="shared" ref="E1303:E1320" si="111">D1303*$B$1295</f>
        <v>0</v>
      </c>
      <c r="F1303" s="205">
        <v>0</v>
      </c>
      <c r="G1303" s="455">
        <f t="shared" ref="G1303:G1320" si="112">D1303*$C$1295</f>
        <v>0</v>
      </c>
      <c r="H1303" s="205">
        <v>0</v>
      </c>
      <c r="I1303" s="455">
        <f t="shared" si="107"/>
        <v>0</v>
      </c>
      <c r="J1303" s="455">
        <f>D1303*$B$1296</f>
        <v>0</v>
      </c>
      <c r="K1303" s="205">
        <v>0</v>
      </c>
      <c r="L1303" s="455">
        <f t="shared" si="106"/>
        <v>0</v>
      </c>
      <c r="M1303" s="205">
        <v>0</v>
      </c>
      <c r="N1303" s="455">
        <f t="shared" si="109"/>
        <v>0</v>
      </c>
      <c r="O1303" s="455">
        <f t="shared" si="110"/>
        <v>0</v>
      </c>
    </row>
    <row r="1304" spans="1:18">
      <c r="A1304" s="500" t="str">
        <f>Słownik!B498</f>
        <v>Czechy</v>
      </c>
      <c r="B1304" s="496" t="str">
        <f>Słownik!B499</f>
        <v>CZ</v>
      </c>
      <c r="C1304" s="192">
        <f>G248</f>
        <v>0</v>
      </c>
      <c r="D1304" s="455">
        <f>C1304*VLOOKUP('SCR-NatCAT'!$B$1301:$B$1320,Parametry!$M$5:$R$39,2,0)</f>
        <v>0</v>
      </c>
      <c r="E1304" s="455">
        <f t="shared" si="111"/>
        <v>0</v>
      </c>
      <c r="F1304" s="205">
        <v>0</v>
      </c>
      <c r="G1304" s="455">
        <f t="shared" si="112"/>
        <v>0</v>
      </c>
      <c r="H1304" s="205">
        <v>0</v>
      </c>
      <c r="I1304" s="455">
        <f t="shared" si="107"/>
        <v>0</v>
      </c>
      <c r="J1304" s="455">
        <f t="shared" si="108"/>
        <v>0</v>
      </c>
      <c r="K1304" s="205">
        <v>0</v>
      </c>
      <c r="L1304" s="455">
        <f>D1304*$C$1296</f>
        <v>0</v>
      </c>
      <c r="M1304" s="205">
        <v>0</v>
      </c>
      <c r="N1304" s="455">
        <f t="shared" si="109"/>
        <v>0</v>
      </c>
      <c r="O1304" s="455">
        <f t="shared" si="110"/>
        <v>0</v>
      </c>
    </row>
    <row r="1305" spans="1:18">
      <c r="A1305" s="500" t="str">
        <f>Słownik!B500</f>
        <v>Niemcy</v>
      </c>
      <c r="B1305" s="496" t="str">
        <f>Słownik!B501</f>
        <v>DE</v>
      </c>
      <c r="C1305" s="192">
        <f>G345</f>
        <v>0</v>
      </c>
      <c r="D1305" s="455">
        <f>C1305*VLOOKUP('SCR-NatCAT'!$B$1301:$B$1320,Parametry!$M$5:$R$39,2,0)</f>
        <v>0</v>
      </c>
      <c r="E1305" s="455">
        <f>D1305*$B$1295</f>
        <v>0</v>
      </c>
      <c r="F1305" s="205">
        <v>0</v>
      </c>
      <c r="G1305" s="455">
        <f>D1305*$C$1295</f>
        <v>0</v>
      </c>
      <c r="H1305" s="205">
        <v>0</v>
      </c>
      <c r="I1305" s="455">
        <f t="shared" si="107"/>
        <v>0</v>
      </c>
      <c r="J1305" s="455">
        <f>D1305*$B$1296</f>
        <v>0</v>
      </c>
      <c r="K1305" s="205">
        <v>0</v>
      </c>
      <c r="L1305" s="455">
        <f>D1305*$C$1296</f>
        <v>0</v>
      </c>
      <c r="M1305" s="205">
        <v>0</v>
      </c>
      <c r="N1305" s="455">
        <f t="shared" si="109"/>
        <v>0</v>
      </c>
      <c r="O1305" s="455">
        <f>MAX(I1305,N1305)</f>
        <v>0</v>
      </c>
    </row>
    <row r="1306" spans="1:18">
      <c r="A1306" s="500" t="str">
        <f>Słownik!B502</f>
        <v>Dania</v>
      </c>
      <c r="B1306" s="496" t="str">
        <f>Słownik!B503</f>
        <v>DK</v>
      </c>
      <c r="C1306" s="192">
        <f>G358</f>
        <v>0</v>
      </c>
      <c r="D1306" s="455">
        <f>C1306*VLOOKUP('SCR-NatCAT'!$B$1301:$B$1320,Parametry!$M$5:$R$39,2,0)</f>
        <v>0</v>
      </c>
      <c r="E1306" s="455">
        <f>D1306*$B$1295</f>
        <v>0</v>
      </c>
      <c r="F1306" s="205">
        <v>0</v>
      </c>
      <c r="G1306" s="455">
        <f t="shared" si="112"/>
        <v>0</v>
      </c>
      <c r="H1306" s="205">
        <v>0</v>
      </c>
      <c r="I1306" s="455">
        <f t="shared" si="107"/>
        <v>0</v>
      </c>
      <c r="J1306" s="455">
        <f t="shared" si="108"/>
        <v>0</v>
      </c>
      <c r="K1306" s="205">
        <v>0</v>
      </c>
      <c r="L1306" s="455">
        <f t="shared" si="106"/>
        <v>0</v>
      </c>
      <c r="M1306" s="205">
        <v>0</v>
      </c>
      <c r="N1306" s="455">
        <f t="shared" si="109"/>
        <v>0</v>
      </c>
      <c r="O1306" s="455">
        <f t="shared" si="110"/>
        <v>0</v>
      </c>
    </row>
    <row r="1307" spans="1:18">
      <c r="A1307" s="500" t="str">
        <f>Słownik!B536</f>
        <v>Hiszpania</v>
      </c>
      <c r="B1307" s="496" t="str">
        <f>Słownik!B537</f>
        <v>ES</v>
      </c>
      <c r="C1307" s="192">
        <f>G1257</f>
        <v>0</v>
      </c>
      <c r="D1307" s="455">
        <f>C1307*VLOOKUP('SCR-NatCAT'!$B$1301:$B$1320,Parametry!$M$5:$R$39,2,0)</f>
        <v>0</v>
      </c>
      <c r="E1307" s="455">
        <f t="shared" si="111"/>
        <v>0</v>
      </c>
      <c r="F1307" s="205">
        <v>0</v>
      </c>
      <c r="G1307" s="455">
        <f t="shared" si="112"/>
        <v>0</v>
      </c>
      <c r="H1307" s="205">
        <v>0</v>
      </c>
      <c r="I1307" s="455">
        <f t="shared" si="107"/>
        <v>0</v>
      </c>
      <c r="J1307" s="455">
        <f t="shared" si="108"/>
        <v>0</v>
      </c>
      <c r="K1307" s="205">
        <v>0</v>
      </c>
      <c r="L1307" s="455">
        <f t="shared" si="106"/>
        <v>0</v>
      </c>
      <c r="M1307" s="205">
        <v>0</v>
      </c>
      <c r="N1307" s="455">
        <f t="shared" si="109"/>
        <v>0</v>
      </c>
      <c r="O1307" s="455">
        <f t="shared" si="110"/>
        <v>0</v>
      </c>
    </row>
    <row r="1308" spans="1:18">
      <c r="A1308" s="500" t="str">
        <f>Słownik!B504</f>
        <v>Francja</v>
      </c>
      <c r="B1308" s="496" t="str">
        <f>Słownik!B505</f>
        <v>FR</v>
      </c>
      <c r="C1308" s="192">
        <f>G455</f>
        <v>0</v>
      </c>
      <c r="D1308" s="455">
        <f>C1308*VLOOKUP('SCR-NatCAT'!$B$1301:$B$1320,Parametry!$M$5:$R$39,2,0)</f>
        <v>0</v>
      </c>
      <c r="E1308" s="455">
        <f t="shared" si="111"/>
        <v>0</v>
      </c>
      <c r="F1308" s="205">
        <v>0</v>
      </c>
      <c r="G1308" s="455">
        <f t="shared" si="112"/>
        <v>0</v>
      </c>
      <c r="H1308" s="205">
        <v>0</v>
      </c>
      <c r="I1308" s="455">
        <f t="shared" si="107"/>
        <v>0</v>
      </c>
      <c r="J1308" s="455">
        <f t="shared" si="108"/>
        <v>0</v>
      </c>
      <c r="K1308" s="205">
        <v>0</v>
      </c>
      <c r="L1308" s="455">
        <f t="shared" si="106"/>
        <v>0</v>
      </c>
      <c r="M1308" s="205">
        <v>0</v>
      </c>
      <c r="N1308" s="455">
        <f t="shared" si="109"/>
        <v>0</v>
      </c>
      <c r="O1308" s="455">
        <f t="shared" si="110"/>
        <v>0</v>
      </c>
    </row>
    <row r="1309" spans="1:18">
      <c r="A1309" s="500" t="str">
        <f>Słownik!B526</f>
        <v>Wielka Brytania</v>
      </c>
      <c r="B1309" s="496" t="str">
        <f>Słownik!B527</f>
        <v>UK</v>
      </c>
      <c r="C1309" s="192">
        <f>'SCR-NatCAT'!G956</f>
        <v>0</v>
      </c>
      <c r="D1309" s="455">
        <f>C1309*VLOOKUP('SCR-NatCAT'!$B$1301:$B$1320,Parametry!$M$5:$R$39,2,0)</f>
        <v>0</v>
      </c>
      <c r="E1309" s="455">
        <f t="shared" si="111"/>
        <v>0</v>
      </c>
      <c r="F1309" s="205">
        <v>0</v>
      </c>
      <c r="G1309" s="455">
        <f t="shared" si="112"/>
        <v>0</v>
      </c>
      <c r="H1309" s="205">
        <v>0</v>
      </c>
      <c r="I1309" s="455">
        <f t="shared" si="107"/>
        <v>0</v>
      </c>
      <c r="J1309" s="455">
        <f t="shared" si="108"/>
        <v>0</v>
      </c>
      <c r="K1309" s="205">
        <v>0</v>
      </c>
      <c r="L1309" s="455">
        <f t="shared" si="106"/>
        <v>0</v>
      </c>
      <c r="M1309" s="205">
        <v>0</v>
      </c>
      <c r="N1309" s="455">
        <f t="shared" si="109"/>
        <v>0</v>
      </c>
      <c r="O1309" s="455">
        <f t="shared" si="110"/>
        <v>0</v>
      </c>
    </row>
    <row r="1310" spans="1:18">
      <c r="A1310" s="500" t="str">
        <f>Słownik!B508</f>
        <v>Irlandia</v>
      </c>
      <c r="B1310" s="496" t="str">
        <f>Słownik!B509</f>
        <v>IE</v>
      </c>
      <c r="C1310" s="192">
        <f>G509</f>
        <v>0</v>
      </c>
      <c r="D1310" s="455">
        <f>C1310*VLOOKUP('SCR-NatCAT'!$B$1301:$B$1320,Parametry!$M$5:$R$39,2,0)</f>
        <v>0</v>
      </c>
      <c r="E1310" s="455">
        <f>D1310*$B$1295</f>
        <v>0</v>
      </c>
      <c r="F1310" s="205">
        <v>0</v>
      </c>
      <c r="G1310" s="455">
        <f t="shared" si="112"/>
        <v>0</v>
      </c>
      <c r="H1310" s="205">
        <v>0</v>
      </c>
      <c r="I1310" s="455">
        <f t="shared" si="107"/>
        <v>0</v>
      </c>
      <c r="J1310" s="455">
        <f t="shared" si="108"/>
        <v>0</v>
      </c>
      <c r="K1310" s="205">
        <v>0</v>
      </c>
      <c r="L1310" s="455">
        <f t="shared" si="106"/>
        <v>0</v>
      </c>
      <c r="M1310" s="205">
        <v>0</v>
      </c>
      <c r="N1310" s="455">
        <f t="shared" si="109"/>
        <v>0</v>
      </c>
      <c r="O1310" s="455">
        <f t="shared" si="110"/>
        <v>0</v>
      </c>
    </row>
    <row r="1311" spans="1:18">
      <c r="A1311" s="500" t="str">
        <f>Słownik!B538</f>
        <v>Islandia</v>
      </c>
      <c r="B1311" s="496" t="str">
        <f>Słownik!B539</f>
        <v>IS</v>
      </c>
      <c r="C1311" s="192">
        <f>G1259</f>
        <v>0</v>
      </c>
      <c r="D1311" s="455">
        <f>C1311*VLOOKUP('SCR-NatCAT'!$B$1301:$B$1320,Parametry!$M$5:$R$39,2,0)</f>
        <v>0</v>
      </c>
      <c r="E1311" s="455">
        <f t="shared" si="111"/>
        <v>0</v>
      </c>
      <c r="F1311" s="205">
        <v>0</v>
      </c>
      <c r="G1311" s="455">
        <f t="shared" si="112"/>
        <v>0</v>
      </c>
      <c r="H1311" s="205">
        <v>0</v>
      </c>
      <c r="I1311" s="455">
        <f t="shared" si="107"/>
        <v>0</v>
      </c>
      <c r="J1311" s="455">
        <f t="shared" si="108"/>
        <v>0</v>
      </c>
      <c r="K1311" s="205">
        <v>0</v>
      </c>
      <c r="L1311" s="455">
        <f t="shared" si="106"/>
        <v>0</v>
      </c>
      <c r="M1311" s="205">
        <v>0</v>
      </c>
      <c r="N1311" s="455">
        <f t="shared" si="109"/>
        <v>0</v>
      </c>
      <c r="O1311" s="455">
        <f t="shared" si="110"/>
        <v>0</v>
      </c>
    </row>
    <row r="1312" spans="1:18">
      <c r="A1312" s="500" t="str">
        <f>Słownik!B510</f>
        <v>Luksemburg</v>
      </c>
      <c r="B1312" s="496" t="str">
        <f>Słownik!B511</f>
        <v>LU</v>
      </c>
      <c r="C1312" s="192">
        <f>G511</f>
        <v>0</v>
      </c>
      <c r="D1312" s="455">
        <f>C1312*VLOOKUP('SCR-NatCAT'!$B$1301:$B$1320,Parametry!$M$5:$R$39,2,0)</f>
        <v>0</v>
      </c>
      <c r="E1312" s="455">
        <f t="shared" si="111"/>
        <v>0</v>
      </c>
      <c r="F1312" s="205">
        <v>0</v>
      </c>
      <c r="G1312" s="455">
        <f t="shared" si="112"/>
        <v>0</v>
      </c>
      <c r="H1312" s="205">
        <v>0</v>
      </c>
      <c r="I1312" s="455">
        <f t="shared" si="107"/>
        <v>0</v>
      </c>
      <c r="J1312" s="455">
        <f t="shared" si="108"/>
        <v>0</v>
      </c>
      <c r="K1312" s="205">
        <v>0</v>
      </c>
      <c r="L1312" s="455">
        <f t="shared" si="106"/>
        <v>0</v>
      </c>
      <c r="M1312" s="205">
        <v>0</v>
      </c>
      <c r="N1312" s="455">
        <f t="shared" si="109"/>
        <v>0</v>
      </c>
      <c r="O1312" s="455">
        <f t="shared" si="110"/>
        <v>0</v>
      </c>
    </row>
    <row r="1313" spans="1:30">
      <c r="A1313" s="500" t="str">
        <f>Słownik!B512</f>
        <v>Holandia</v>
      </c>
      <c r="B1313" s="496" t="str">
        <f>Słownik!B513</f>
        <v>NL</v>
      </c>
      <c r="C1313" s="192">
        <f>G603</f>
        <v>0</v>
      </c>
      <c r="D1313" s="455">
        <f>C1313*VLOOKUP('SCR-NatCAT'!$B$1301:$B$1320,Parametry!$M$5:$R$39,2,0)</f>
        <v>0</v>
      </c>
      <c r="E1313" s="455">
        <f t="shared" si="111"/>
        <v>0</v>
      </c>
      <c r="F1313" s="205">
        <v>0</v>
      </c>
      <c r="G1313" s="455">
        <f t="shared" si="112"/>
        <v>0</v>
      </c>
      <c r="H1313" s="205">
        <v>0</v>
      </c>
      <c r="I1313" s="455">
        <f t="shared" si="107"/>
        <v>0</v>
      </c>
      <c r="J1313" s="455">
        <f t="shared" si="108"/>
        <v>0</v>
      </c>
      <c r="K1313" s="205">
        <v>0</v>
      </c>
      <c r="L1313" s="455">
        <f t="shared" si="106"/>
        <v>0</v>
      </c>
      <c r="M1313" s="205">
        <v>0</v>
      </c>
      <c r="N1313" s="455">
        <f t="shared" si="109"/>
        <v>0</v>
      </c>
      <c r="O1313" s="455">
        <f t="shared" si="110"/>
        <v>0</v>
      </c>
    </row>
    <row r="1314" spans="1:30">
      <c r="A1314" s="500" t="str">
        <f>Słownik!B514</f>
        <v>Norwegia</v>
      </c>
      <c r="B1314" s="496" t="str">
        <f>Słownik!B515</f>
        <v>NO</v>
      </c>
      <c r="C1314" s="192">
        <f>G624</f>
        <v>0</v>
      </c>
      <c r="D1314" s="455">
        <f>C1314*VLOOKUP('SCR-NatCAT'!$B$1301:$B$1320,Parametry!$M$5:$R$39,2,0)</f>
        <v>0</v>
      </c>
      <c r="E1314" s="455">
        <f t="shared" si="111"/>
        <v>0</v>
      </c>
      <c r="F1314" s="205">
        <v>0</v>
      </c>
      <c r="G1314" s="455">
        <f t="shared" si="112"/>
        <v>0</v>
      </c>
      <c r="H1314" s="205">
        <v>0</v>
      </c>
      <c r="I1314" s="455">
        <f t="shared" si="107"/>
        <v>0</v>
      </c>
      <c r="J1314" s="455">
        <f t="shared" si="108"/>
        <v>0</v>
      </c>
      <c r="K1314" s="205">
        <v>0</v>
      </c>
      <c r="L1314" s="455">
        <f t="shared" si="106"/>
        <v>0</v>
      </c>
      <c r="M1314" s="205">
        <v>0</v>
      </c>
      <c r="N1314" s="455">
        <f t="shared" si="109"/>
        <v>0</v>
      </c>
      <c r="O1314" s="455">
        <f t="shared" si="110"/>
        <v>0</v>
      </c>
    </row>
    <row r="1315" spans="1:30">
      <c r="A1315" s="500" t="str">
        <f>Słownik!B516</f>
        <v>Polska</v>
      </c>
      <c r="B1315" s="496" t="str">
        <f>Słownik!B517</f>
        <v>PL</v>
      </c>
      <c r="C1315" s="192">
        <f>G724</f>
        <v>0</v>
      </c>
      <c r="D1315" s="455">
        <f>C1315*VLOOKUP('SCR-NatCAT'!$B$1301:$B$1320,Parametry!$M$5:$R$39,2,0)</f>
        <v>0</v>
      </c>
      <c r="E1315" s="455">
        <f t="shared" si="111"/>
        <v>0</v>
      </c>
      <c r="F1315" s="205">
        <v>0</v>
      </c>
      <c r="G1315" s="455">
        <f t="shared" si="112"/>
        <v>0</v>
      </c>
      <c r="H1315" s="205">
        <v>0</v>
      </c>
      <c r="I1315" s="455">
        <f t="shared" si="107"/>
        <v>0</v>
      </c>
      <c r="J1315" s="455">
        <f t="shared" si="108"/>
        <v>0</v>
      </c>
      <c r="K1315" s="205">
        <v>0</v>
      </c>
      <c r="L1315" s="455">
        <f t="shared" si="106"/>
        <v>0</v>
      </c>
      <c r="M1315" s="205">
        <v>0</v>
      </c>
      <c r="N1315" s="455">
        <f t="shared" si="109"/>
        <v>0</v>
      </c>
      <c r="O1315" s="455">
        <f t="shared" si="110"/>
        <v>0</v>
      </c>
    </row>
    <row r="1316" spans="1:30">
      <c r="A1316" s="500" t="str">
        <f>Słownik!B520</f>
        <v>Szwecja</v>
      </c>
      <c r="B1316" s="496" t="str">
        <f>Słownik!B521</f>
        <v>SE</v>
      </c>
      <c r="C1316" s="192">
        <f>G791</f>
        <v>0</v>
      </c>
      <c r="D1316" s="455">
        <f>C1316*VLOOKUP('SCR-NatCAT'!$B$1301:$B$1320,Parametry!$M$5:$R$39,2,0)</f>
        <v>0</v>
      </c>
      <c r="E1316" s="455">
        <f t="shared" si="111"/>
        <v>0</v>
      </c>
      <c r="F1316" s="205">
        <v>0</v>
      </c>
      <c r="G1316" s="455">
        <f t="shared" si="112"/>
        <v>0</v>
      </c>
      <c r="H1316" s="205">
        <v>0</v>
      </c>
      <c r="I1316" s="455">
        <f t="shared" si="107"/>
        <v>0</v>
      </c>
      <c r="J1316" s="455">
        <f t="shared" si="108"/>
        <v>0</v>
      </c>
      <c r="K1316" s="205">
        <v>0</v>
      </c>
      <c r="L1316" s="455">
        <f t="shared" si="106"/>
        <v>0</v>
      </c>
      <c r="M1316" s="205">
        <v>0</v>
      </c>
      <c r="N1316" s="455">
        <f t="shared" si="109"/>
        <v>0</v>
      </c>
      <c r="O1316" s="455">
        <f t="shared" si="110"/>
        <v>0</v>
      </c>
    </row>
    <row r="1317" spans="1:30">
      <c r="A1317" s="500" t="str">
        <f>Słownik!B540</f>
        <v>Gwadelupa</v>
      </c>
      <c r="B1317" s="496" t="str">
        <f>Słownik!B541</f>
        <v>GU</v>
      </c>
      <c r="C1317" s="192">
        <f>G1261</f>
        <v>0</v>
      </c>
      <c r="D1317" s="455">
        <f>C1317*VLOOKUP('SCR-NatCAT'!$A$1317:$A$1320,Parametry!$M$5:$R$39,2,0)</f>
        <v>0</v>
      </c>
      <c r="E1317" s="455">
        <f t="shared" si="111"/>
        <v>0</v>
      </c>
      <c r="F1317" s="205">
        <v>0</v>
      </c>
      <c r="G1317" s="455">
        <f t="shared" si="112"/>
        <v>0</v>
      </c>
      <c r="H1317" s="205">
        <v>0</v>
      </c>
      <c r="I1317" s="455">
        <f t="shared" si="107"/>
        <v>0</v>
      </c>
      <c r="J1317" s="455">
        <f t="shared" si="108"/>
        <v>0</v>
      </c>
      <c r="K1317" s="205">
        <v>0</v>
      </c>
      <c r="L1317" s="455">
        <f t="shared" si="106"/>
        <v>0</v>
      </c>
      <c r="M1317" s="205">
        <v>0</v>
      </c>
      <c r="N1317" s="455">
        <f t="shared" si="109"/>
        <v>0</v>
      </c>
      <c r="O1317" s="455">
        <f t="shared" si="110"/>
        <v>0</v>
      </c>
    </row>
    <row r="1318" spans="1:30">
      <c r="A1318" s="500" t="str">
        <f>Słownik!B542</f>
        <v>Martynika</v>
      </c>
      <c r="B1318" s="496" t="str">
        <f>Słownik!B543</f>
        <v>MA</v>
      </c>
      <c r="C1318" s="192">
        <f>G1263</f>
        <v>0</v>
      </c>
      <c r="D1318" s="455">
        <f>C1318*VLOOKUP('SCR-NatCAT'!$A$1317:$A$1320,Parametry!$M$5:$R$39,2,0)</f>
        <v>0</v>
      </c>
      <c r="E1318" s="455">
        <f t="shared" si="111"/>
        <v>0</v>
      </c>
      <c r="F1318" s="205">
        <v>0</v>
      </c>
      <c r="G1318" s="455">
        <f t="shared" si="112"/>
        <v>0</v>
      </c>
      <c r="H1318" s="205">
        <v>0</v>
      </c>
      <c r="I1318" s="455">
        <f t="shared" si="107"/>
        <v>0</v>
      </c>
      <c r="J1318" s="455">
        <f t="shared" si="108"/>
        <v>0</v>
      </c>
      <c r="K1318" s="205">
        <v>0</v>
      </c>
      <c r="L1318" s="455">
        <f t="shared" si="106"/>
        <v>0</v>
      </c>
      <c r="M1318" s="205">
        <v>0</v>
      </c>
      <c r="N1318" s="455">
        <f t="shared" si="109"/>
        <v>0</v>
      </c>
      <c r="O1318" s="455">
        <f t="shared" si="110"/>
        <v>0</v>
      </c>
    </row>
    <row r="1319" spans="1:30">
      <c r="A1319" s="500" t="str">
        <f>Słownik!B544</f>
        <v>Saint Martin</v>
      </c>
      <c r="B1319" s="496" t="str">
        <f>Słownik!B545</f>
        <v>SM</v>
      </c>
      <c r="C1319" s="192">
        <f>G1265</f>
        <v>0</v>
      </c>
      <c r="D1319" s="455">
        <f>C1319*VLOOKUP('SCR-NatCAT'!$A$1317:$A$1320,Parametry!$M$5:$R$39,2,0)</f>
        <v>0</v>
      </c>
      <c r="E1319" s="455">
        <f t="shared" si="111"/>
        <v>0</v>
      </c>
      <c r="F1319" s="205">
        <v>0</v>
      </c>
      <c r="G1319" s="455">
        <f t="shared" si="112"/>
        <v>0</v>
      </c>
      <c r="H1319" s="205">
        <v>0</v>
      </c>
      <c r="I1319" s="455">
        <f t="shared" si="107"/>
        <v>0</v>
      </c>
      <c r="J1319" s="455">
        <f t="shared" si="108"/>
        <v>0</v>
      </c>
      <c r="K1319" s="205">
        <v>0</v>
      </c>
      <c r="L1319" s="455">
        <f t="shared" si="106"/>
        <v>0</v>
      </c>
      <c r="M1319" s="205">
        <v>0</v>
      </c>
      <c r="N1319" s="455">
        <f t="shared" si="109"/>
        <v>0</v>
      </c>
      <c r="O1319" s="455">
        <f t="shared" si="110"/>
        <v>0</v>
      </c>
    </row>
    <row r="1320" spans="1:30">
      <c r="A1320" s="501" t="str">
        <f>Słownik!B546</f>
        <v>Reunion</v>
      </c>
      <c r="B1320" s="497" t="str">
        <f>Słownik!B547</f>
        <v>RE</v>
      </c>
      <c r="C1320" s="192">
        <f>G1267</f>
        <v>0</v>
      </c>
      <c r="D1320" s="455">
        <f>C1320*VLOOKUP('SCR-NatCAT'!$A$1317:$A$1320,Parametry!$M$5:$R$39,2,0)</f>
        <v>0</v>
      </c>
      <c r="E1320" s="455">
        <f t="shared" si="111"/>
        <v>0</v>
      </c>
      <c r="F1320" s="511">
        <v>0</v>
      </c>
      <c r="G1320" s="455">
        <f t="shared" si="112"/>
        <v>0</v>
      </c>
      <c r="H1320" s="502">
        <v>0</v>
      </c>
      <c r="I1320" s="455">
        <f t="shared" si="107"/>
        <v>0</v>
      </c>
      <c r="J1320" s="455">
        <f t="shared" si="108"/>
        <v>0</v>
      </c>
      <c r="K1320" s="502">
        <v>0</v>
      </c>
      <c r="L1320" s="455">
        <f t="shared" si="106"/>
        <v>0</v>
      </c>
      <c r="M1320" s="502">
        <v>0</v>
      </c>
      <c r="N1320" s="455">
        <f t="shared" si="109"/>
        <v>0</v>
      </c>
      <c r="O1320" s="455">
        <f t="shared" si="110"/>
        <v>0</v>
      </c>
    </row>
    <row r="1321" spans="1:30">
      <c r="E1321" s="424"/>
      <c r="F1321" s="424"/>
      <c r="G1321" s="424"/>
      <c r="H1321" s="424"/>
      <c r="I1321" s="424"/>
    </row>
    <row r="1322" spans="1:30">
      <c r="E1322" s="424"/>
      <c r="F1322" s="424"/>
      <c r="G1322" s="424"/>
      <c r="H1322" s="424"/>
      <c r="I1322" s="424"/>
    </row>
    <row r="1323" spans="1:30">
      <c r="A1323" s="486" t="str">
        <f>Słownik!B591</f>
        <v>SCR(powódź)</v>
      </c>
      <c r="B1323" s="487" t="str">
        <f>Słownik!$B$549</f>
        <v>Zdarzenie 1</v>
      </c>
      <c r="C1323" s="488" t="str">
        <f>Słownik!$B$550</f>
        <v>Zdarzenie 2</v>
      </c>
      <c r="E1323" s="424"/>
      <c r="F1323" s="424"/>
      <c r="G1323" s="424"/>
      <c r="H1323" s="424"/>
      <c r="I1323" s="424"/>
    </row>
    <row r="1324" spans="1:30">
      <c r="A1324" s="441" t="str">
        <f>Słownik!$B$551</f>
        <v>Scenariusz A</v>
      </c>
      <c r="B1324" s="446">
        <v>0.65</v>
      </c>
      <c r="C1324" s="450">
        <v>0.45</v>
      </c>
      <c r="E1324" s="424"/>
      <c r="F1324" s="424"/>
      <c r="G1324" s="424"/>
      <c r="H1324" s="424"/>
      <c r="I1324" s="424"/>
    </row>
    <row r="1325" spans="1:30">
      <c r="A1325" s="441" t="str">
        <f>Słownik!$B$552</f>
        <v>Scenariusz B</v>
      </c>
      <c r="B1325" s="489">
        <v>1</v>
      </c>
      <c r="C1325" s="241">
        <v>0.1</v>
      </c>
      <c r="E1325" s="424"/>
      <c r="F1325" s="424"/>
      <c r="G1325" s="424"/>
      <c r="H1325" s="424"/>
      <c r="I1325" s="424"/>
    </row>
    <row r="1327" spans="1:30">
      <c r="E1327" s="871" t="str">
        <f>Słownik!$B$592</f>
        <v>Program reasekuracji</v>
      </c>
      <c r="F1327" s="872"/>
      <c r="G1327" s="872"/>
      <c r="H1327" s="872"/>
      <c r="I1327" s="872"/>
      <c r="J1327" s="872"/>
      <c r="K1327" s="872"/>
      <c r="L1327" s="872"/>
      <c r="M1327" s="872"/>
      <c r="N1327" s="873"/>
      <c r="Q1327" s="871" t="str">
        <f>Słownik!B591</f>
        <v>SCR(powódź)</v>
      </c>
      <c r="R1327" s="873"/>
    </row>
    <row r="1328" spans="1:30">
      <c r="E1328" s="866" t="str">
        <f>Słownik!$B$551</f>
        <v>Scenariusz A</v>
      </c>
      <c r="F1328" s="867"/>
      <c r="G1328" s="867"/>
      <c r="H1328" s="867"/>
      <c r="I1328" s="867"/>
      <c r="J1328" s="868" t="str">
        <f>Słownik!$B$552</f>
        <v>Scenariusz B</v>
      </c>
      <c r="K1328" s="869"/>
      <c r="L1328" s="869"/>
      <c r="M1328" s="869"/>
      <c r="N1328" s="870"/>
      <c r="Q1328" s="513" t="str">
        <f>Słownik!$B$561</f>
        <v>SCR (brutto)</v>
      </c>
      <c r="R1328" s="199">
        <f t="array" ref="R1328">SQRT(MMULT(TRANSPOSE(D1330:D1343*1.1),MMULT(FL_korel_kraje,(D1330:D1343*1.1)))+I1291^2)</f>
        <v>0</v>
      </c>
      <c r="V1328" s="423"/>
      <c r="W1328" s="423"/>
      <c r="X1328" s="423"/>
      <c r="Y1328" s="423"/>
      <c r="Z1328" s="423"/>
      <c r="AA1328" s="423"/>
      <c r="AB1328" s="423"/>
      <c r="AC1328" s="423"/>
      <c r="AD1328" s="423"/>
    </row>
    <row r="1329" spans="1:30" ht="38.25">
      <c r="A1329" s="525" t="str">
        <f>Słownik!$B$483</f>
        <v>Kraj</v>
      </c>
      <c r="B1329" s="526" t="str">
        <f>Słownik!$B$553</f>
        <v>Kod</v>
      </c>
      <c r="C1329" s="527" t="str">
        <f>Słownik!$B$554</f>
        <v>Łączna suma ubezpieczenia (SI)</v>
      </c>
      <c r="D1329" s="492" t="str">
        <f>Słownik!$B$555</f>
        <v>Szkoda brutto (L brutto)</v>
      </c>
      <c r="E1329" s="492" t="str">
        <f>Słownik!$B$549</f>
        <v>Zdarzenie 1</v>
      </c>
      <c r="F1329" s="190" t="str">
        <f>Słownik!$B$556</f>
        <v>RMT1</v>
      </c>
      <c r="G1329" s="492" t="str">
        <f>Słownik!$B$550</f>
        <v>Zdarzenie 2</v>
      </c>
      <c r="H1329" s="190" t="str">
        <f>Słownik!$B$557</f>
        <v>RMT2</v>
      </c>
      <c r="I1329" s="494" t="str">
        <f>Słownik!$B$558</f>
        <v>Szkoda netto A (L netto A)</v>
      </c>
      <c r="J1329" s="493" t="str">
        <f>Słownik!$B$549</f>
        <v>Zdarzenie 1</v>
      </c>
      <c r="K1329" s="190" t="str">
        <f>Słownik!$B$556</f>
        <v>RMT1</v>
      </c>
      <c r="L1329" s="493" t="str">
        <f>Słownik!$B$550</f>
        <v>Zdarzenie 2</v>
      </c>
      <c r="M1329" s="190" t="str">
        <f>Słownik!$B$557</f>
        <v>RMT2</v>
      </c>
      <c r="N1329" s="506" t="str">
        <f>Słownik!$B$559</f>
        <v>Szkoda netto B (L netto B)</v>
      </c>
      <c r="O1329" s="492" t="str">
        <f>Słownik!$B$560</f>
        <v>Szkoda netto (L net)</v>
      </c>
      <c r="Q1329" s="514" t="str">
        <f>Słownik!$B$562</f>
        <v>SCR (netto)</v>
      </c>
      <c r="R1329" s="199">
        <f t="array" ref="R1329">SQRT(MMULT(TRANSPOSE(O1330:O1343),MMULT(FL_korel_kraje,O1330:O1343))+I1292^2)</f>
        <v>0</v>
      </c>
      <c r="V1329" s="423"/>
      <c r="W1329" s="423"/>
      <c r="X1329" s="423"/>
      <c r="Y1329" s="423"/>
      <c r="Z1329" s="423"/>
      <c r="AA1329" s="423"/>
      <c r="AB1329" s="423"/>
      <c r="AC1329" s="423"/>
      <c r="AD1329" s="423"/>
    </row>
    <row r="1330" spans="1:30">
      <c r="A1330" s="528" t="str">
        <f>Słownik!B485</f>
        <v>Austria</v>
      </c>
      <c r="B1330" s="496" t="str">
        <f>Słownik!B486</f>
        <v>AT</v>
      </c>
      <c r="C1330" s="192">
        <f>N85</f>
        <v>0</v>
      </c>
      <c r="D1330" s="455">
        <f>C1330*VLOOKUP('SCR-NatCAT'!$B$1330:$B$1343,Parametry!$M$5:$R$39,4,0)</f>
        <v>0</v>
      </c>
      <c r="E1330" s="455">
        <f>D1330*$B$1324</f>
        <v>0</v>
      </c>
      <c r="F1330" s="205">
        <v>0</v>
      </c>
      <c r="G1330" s="455">
        <f>D1330*$C$1324</f>
        <v>0</v>
      </c>
      <c r="H1330" s="205">
        <v>0</v>
      </c>
      <c r="I1330" s="455">
        <f>MAX(0,E1330-F1330+G1330-H1330)</f>
        <v>0</v>
      </c>
      <c r="J1330" s="455">
        <f>D1330*$B$1325</f>
        <v>0</v>
      </c>
      <c r="K1330" s="205">
        <v>0</v>
      </c>
      <c r="L1330" s="455">
        <f>D1330*$C$1325</f>
        <v>0</v>
      </c>
      <c r="M1330" s="205">
        <v>0</v>
      </c>
      <c r="N1330" s="455">
        <f>MAX(0,J1330-K1330+L1330-M1330)</f>
        <v>0</v>
      </c>
      <c r="O1330" s="455">
        <f>MAX(I1330,N1330)</f>
        <v>0</v>
      </c>
      <c r="V1330" s="423"/>
      <c r="W1330" s="423"/>
      <c r="X1330" s="423"/>
      <c r="Y1330" s="423"/>
      <c r="Z1330" s="423"/>
      <c r="AA1330" s="423"/>
      <c r="AB1330" s="423"/>
      <c r="AC1330" s="423"/>
      <c r="AD1330" s="423"/>
    </row>
    <row r="1331" spans="1:30">
      <c r="A1331" s="528" t="str">
        <f>Słownik!B488</f>
        <v>Belgia</v>
      </c>
      <c r="B1331" s="496" t="str">
        <f>Słownik!B489</f>
        <v>BE</v>
      </c>
      <c r="C1331" s="192">
        <f>N96</f>
        <v>0</v>
      </c>
      <c r="D1331" s="455">
        <f>C1331*VLOOKUP('SCR-NatCAT'!$B$1330:$B$1343,Parametry!$M$5:$R$39,4,0)</f>
        <v>0</v>
      </c>
      <c r="E1331" s="455">
        <f t="shared" ref="E1331:E1343" si="113">D1331*$B$1324</f>
        <v>0</v>
      </c>
      <c r="F1331" s="205">
        <v>0</v>
      </c>
      <c r="G1331" s="455">
        <f t="shared" ref="G1331:G1343" si="114">D1331*$C$1324</f>
        <v>0</v>
      </c>
      <c r="H1331" s="205">
        <v>0</v>
      </c>
      <c r="I1331" s="455">
        <f t="shared" ref="I1331:I1343" si="115">MAX(0,E1331-F1331+G1331-H1331)</f>
        <v>0</v>
      </c>
      <c r="J1331" s="455">
        <f t="shared" ref="J1331:J1343" si="116">D1331*$B$1325</f>
        <v>0</v>
      </c>
      <c r="K1331" s="205">
        <v>0</v>
      </c>
      <c r="L1331" s="455">
        <f>D1331*$C$1325</f>
        <v>0</v>
      </c>
      <c r="M1331" s="205">
        <v>0</v>
      </c>
      <c r="N1331" s="455">
        <f t="shared" ref="N1331:N1343" si="117">MAX(0,J1331-K1331+L1331-M1331)</f>
        <v>0</v>
      </c>
      <c r="O1331" s="455">
        <f>MAX(I1331,N1331)</f>
        <v>0</v>
      </c>
      <c r="V1331" s="423"/>
      <c r="W1331" s="423"/>
      <c r="X1331" s="423"/>
      <c r="Y1331" s="423"/>
      <c r="Z1331" s="423"/>
      <c r="AA1331" s="423"/>
      <c r="AB1331" s="423"/>
      <c r="AC1331" s="423"/>
      <c r="AD1331" s="423"/>
    </row>
    <row r="1332" spans="1:30">
      <c r="A1332" s="528" t="str">
        <f>Słownik!B492</f>
        <v>Szwajcaria</v>
      </c>
      <c r="B1332" s="496" t="str">
        <f>Słownik!B493</f>
        <v>CH</v>
      </c>
      <c r="C1332" s="192">
        <f>N154</f>
        <v>0</v>
      </c>
      <c r="D1332" s="455">
        <f>C1332*VLOOKUP('SCR-NatCAT'!$B$1330:$B$1343,Parametry!$M$5:$R$39,4,0)</f>
        <v>0</v>
      </c>
      <c r="E1332" s="455">
        <f t="shared" si="113"/>
        <v>0</v>
      </c>
      <c r="F1332" s="205">
        <v>0</v>
      </c>
      <c r="G1332" s="455">
        <f t="shared" si="114"/>
        <v>0</v>
      </c>
      <c r="H1332" s="205">
        <v>0</v>
      </c>
      <c r="I1332" s="455">
        <f t="shared" si="115"/>
        <v>0</v>
      </c>
      <c r="J1332" s="455">
        <f t="shared" si="116"/>
        <v>0</v>
      </c>
      <c r="K1332" s="205">
        <v>0</v>
      </c>
      <c r="L1332" s="455">
        <f t="shared" ref="L1332:L1343" si="118">D1332*$C$1325</f>
        <v>0</v>
      </c>
      <c r="M1332" s="205">
        <v>0</v>
      </c>
      <c r="N1332" s="455">
        <f t="shared" si="117"/>
        <v>0</v>
      </c>
      <c r="O1332" s="455">
        <f t="shared" ref="O1332:O1343" si="119">MAX(I1332,N1332)</f>
        <v>0</v>
      </c>
      <c r="V1332" s="423"/>
      <c r="W1332" s="423"/>
      <c r="X1332" s="423"/>
      <c r="Y1332" s="423"/>
      <c r="Z1332" s="423"/>
      <c r="AA1332" s="423"/>
      <c r="AB1332" s="423"/>
      <c r="AC1332" s="423"/>
      <c r="AD1332" s="423"/>
    </row>
    <row r="1333" spans="1:30">
      <c r="A1333" s="528" t="str">
        <f>Słownik!B498</f>
        <v>Czechy</v>
      </c>
      <c r="B1333" s="496" t="str">
        <f>Słownik!B499</f>
        <v>CZ</v>
      </c>
      <c r="C1333" s="192">
        <f>N248</f>
        <v>0</v>
      </c>
      <c r="D1333" s="455">
        <f>C1333*VLOOKUP('SCR-NatCAT'!$B$1330:$B$1343,Parametry!$M$5:$R$39,4,0)</f>
        <v>0</v>
      </c>
      <c r="E1333" s="455">
        <f t="shared" si="113"/>
        <v>0</v>
      </c>
      <c r="F1333" s="205">
        <v>0</v>
      </c>
      <c r="G1333" s="455">
        <f t="shared" si="114"/>
        <v>0</v>
      </c>
      <c r="H1333" s="205">
        <v>0</v>
      </c>
      <c r="I1333" s="455">
        <f t="shared" si="115"/>
        <v>0</v>
      </c>
      <c r="J1333" s="455">
        <f t="shared" si="116"/>
        <v>0</v>
      </c>
      <c r="K1333" s="205">
        <v>0</v>
      </c>
      <c r="L1333" s="455">
        <f t="shared" si="118"/>
        <v>0</v>
      </c>
      <c r="M1333" s="205">
        <v>0</v>
      </c>
      <c r="N1333" s="455">
        <f t="shared" si="117"/>
        <v>0</v>
      </c>
      <c r="O1333" s="455">
        <f t="shared" si="119"/>
        <v>0</v>
      </c>
      <c r="V1333" s="423"/>
      <c r="W1333" s="423"/>
      <c r="X1333" s="423"/>
      <c r="Y1333" s="423"/>
      <c r="Z1333" s="423"/>
      <c r="AA1333" s="423"/>
      <c r="AB1333" s="423"/>
      <c r="AC1333" s="423"/>
      <c r="AD1333" s="423"/>
    </row>
    <row r="1334" spans="1:30">
      <c r="A1334" s="528" t="str">
        <f>Słownik!B504</f>
        <v>Francja</v>
      </c>
      <c r="B1334" s="496" t="str">
        <f>Słownik!B505</f>
        <v>FR</v>
      </c>
      <c r="C1334" s="192">
        <f>N455</f>
        <v>0</v>
      </c>
      <c r="D1334" s="455">
        <f>C1334*VLOOKUP('SCR-NatCAT'!$B$1330:$B$1343,Parametry!$M$5:$R$39,4,0)</f>
        <v>0</v>
      </c>
      <c r="E1334" s="455">
        <f t="shared" si="113"/>
        <v>0</v>
      </c>
      <c r="F1334" s="205">
        <v>0</v>
      </c>
      <c r="G1334" s="455">
        <f t="shared" si="114"/>
        <v>0</v>
      </c>
      <c r="H1334" s="205">
        <v>0</v>
      </c>
      <c r="I1334" s="455">
        <f t="shared" si="115"/>
        <v>0</v>
      </c>
      <c r="J1334" s="455">
        <f t="shared" si="116"/>
        <v>0</v>
      </c>
      <c r="K1334" s="205">
        <v>0</v>
      </c>
      <c r="L1334" s="455">
        <f t="shared" si="118"/>
        <v>0</v>
      </c>
      <c r="M1334" s="205">
        <v>0</v>
      </c>
      <c r="N1334" s="455">
        <f t="shared" si="117"/>
        <v>0</v>
      </c>
      <c r="O1334" s="455">
        <f t="shared" si="119"/>
        <v>0</v>
      </c>
      <c r="V1334" s="423"/>
      <c r="W1334" s="423"/>
      <c r="X1334" s="423"/>
      <c r="Y1334" s="423"/>
      <c r="Z1334" s="423"/>
      <c r="AA1334" s="423"/>
      <c r="AB1334" s="423"/>
      <c r="AC1334" s="423"/>
      <c r="AD1334" s="423"/>
    </row>
    <row r="1335" spans="1:30">
      <c r="A1335" s="528" t="str">
        <f>Słownik!B500</f>
        <v>Niemcy</v>
      </c>
      <c r="B1335" s="496" t="str">
        <f>Słownik!B501</f>
        <v>DE</v>
      </c>
      <c r="C1335" s="192">
        <f>N345</f>
        <v>0</v>
      </c>
      <c r="D1335" s="455">
        <f>C1335*VLOOKUP('SCR-NatCAT'!$B$1330:$B$1343,Parametry!$M$5:$R$39,4,0)</f>
        <v>0</v>
      </c>
      <c r="E1335" s="455">
        <f t="shared" si="113"/>
        <v>0</v>
      </c>
      <c r="F1335" s="205">
        <v>0</v>
      </c>
      <c r="G1335" s="455">
        <f t="shared" si="114"/>
        <v>0</v>
      </c>
      <c r="H1335" s="205">
        <v>0</v>
      </c>
      <c r="I1335" s="455">
        <f t="shared" si="115"/>
        <v>0</v>
      </c>
      <c r="J1335" s="455">
        <f t="shared" si="116"/>
        <v>0</v>
      </c>
      <c r="K1335" s="205">
        <v>0</v>
      </c>
      <c r="L1335" s="455">
        <f t="shared" si="118"/>
        <v>0</v>
      </c>
      <c r="M1335" s="205">
        <v>0</v>
      </c>
      <c r="N1335" s="455">
        <f t="shared" si="117"/>
        <v>0</v>
      </c>
      <c r="O1335" s="455">
        <f t="shared" si="119"/>
        <v>0</v>
      </c>
      <c r="V1335" s="423"/>
      <c r="W1335" s="423"/>
      <c r="X1335" s="423"/>
      <c r="Y1335" s="423"/>
      <c r="Z1335" s="423"/>
      <c r="AA1335" s="423"/>
      <c r="AB1335" s="423"/>
      <c r="AC1335" s="423"/>
      <c r="AD1335" s="423"/>
    </row>
    <row r="1336" spans="1:30">
      <c r="A1336" s="528" t="str">
        <f>Słownik!B506</f>
        <v>Węgry</v>
      </c>
      <c r="B1336" s="496" t="str">
        <f>Słownik!B507</f>
        <v>HU</v>
      </c>
      <c r="C1336" s="192">
        <f>N481</f>
        <v>0</v>
      </c>
      <c r="D1336" s="455">
        <f>C1336*VLOOKUP('SCR-NatCAT'!$B$1330:$B$1343,Parametry!$M$5:$R$39,4,0)</f>
        <v>0</v>
      </c>
      <c r="E1336" s="455">
        <f>D1336*$B$1324</f>
        <v>0</v>
      </c>
      <c r="F1336" s="205">
        <v>0</v>
      </c>
      <c r="G1336" s="455">
        <f t="shared" si="114"/>
        <v>0</v>
      </c>
      <c r="H1336" s="205">
        <v>0</v>
      </c>
      <c r="I1336" s="455">
        <f t="shared" si="115"/>
        <v>0</v>
      </c>
      <c r="J1336" s="455">
        <f t="shared" si="116"/>
        <v>0</v>
      </c>
      <c r="K1336" s="205">
        <v>0</v>
      </c>
      <c r="L1336" s="455">
        <f t="shared" si="118"/>
        <v>0</v>
      </c>
      <c r="M1336" s="205">
        <v>0</v>
      </c>
      <c r="N1336" s="455">
        <f t="shared" si="117"/>
        <v>0</v>
      </c>
      <c r="O1336" s="455">
        <f t="shared" si="119"/>
        <v>0</v>
      </c>
      <c r="V1336" s="423"/>
      <c r="W1336" s="423"/>
      <c r="X1336" s="423"/>
      <c r="Y1336" s="423"/>
      <c r="Z1336" s="423"/>
      <c r="AA1336" s="423"/>
      <c r="AB1336" s="423"/>
      <c r="AC1336" s="423"/>
      <c r="AD1336" s="423"/>
    </row>
    <row r="1337" spans="1:30">
      <c r="A1337" s="528" t="str">
        <f>Słownik!B530</f>
        <v>Włochy</v>
      </c>
      <c r="B1337" s="496" t="str">
        <f>Słownik!B531</f>
        <v>IT</v>
      </c>
      <c r="C1337" s="192">
        <f>N1122</f>
        <v>0</v>
      </c>
      <c r="D1337" s="455">
        <f>C1337*VLOOKUP('SCR-NatCAT'!$B$1330:$B$1343,Parametry!$M$5:$R$39,4,0)</f>
        <v>0</v>
      </c>
      <c r="E1337" s="455">
        <f t="shared" si="113"/>
        <v>0</v>
      </c>
      <c r="F1337" s="205">
        <v>0</v>
      </c>
      <c r="G1337" s="455">
        <f t="shared" si="114"/>
        <v>0</v>
      </c>
      <c r="H1337" s="205">
        <v>0</v>
      </c>
      <c r="I1337" s="455">
        <f t="shared" si="115"/>
        <v>0</v>
      </c>
      <c r="J1337" s="455">
        <f t="shared" si="116"/>
        <v>0</v>
      </c>
      <c r="K1337" s="205">
        <v>0</v>
      </c>
      <c r="L1337" s="455">
        <f t="shared" si="118"/>
        <v>0</v>
      </c>
      <c r="M1337" s="205">
        <v>0</v>
      </c>
      <c r="N1337" s="455">
        <f t="shared" si="117"/>
        <v>0</v>
      </c>
      <c r="O1337" s="455">
        <f t="shared" si="119"/>
        <v>0</v>
      </c>
      <c r="V1337" s="423"/>
      <c r="W1337" s="423"/>
      <c r="X1337" s="423"/>
      <c r="Y1337" s="423"/>
      <c r="Z1337" s="423"/>
      <c r="AA1337" s="423"/>
      <c r="AB1337" s="423"/>
      <c r="AC1337" s="423"/>
      <c r="AD1337" s="423"/>
    </row>
    <row r="1338" spans="1:30">
      <c r="A1338" s="528" t="str">
        <f>Słownik!B490</f>
        <v>Bułgaria</v>
      </c>
      <c r="B1338" s="496" t="str">
        <f>Słownik!B491</f>
        <v>BG</v>
      </c>
      <c r="C1338" s="192">
        <f>N126</f>
        <v>0</v>
      </c>
      <c r="D1338" s="455">
        <f>C1338*VLOOKUP('SCR-NatCAT'!$B$1330:$B$1343,Parametry!$M$5:$R$39,4,0)</f>
        <v>0</v>
      </c>
      <c r="E1338" s="455">
        <f t="shared" si="113"/>
        <v>0</v>
      </c>
      <c r="F1338" s="205">
        <v>0</v>
      </c>
      <c r="G1338" s="455">
        <f t="shared" si="114"/>
        <v>0</v>
      </c>
      <c r="H1338" s="205">
        <v>0</v>
      </c>
      <c r="I1338" s="455">
        <f t="shared" si="115"/>
        <v>0</v>
      </c>
      <c r="J1338" s="455">
        <f t="shared" si="116"/>
        <v>0</v>
      </c>
      <c r="K1338" s="205">
        <v>0</v>
      </c>
      <c r="L1338" s="455">
        <f t="shared" si="118"/>
        <v>0</v>
      </c>
      <c r="M1338" s="205">
        <v>0</v>
      </c>
      <c r="N1338" s="455">
        <f t="shared" si="117"/>
        <v>0</v>
      </c>
      <c r="O1338" s="455">
        <f t="shared" si="119"/>
        <v>0</v>
      </c>
      <c r="V1338" s="423"/>
      <c r="W1338" s="423"/>
      <c r="X1338" s="423"/>
      <c r="Y1338" s="423"/>
      <c r="Z1338" s="423"/>
      <c r="AA1338" s="423"/>
      <c r="AB1338" s="423"/>
      <c r="AC1338" s="423"/>
      <c r="AD1338" s="423"/>
    </row>
    <row r="1339" spans="1:30">
      <c r="A1339" s="528" t="str">
        <f>Słownik!B516</f>
        <v>Polska</v>
      </c>
      <c r="B1339" s="496" t="str">
        <f>Słownik!B517</f>
        <v>PL</v>
      </c>
      <c r="C1339" s="192">
        <f>N724</f>
        <v>0</v>
      </c>
      <c r="D1339" s="455">
        <f>C1339*VLOOKUP('SCR-NatCAT'!$B$1330:$B$1343,Parametry!$M$5:$R$39,4,0)</f>
        <v>0</v>
      </c>
      <c r="E1339" s="455">
        <f t="shared" si="113"/>
        <v>0</v>
      </c>
      <c r="F1339" s="205">
        <v>0</v>
      </c>
      <c r="G1339" s="455">
        <f t="shared" si="114"/>
        <v>0</v>
      </c>
      <c r="H1339" s="205">
        <v>0</v>
      </c>
      <c r="I1339" s="455">
        <f t="shared" si="115"/>
        <v>0</v>
      </c>
      <c r="J1339" s="455">
        <f t="shared" si="116"/>
        <v>0</v>
      </c>
      <c r="K1339" s="205">
        <v>0</v>
      </c>
      <c r="L1339" s="455">
        <f t="shared" si="118"/>
        <v>0</v>
      </c>
      <c r="M1339" s="205">
        <v>0</v>
      </c>
      <c r="N1339" s="455">
        <f t="shared" si="117"/>
        <v>0</v>
      </c>
      <c r="O1339" s="455">
        <f t="shared" si="119"/>
        <v>0</v>
      </c>
      <c r="V1339" s="423"/>
      <c r="W1339" s="423"/>
      <c r="X1339" s="423"/>
      <c r="Y1339" s="423"/>
      <c r="Z1339" s="423"/>
      <c r="AA1339" s="423"/>
      <c r="AB1339" s="423"/>
      <c r="AC1339" s="423"/>
      <c r="AD1339" s="423"/>
    </row>
    <row r="1340" spans="1:30">
      <c r="A1340" s="528" t="str">
        <f>Słownik!B518</f>
        <v>Rumunia</v>
      </c>
      <c r="B1340" s="496" t="str">
        <f>Słownik!B519</f>
        <v>RO</v>
      </c>
      <c r="C1340" s="192">
        <f>N768</f>
        <v>0</v>
      </c>
      <c r="D1340" s="455">
        <f>C1340*VLOOKUP('SCR-NatCAT'!$B$1330:$B$1343,Parametry!$M$5:$R$39,4,0)</f>
        <v>0</v>
      </c>
      <c r="E1340" s="455">
        <f t="shared" si="113"/>
        <v>0</v>
      </c>
      <c r="F1340" s="205">
        <v>0</v>
      </c>
      <c r="G1340" s="455">
        <f>D1340*$C$1324</f>
        <v>0</v>
      </c>
      <c r="H1340" s="205">
        <v>0</v>
      </c>
      <c r="I1340" s="455">
        <f t="shared" si="115"/>
        <v>0</v>
      </c>
      <c r="J1340" s="455">
        <f t="shared" si="116"/>
        <v>0</v>
      </c>
      <c r="K1340" s="205">
        <v>0</v>
      </c>
      <c r="L1340" s="455">
        <f t="shared" si="118"/>
        <v>0</v>
      </c>
      <c r="M1340" s="205">
        <v>0</v>
      </c>
      <c r="N1340" s="455">
        <f t="shared" si="117"/>
        <v>0</v>
      </c>
      <c r="O1340" s="455">
        <f t="shared" si="119"/>
        <v>0</v>
      </c>
      <c r="V1340" s="423"/>
      <c r="W1340" s="423"/>
      <c r="X1340" s="423"/>
      <c r="Y1340" s="423"/>
      <c r="Z1340" s="423"/>
      <c r="AA1340" s="423"/>
      <c r="AB1340" s="423"/>
      <c r="AC1340" s="423"/>
      <c r="AD1340" s="423"/>
    </row>
    <row r="1341" spans="1:30">
      <c r="A1341" s="528" t="str">
        <f>Słownik!B522</f>
        <v>Słowenia</v>
      </c>
      <c r="B1341" s="496" t="str">
        <f>Słownik!B523</f>
        <v>SI</v>
      </c>
      <c r="C1341" s="192">
        <f>N804</f>
        <v>0</v>
      </c>
      <c r="D1341" s="455">
        <f>C1341*VLOOKUP('SCR-NatCAT'!$B$1330:$B$1343,Parametry!$M$5:$R$39,4,0)</f>
        <v>0</v>
      </c>
      <c r="E1341" s="455">
        <f t="shared" si="113"/>
        <v>0</v>
      </c>
      <c r="F1341" s="205">
        <v>0</v>
      </c>
      <c r="G1341" s="455">
        <f t="shared" si="114"/>
        <v>0</v>
      </c>
      <c r="H1341" s="205">
        <v>0</v>
      </c>
      <c r="I1341" s="455">
        <f t="shared" si="115"/>
        <v>0</v>
      </c>
      <c r="J1341" s="455">
        <f t="shared" si="116"/>
        <v>0</v>
      </c>
      <c r="K1341" s="205">
        <v>0</v>
      </c>
      <c r="L1341" s="455">
        <f t="shared" si="118"/>
        <v>0</v>
      </c>
      <c r="M1341" s="205">
        <v>0</v>
      </c>
      <c r="N1341" s="455">
        <f t="shared" si="117"/>
        <v>0</v>
      </c>
      <c r="O1341" s="455">
        <f t="shared" si="119"/>
        <v>0</v>
      </c>
      <c r="V1341" s="423"/>
      <c r="W1341" s="423"/>
      <c r="X1341" s="423"/>
      <c r="Y1341" s="423"/>
      <c r="Z1341" s="423"/>
      <c r="AA1341" s="423"/>
      <c r="AB1341" s="423"/>
      <c r="AC1341" s="423"/>
      <c r="AD1341" s="423"/>
    </row>
    <row r="1342" spans="1:30">
      <c r="A1342" s="528" t="str">
        <f>Słownik!B524</f>
        <v>Słowacja</v>
      </c>
      <c r="B1342" s="496" t="str">
        <f>Słownik!B525</f>
        <v>SK</v>
      </c>
      <c r="C1342" s="192">
        <f>N830</f>
        <v>0</v>
      </c>
      <c r="D1342" s="455">
        <f>C1342*VLOOKUP('SCR-NatCAT'!$B$1330:$B$1343,Parametry!$M$5:$R$39,4,0)</f>
        <v>0</v>
      </c>
      <c r="E1342" s="455">
        <f t="shared" si="113"/>
        <v>0</v>
      </c>
      <c r="F1342" s="205">
        <v>0</v>
      </c>
      <c r="G1342" s="455">
        <f t="shared" si="114"/>
        <v>0</v>
      </c>
      <c r="H1342" s="205">
        <v>0</v>
      </c>
      <c r="I1342" s="455">
        <f t="shared" si="115"/>
        <v>0</v>
      </c>
      <c r="J1342" s="455">
        <f t="shared" si="116"/>
        <v>0</v>
      </c>
      <c r="K1342" s="205">
        <v>0</v>
      </c>
      <c r="L1342" s="455">
        <f t="shared" si="118"/>
        <v>0</v>
      </c>
      <c r="M1342" s="205">
        <v>0</v>
      </c>
      <c r="N1342" s="455">
        <f t="shared" si="117"/>
        <v>0</v>
      </c>
      <c r="O1342" s="455">
        <f t="shared" si="119"/>
        <v>0</v>
      </c>
    </row>
    <row r="1343" spans="1:30">
      <c r="A1343" s="528" t="str">
        <f>Słownik!B526</f>
        <v>Wielka Brytania</v>
      </c>
      <c r="B1343" s="529" t="str">
        <f>Słownik!B527</f>
        <v>UK</v>
      </c>
      <c r="C1343" s="192">
        <f>N956</f>
        <v>0</v>
      </c>
      <c r="D1343" s="455">
        <f>C1343*VLOOKUP('SCR-NatCAT'!$B$1330:$B$1343,Parametry!$M$5:$R$39,4,0)</f>
        <v>0</v>
      </c>
      <c r="E1343" s="455">
        <f t="shared" si="113"/>
        <v>0</v>
      </c>
      <c r="F1343" s="412">
        <v>0</v>
      </c>
      <c r="G1343" s="455">
        <f t="shared" si="114"/>
        <v>0</v>
      </c>
      <c r="H1343" s="412">
        <v>0</v>
      </c>
      <c r="I1343" s="455">
        <f t="shared" si="115"/>
        <v>0</v>
      </c>
      <c r="J1343" s="455">
        <f t="shared" si="116"/>
        <v>0</v>
      </c>
      <c r="K1343" s="412">
        <v>0</v>
      </c>
      <c r="L1343" s="455">
        <f t="shared" si="118"/>
        <v>0</v>
      </c>
      <c r="M1343" s="412">
        <v>0</v>
      </c>
      <c r="N1343" s="455">
        <f t="shared" si="117"/>
        <v>0</v>
      </c>
      <c r="O1343" s="455">
        <f t="shared" si="119"/>
        <v>0</v>
      </c>
    </row>
    <row r="1346" spans="1:20">
      <c r="A1346" s="486" t="str">
        <f>Słownik!B593</f>
        <v>SCR(trzęsienie ziemi)</v>
      </c>
      <c r="B1346" s="487" t="str">
        <f>Słownik!$B$549</f>
        <v>Zdarzenie 1</v>
      </c>
      <c r="C1346" s="488" t="str">
        <f>Słownik!$B$550</f>
        <v>Zdarzenie 2</v>
      </c>
    </row>
    <row r="1347" spans="1:20">
      <c r="A1347" s="441" t="str">
        <f>Słownik!$B$551</f>
        <v>Scenariusz A</v>
      </c>
      <c r="B1347" s="446">
        <v>1</v>
      </c>
      <c r="C1347" s="450">
        <v>0</v>
      </c>
    </row>
    <row r="1348" spans="1:20">
      <c r="A1348" s="441" t="str">
        <f>Słownik!$B$552</f>
        <v>Scenariusz B</v>
      </c>
      <c r="B1348" s="489">
        <v>0</v>
      </c>
      <c r="C1348" s="241">
        <v>0</v>
      </c>
    </row>
    <row r="1349" spans="1:20">
      <c r="E1349" s="871" t="str">
        <f>Słownik!$B$592</f>
        <v>Program reasekuracji</v>
      </c>
      <c r="F1349" s="872"/>
      <c r="G1349" s="872"/>
      <c r="H1349" s="872"/>
      <c r="I1349" s="872"/>
      <c r="J1349" s="872"/>
      <c r="K1349" s="872"/>
      <c r="L1349" s="872"/>
      <c r="M1349" s="872"/>
      <c r="N1349" s="873"/>
      <c r="Q1349" s="871" t="str">
        <f>Słownik!B593</f>
        <v>SCR(trzęsienie ziemi)</v>
      </c>
      <c r="R1349" s="873"/>
    </row>
    <row r="1350" spans="1:20">
      <c r="E1350" s="866" t="str">
        <f>Słownik!$B$551</f>
        <v>Scenariusz A</v>
      </c>
      <c r="F1350" s="867"/>
      <c r="G1350" s="867"/>
      <c r="H1350" s="867"/>
      <c r="I1350" s="867"/>
      <c r="J1350" s="868" t="str">
        <f>Słownik!$B$552</f>
        <v>Scenariusz B</v>
      </c>
      <c r="K1350" s="869"/>
      <c r="L1350" s="869"/>
      <c r="M1350" s="869"/>
      <c r="N1350" s="870"/>
      <c r="Q1350" s="513" t="str">
        <f>Słownik!$B$561</f>
        <v>SCR (brutto)</v>
      </c>
      <c r="R1350" s="199">
        <f t="array" ref="R1350">SQRT(MMULT(TRANSPOSE(D1352:D1371*1),MMULT(ER_korel_kraje,(D1352:D1371*1)))+P1291^2)</f>
        <v>0</v>
      </c>
    </row>
    <row r="1351" spans="1:20" ht="38.25">
      <c r="A1351" s="525" t="str">
        <f>Słownik!$B$483</f>
        <v>Kraj</v>
      </c>
      <c r="B1351" s="526" t="str">
        <f>Słownik!$B$553</f>
        <v>Kod</v>
      </c>
      <c r="C1351" s="527" t="str">
        <f>Słownik!$B$554</f>
        <v>Łączna suma ubezpieczenia (SI)</v>
      </c>
      <c r="D1351" s="492" t="str">
        <f>Słownik!$B$555</f>
        <v>Szkoda brutto (L brutto)</v>
      </c>
      <c r="E1351" s="492" t="str">
        <f>Słownik!$B$549</f>
        <v>Zdarzenie 1</v>
      </c>
      <c r="F1351" s="190" t="str">
        <f>Słownik!$B$556</f>
        <v>RMT1</v>
      </c>
      <c r="G1351" s="492" t="str">
        <f>Słownik!$B$550</f>
        <v>Zdarzenie 2</v>
      </c>
      <c r="H1351" s="190" t="str">
        <f>Słownik!$B$557</f>
        <v>RMT2</v>
      </c>
      <c r="I1351" s="494" t="str">
        <f>Słownik!$B$558</f>
        <v>Szkoda netto A (L netto A)</v>
      </c>
      <c r="J1351" s="493" t="str">
        <f>Słownik!$B$549</f>
        <v>Zdarzenie 1</v>
      </c>
      <c r="K1351" s="190" t="str">
        <f>Słownik!$B$556</f>
        <v>RMT1</v>
      </c>
      <c r="L1351" s="493" t="str">
        <f>Słownik!$B$550</f>
        <v>Zdarzenie 2</v>
      </c>
      <c r="M1351" s="190" t="str">
        <f>Słownik!$B$557</f>
        <v>RMT2</v>
      </c>
      <c r="N1351" s="512" t="str">
        <f>Słownik!$B$559</f>
        <v>Szkoda netto B (L netto B)</v>
      </c>
      <c r="O1351" s="492" t="str">
        <f>Słownik!$B$560</f>
        <v>Szkoda netto (L net)</v>
      </c>
      <c r="Q1351" s="514" t="str">
        <f>Słownik!$B$562</f>
        <v>SCR (netto)</v>
      </c>
      <c r="R1351" s="199">
        <f t="array" ref="R1351">SQRT(MMULT(TRANSPOSE(O1352:O1371),MMULT(ER_korel_kraje,O1352:O1371))+P1292^2)</f>
        <v>0</v>
      </c>
    </row>
    <row r="1352" spans="1:20">
      <c r="A1352" s="528" t="str">
        <f>Słownik!B485</f>
        <v>Austria</v>
      </c>
      <c r="B1352" s="496" t="str">
        <f>Słownik!B486</f>
        <v>AT</v>
      </c>
      <c r="C1352" s="192">
        <f>S85</f>
        <v>0</v>
      </c>
      <c r="D1352" s="455">
        <f>C1352*VLOOKUP('SCR-NatCAT'!$B$1352:$B$1371,Parametry!$M$5:$R$39,3,0)</f>
        <v>0</v>
      </c>
      <c r="E1352" s="455">
        <f>D1352*$B$1347</f>
        <v>0</v>
      </c>
      <c r="F1352" s="205">
        <v>0</v>
      </c>
      <c r="G1352" s="455">
        <f>D1352*$C$1347</f>
        <v>0</v>
      </c>
      <c r="H1352" s="205">
        <v>0</v>
      </c>
      <c r="I1352" s="455">
        <f>MAX(0,E1352-F1352+G1352-H1352)</f>
        <v>0</v>
      </c>
      <c r="J1352" s="455">
        <f t="shared" ref="J1352:J1371" si="120">D1352*$B$1348</f>
        <v>0</v>
      </c>
      <c r="K1352" s="205">
        <v>0</v>
      </c>
      <c r="L1352" s="455">
        <f t="shared" ref="L1352:L1371" si="121">D1352*$C$1348</f>
        <v>0</v>
      </c>
      <c r="M1352" s="205">
        <v>0</v>
      </c>
      <c r="N1352" s="455">
        <f t="shared" ref="N1352:N1371" si="122">MAX(0,J1352-K1352+L1352-M1352)</f>
        <v>0</v>
      </c>
      <c r="O1352" s="455">
        <f>MAX(I1352,N1352)</f>
        <v>0</v>
      </c>
      <c r="R1352" s="425"/>
      <c r="S1352" s="425"/>
      <c r="T1352" s="425"/>
    </row>
    <row r="1353" spans="1:20">
      <c r="A1353" s="528" t="str">
        <f>Słownik!B488</f>
        <v>Belgia</v>
      </c>
      <c r="B1353" s="496" t="str">
        <f>Słownik!B489</f>
        <v>BE</v>
      </c>
      <c r="C1353" s="192">
        <f>S96</f>
        <v>0</v>
      </c>
      <c r="D1353" s="455">
        <f>C1353*VLOOKUP('SCR-NatCAT'!$B$1352:$B$1371,Parametry!$M$5:$R$39,3,0)</f>
        <v>0</v>
      </c>
      <c r="E1353" s="455">
        <f t="shared" ref="E1353:E1371" si="123">D1353*$B$1347</f>
        <v>0</v>
      </c>
      <c r="F1353" s="205">
        <v>0</v>
      </c>
      <c r="G1353" s="455">
        <f t="shared" ref="G1353:G1371" si="124">D1353*$C$1347</f>
        <v>0</v>
      </c>
      <c r="H1353" s="205">
        <v>0</v>
      </c>
      <c r="I1353" s="455">
        <f t="shared" ref="I1353:I1371" si="125">MAX(0,E1353-F1353+G1353-H1353)</f>
        <v>0</v>
      </c>
      <c r="J1353" s="455">
        <f t="shared" si="120"/>
        <v>0</v>
      </c>
      <c r="K1353" s="205">
        <v>0</v>
      </c>
      <c r="L1353" s="455">
        <f t="shared" si="121"/>
        <v>0</v>
      </c>
      <c r="M1353" s="205">
        <v>0</v>
      </c>
      <c r="N1353" s="455">
        <f t="shared" si="122"/>
        <v>0</v>
      </c>
      <c r="O1353" s="455">
        <f t="shared" ref="O1353:O1371" si="126">MAX(I1353,N1353)</f>
        <v>0</v>
      </c>
      <c r="R1353" s="425"/>
      <c r="S1353" s="425"/>
      <c r="T1353" s="425"/>
    </row>
    <row r="1354" spans="1:20">
      <c r="A1354" s="528" t="str">
        <f>Słownik!B490</f>
        <v>Bułgaria</v>
      </c>
      <c r="B1354" s="496" t="str">
        <f>Słownik!B491</f>
        <v>BG</v>
      </c>
      <c r="C1354" s="192">
        <f>S126</f>
        <v>0</v>
      </c>
      <c r="D1354" s="455">
        <f>C1354*VLOOKUP('SCR-NatCAT'!$B$1352:$B$1371,Parametry!$M$5:$R$39,3,0)</f>
        <v>0</v>
      </c>
      <c r="E1354" s="455">
        <f>D1354*$B$1347</f>
        <v>0</v>
      </c>
      <c r="F1354" s="205">
        <v>0</v>
      </c>
      <c r="G1354" s="455">
        <f t="shared" si="124"/>
        <v>0</v>
      </c>
      <c r="H1354" s="205">
        <v>0</v>
      </c>
      <c r="I1354" s="455">
        <f t="shared" si="125"/>
        <v>0</v>
      </c>
      <c r="J1354" s="455">
        <f t="shared" si="120"/>
        <v>0</v>
      </c>
      <c r="K1354" s="205">
        <v>0</v>
      </c>
      <c r="L1354" s="455">
        <f t="shared" si="121"/>
        <v>0</v>
      </c>
      <c r="M1354" s="205">
        <v>0</v>
      </c>
      <c r="N1354" s="455">
        <f>MAX(0,J1354-K1354+L1354-M1354)</f>
        <v>0</v>
      </c>
      <c r="O1354" s="455">
        <f>MAX(I1354,N1354)</f>
        <v>0</v>
      </c>
      <c r="R1354" s="425"/>
      <c r="S1354" s="425"/>
      <c r="T1354" s="425"/>
    </row>
    <row r="1355" spans="1:20">
      <c r="A1355" s="528" t="str">
        <f>Słownik!B494</f>
        <v>Chorwacja</v>
      </c>
      <c r="B1355" s="496" t="str">
        <f>Słownik!B495</f>
        <v>CR</v>
      </c>
      <c r="C1355" s="192">
        <f>S177</f>
        <v>0</v>
      </c>
      <c r="D1355" s="455">
        <f>C1355*VLOOKUP('SCR-NatCAT'!$B$1352:$B$1371,Parametry!$M$5:$R$39,3,0)</f>
        <v>0</v>
      </c>
      <c r="E1355" s="455">
        <f t="shared" si="123"/>
        <v>0</v>
      </c>
      <c r="F1355" s="205">
        <v>0</v>
      </c>
      <c r="G1355" s="455">
        <f t="shared" si="124"/>
        <v>0</v>
      </c>
      <c r="H1355" s="205">
        <v>0</v>
      </c>
      <c r="I1355" s="455">
        <f t="shared" si="125"/>
        <v>0</v>
      </c>
      <c r="J1355" s="455">
        <f>D1355*$B$1348</f>
        <v>0</v>
      </c>
      <c r="K1355" s="205">
        <v>0</v>
      </c>
      <c r="L1355" s="455">
        <f>D1355*$C$1348</f>
        <v>0</v>
      </c>
      <c r="M1355" s="205">
        <v>0</v>
      </c>
      <c r="N1355" s="455">
        <f t="shared" si="122"/>
        <v>0</v>
      </c>
      <c r="O1355" s="455">
        <f t="shared" si="126"/>
        <v>0</v>
      </c>
      <c r="R1355" s="425"/>
      <c r="S1355" s="425"/>
      <c r="T1355" s="425"/>
    </row>
    <row r="1356" spans="1:20">
      <c r="A1356" s="528" t="str">
        <f>Słownik!B496</f>
        <v>Cypr</v>
      </c>
      <c r="B1356" s="496" t="str">
        <f>Słownik!B497</f>
        <v>CY</v>
      </c>
      <c r="C1356" s="192">
        <f>S185</f>
        <v>0</v>
      </c>
      <c r="D1356" s="455">
        <f>C1356*VLOOKUP('SCR-NatCAT'!$B$1352:$B$1371,Parametry!$M$5:$R$39,3,0)</f>
        <v>0</v>
      </c>
      <c r="E1356" s="455">
        <f t="shared" si="123"/>
        <v>0</v>
      </c>
      <c r="F1356" s="205">
        <v>0</v>
      </c>
      <c r="G1356" s="455">
        <f t="shared" si="124"/>
        <v>0</v>
      </c>
      <c r="H1356" s="205">
        <v>0</v>
      </c>
      <c r="I1356" s="455">
        <f t="shared" si="125"/>
        <v>0</v>
      </c>
      <c r="J1356" s="455">
        <f t="shared" si="120"/>
        <v>0</v>
      </c>
      <c r="K1356" s="205">
        <v>0</v>
      </c>
      <c r="L1356" s="455">
        <f t="shared" si="121"/>
        <v>0</v>
      </c>
      <c r="M1356" s="205">
        <v>0</v>
      </c>
      <c r="N1356" s="455">
        <f t="shared" si="122"/>
        <v>0</v>
      </c>
      <c r="O1356" s="455">
        <f t="shared" si="126"/>
        <v>0</v>
      </c>
      <c r="R1356" s="425"/>
      <c r="S1356" s="425"/>
      <c r="T1356" s="425"/>
    </row>
    <row r="1357" spans="1:20">
      <c r="A1357" s="528" t="str">
        <f>Słownik!B504</f>
        <v>Francja</v>
      </c>
      <c r="B1357" s="496" t="str">
        <f>Słownik!B505</f>
        <v>FR</v>
      </c>
      <c r="C1357" s="192">
        <f>S455</f>
        <v>0</v>
      </c>
      <c r="D1357" s="455">
        <f>C1357*VLOOKUP('SCR-NatCAT'!$B$1352:$B$1371,Parametry!$M$5:$R$39,3,0)</f>
        <v>0</v>
      </c>
      <c r="E1357" s="455">
        <f t="shared" si="123"/>
        <v>0</v>
      </c>
      <c r="F1357" s="205">
        <v>0</v>
      </c>
      <c r="G1357" s="455">
        <f t="shared" si="124"/>
        <v>0</v>
      </c>
      <c r="H1357" s="205">
        <v>0</v>
      </c>
      <c r="I1357" s="455">
        <f t="shared" si="125"/>
        <v>0</v>
      </c>
      <c r="J1357" s="455">
        <f t="shared" si="120"/>
        <v>0</v>
      </c>
      <c r="K1357" s="205">
        <v>0</v>
      </c>
      <c r="L1357" s="455">
        <f t="shared" si="121"/>
        <v>0</v>
      </c>
      <c r="M1357" s="205">
        <v>0</v>
      </c>
      <c r="N1357" s="455">
        <f t="shared" si="122"/>
        <v>0</v>
      </c>
      <c r="O1357" s="455">
        <f t="shared" si="126"/>
        <v>0</v>
      </c>
      <c r="R1357" s="425"/>
      <c r="S1357" s="425"/>
      <c r="T1357" s="425"/>
    </row>
    <row r="1358" spans="1:20">
      <c r="A1358" s="528" t="str">
        <f>Słownik!B500</f>
        <v>Niemcy</v>
      </c>
      <c r="B1358" s="496" t="str">
        <f>Słownik!B501</f>
        <v>DE</v>
      </c>
      <c r="C1358" s="192">
        <f>S345</f>
        <v>0</v>
      </c>
      <c r="D1358" s="455">
        <f>C1358*VLOOKUP('SCR-NatCAT'!$B$1352:$B$1371,Parametry!$M$5:$R$39,3,0)</f>
        <v>0</v>
      </c>
      <c r="E1358" s="455">
        <f t="shared" si="123"/>
        <v>0</v>
      </c>
      <c r="F1358" s="205">
        <v>0</v>
      </c>
      <c r="G1358" s="455">
        <f t="shared" si="124"/>
        <v>0</v>
      </c>
      <c r="H1358" s="205">
        <v>0</v>
      </c>
      <c r="I1358" s="455">
        <f t="shared" si="125"/>
        <v>0</v>
      </c>
      <c r="J1358" s="455">
        <f t="shared" si="120"/>
        <v>0</v>
      </c>
      <c r="K1358" s="205">
        <v>0</v>
      </c>
      <c r="L1358" s="455">
        <f t="shared" si="121"/>
        <v>0</v>
      </c>
      <c r="M1358" s="205">
        <v>0</v>
      </c>
      <c r="N1358" s="455">
        <f t="shared" si="122"/>
        <v>0</v>
      </c>
      <c r="O1358" s="455">
        <f t="shared" si="126"/>
        <v>0</v>
      </c>
      <c r="R1358" s="425"/>
      <c r="S1358" s="425"/>
      <c r="T1358" s="425"/>
    </row>
    <row r="1359" spans="1:20">
      <c r="A1359" s="528" t="str">
        <f>Słownik!B528</f>
        <v>Grecja</v>
      </c>
      <c r="B1359" s="496" t="str">
        <f>Słownik!B529</f>
        <v>HE</v>
      </c>
      <c r="C1359" s="192">
        <f>S1028</f>
        <v>0</v>
      </c>
      <c r="D1359" s="455">
        <f>C1359*VLOOKUP('SCR-NatCAT'!$B$1352:$B$1371,Parametry!$M$5:$R$39,3,0)</f>
        <v>0</v>
      </c>
      <c r="E1359" s="455">
        <f t="shared" si="123"/>
        <v>0</v>
      </c>
      <c r="F1359" s="205">
        <v>0</v>
      </c>
      <c r="G1359" s="455">
        <f t="shared" si="124"/>
        <v>0</v>
      </c>
      <c r="H1359" s="205">
        <v>0</v>
      </c>
      <c r="I1359" s="455">
        <f t="shared" si="125"/>
        <v>0</v>
      </c>
      <c r="J1359" s="455">
        <f t="shared" si="120"/>
        <v>0</v>
      </c>
      <c r="K1359" s="205">
        <v>0</v>
      </c>
      <c r="L1359" s="455">
        <f t="shared" si="121"/>
        <v>0</v>
      </c>
      <c r="M1359" s="205">
        <v>0</v>
      </c>
      <c r="N1359" s="455">
        <f t="shared" si="122"/>
        <v>0</v>
      </c>
      <c r="O1359" s="455">
        <f t="shared" si="126"/>
        <v>0</v>
      </c>
      <c r="R1359" s="425"/>
      <c r="S1359" s="425"/>
      <c r="T1359" s="425"/>
    </row>
    <row r="1360" spans="1:20">
      <c r="A1360" s="528" t="str">
        <f>Słownik!B506</f>
        <v>Węgry</v>
      </c>
      <c r="B1360" s="496" t="str">
        <f>Słownik!B507</f>
        <v>HU</v>
      </c>
      <c r="C1360" s="192">
        <f>S481</f>
        <v>0</v>
      </c>
      <c r="D1360" s="455">
        <f>C1360*VLOOKUP('SCR-NatCAT'!$B$1352:$B$1371,Parametry!$M$5:$R$39,3,0)</f>
        <v>0</v>
      </c>
      <c r="E1360" s="455">
        <f t="shared" si="123"/>
        <v>0</v>
      </c>
      <c r="F1360" s="205">
        <v>0</v>
      </c>
      <c r="G1360" s="455">
        <f t="shared" si="124"/>
        <v>0</v>
      </c>
      <c r="H1360" s="205">
        <v>0</v>
      </c>
      <c r="I1360" s="455">
        <f t="shared" si="125"/>
        <v>0</v>
      </c>
      <c r="J1360" s="455">
        <f t="shared" si="120"/>
        <v>0</v>
      </c>
      <c r="K1360" s="205">
        <v>0</v>
      </c>
      <c r="L1360" s="455">
        <f t="shared" si="121"/>
        <v>0</v>
      </c>
      <c r="M1360" s="205">
        <v>0</v>
      </c>
      <c r="N1360" s="455">
        <f t="shared" si="122"/>
        <v>0</v>
      </c>
      <c r="O1360" s="455">
        <f t="shared" si="126"/>
        <v>0</v>
      </c>
      <c r="R1360" s="425"/>
      <c r="S1360" s="425"/>
      <c r="T1360" s="425"/>
    </row>
    <row r="1361" spans="1:20">
      <c r="A1361" s="528" t="str">
        <f>Słownik!B530</f>
        <v>Włochy</v>
      </c>
      <c r="B1361" s="496" t="str">
        <f>Słownik!B531</f>
        <v>IT</v>
      </c>
      <c r="C1361" s="192">
        <f>S1122</f>
        <v>0</v>
      </c>
      <c r="D1361" s="455">
        <f>C1361*VLOOKUP('SCR-NatCAT'!$B$1352:$B$1371,Parametry!$M$5:$R$39,3,0)</f>
        <v>0</v>
      </c>
      <c r="E1361" s="455">
        <f t="shared" si="123"/>
        <v>0</v>
      </c>
      <c r="F1361" s="205">
        <v>0</v>
      </c>
      <c r="G1361" s="455">
        <f t="shared" si="124"/>
        <v>0</v>
      </c>
      <c r="H1361" s="205">
        <v>0</v>
      </c>
      <c r="I1361" s="455">
        <f t="shared" si="125"/>
        <v>0</v>
      </c>
      <c r="J1361" s="455">
        <f t="shared" si="120"/>
        <v>0</v>
      </c>
      <c r="K1361" s="205">
        <v>0</v>
      </c>
      <c r="L1361" s="455">
        <f t="shared" si="121"/>
        <v>0</v>
      </c>
      <c r="M1361" s="205">
        <v>0</v>
      </c>
      <c r="N1361" s="455">
        <f t="shared" si="122"/>
        <v>0</v>
      </c>
      <c r="O1361" s="455">
        <f t="shared" si="126"/>
        <v>0</v>
      </c>
      <c r="R1361" s="425"/>
      <c r="S1361" s="425"/>
      <c r="T1361" s="425"/>
    </row>
    <row r="1362" spans="1:20">
      <c r="A1362" s="528" t="str">
        <f>Słownik!B532</f>
        <v>Malta</v>
      </c>
      <c r="B1362" s="496" t="str">
        <f>Słownik!B533</f>
        <v>MT</v>
      </c>
      <c r="C1362" s="192">
        <f>S1124</f>
        <v>0</v>
      </c>
      <c r="D1362" s="455">
        <f>C1362*VLOOKUP('SCR-NatCAT'!$B$1352:$B$1371,Parametry!$M$5:$R$39,3,0)</f>
        <v>0</v>
      </c>
      <c r="E1362" s="455">
        <f t="shared" si="123"/>
        <v>0</v>
      </c>
      <c r="F1362" s="205">
        <v>0</v>
      </c>
      <c r="G1362" s="455">
        <f t="shared" si="124"/>
        <v>0</v>
      </c>
      <c r="H1362" s="205">
        <v>0</v>
      </c>
      <c r="I1362" s="455">
        <f t="shared" si="125"/>
        <v>0</v>
      </c>
      <c r="J1362" s="455">
        <f t="shared" si="120"/>
        <v>0</v>
      </c>
      <c r="K1362" s="205">
        <v>0</v>
      </c>
      <c r="L1362" s="455">
        <f t="shared" si="121"/>
        <v>0</v>
      </c>
      <c r="M1362" s="205">
        <v>0</v>
      </c>
      <c r="N1362" s="455">
        <f t="shared" si="122"/>
        <v>0</v>
      </c>
      <c r="O1362" s="455">
        <f t="shared" si="126"/>
        <v>0</v>
      </c>
      <c r="R1362" s="425"/>
      <c r="S1362" s="425"/>
      <c r="T1362" s="425"/>
    </row>
    <row r="1363" spans="1:20">
      <c r="A1363" s="528" t="str">
        <f>Słownik!B534</f>
        <v>Portugalia</v>
      </c>
      <c r="B1363" s="496" t="str">
        <f>Słownik!B535</f>
        <v>PT</v>
      </c>
      <c r="C1363" s="192">
        <f>S1205</f>
        <v>0</v>
      </c>
      <c r="D1363" s="455">
        <f>C1363*VLOOKUP('SCR-NatCAT'!$B$1352:$B$1371,Parametry!$M$5:$R$39,3,0)</f>
        <v>0</v>
      </c>
      <c r="E1363" s="455">
        <f t="shared" si="123"/>
        <v>0</v>
      </c>
      <c r="F1363" s="205">
        <v>0</v>
      </c>
      <c r="G1363" s="455">
        <f t="shared" si="124"/>
        <v>0</v>
      </c>
      <c r="H1363" s="205">
        <v>0</v>
      </c>
      <c r="I1363" s="455">
        <f t="shared" si="125"/>
        <v>0</v>
      </c>
      <c r="J1363" s="455">
        <f t="shared" si="120"/>
        <v>0</v>
      </c>
      <c r="K1363" s="205">
        <v>0</v>
      </c>
      <c r="L1363" s="455">
        <f t="shared" si="121"/>
        <v>0</v>
      </c>
      <c r="M1363" s="205">
        <v>0</v>
      </c>
      <c r="N1363" s="455">
        <f t="shared" si="122"/>
        <v>0</v>
      </c>
      <c r="O1363" s="455">
        <f t="shared" si="126"/>
        <v>0</v>
      </c>
      <c r="R1363" s="425"/>
      <c r="S1363" s="425"/>
      <c r="T1363" s="425"/>
    </row>
    <row r="1364" spans="1:20">
      <c r="A1364" s="528" t="str">
        <f>Słownik!B518</f>
        <v>Rumunia</v>
      </c>
      <c r="B1364" s="496" t="str">
        <f>Słownik!B519</f>
        <v>RO</v>
      </c>
      <c r="C1364" s="192">
        <f>S768</f>
        <v>0</v>
      </c>
      <c r="D1364" s="455">
        <f>C1364*VLOOKUP('SCR-NatCAT'!$B$1352:$B$1371,Parametry!$M$5:$R$39,3,0)</f>
        <v>0</v>
      </c>
      <c r="E1364" s="455">
        <f t="shared" si="123"/>
        <v>0</v>
      </c>
      <c r="F1364" s="205">
        <v>0</v>
      </c>
      <c r="G1364" s="455">
        <f t="shared" si="124"/>
        <v>0</v>
      </c>
      <c r="H1364" s="205">
        <v>0</v>
      </c>
      <c r="I1364" s="455">
        <f t="shared" si="125"/>
        <v>0</v>
      </c>
      <c r="J1364" s="455">
        <f t="shared" si="120"/>
        <v>0</v>
      </c>
      <c r="K1364" s="205">
        <v>0</v>
      </c>
      <c r="L1364" s="455">
        <f t="shared" si="121"/>
        <v>0</v>
      </c>
      <c r="M1364" s="205">
        <v>0</v>
      </c>
      <c r="N1364" s="455">
        <f t="shared" si="122"/>
        <v>0</v>
      </c>
      <c r="O1364" s="455">
        <f t="shared" si="126"/>
        <v>0</v>
      </c>
      <c r="R1364" s="425"/>
      <c r="S1364" s="425"/>
      <c r="T1364" s="425"/>
    </row>
    <row r="1365" spans="1:20">
      <c r="A1365" s="528" t="str">
        <f>Słownik!B522</f>
        <v>Słowenia</v>
      </c>
      <c r="B1365" s="496" t="str">
        <f>Słownik!B523</f>
        <v>SI</v>
      </c>
      <c r="C1365" s="192">
        <f>S804</f>
        <v>0</v>
      </c>
      <c r="D1365" s="455">
        <f>C1365*VLOOKUP('SCR-NatCAT'!$B$1352:$B$1371,Parametry!$M$5:$R$39,3,0)</f>
        <v>0</v>
      </c>
      <c r="E1365" s="455">
        <f t="shared" si="123"/>
        <v>0</v>
      </c>
      <c r="F1365" s="205">
        <v>0</v>
      </c>
      <c r="G1365" s="455">
        <f t="shared" si="124"/>
        <v>0</v>
      </c>
      <c r="H1365" s="205">
        <v>0</v>
      </c>
      <c r="I1365" s="455">
        <f t="shared" si="125"/>
        <v>0</v>
      </c>
      <c r="J1365" s="455">
        <f t="shared" si="120"/>
        <v>0</v>
      </c>
      <c r="K1365" s="205">
        <v>0</v>
      </c>
      <c r="L1365" s="455">
        <f t="shared" si="121"/>
        <v>0</v>
      </c>
      <c r="M1365" s="205">
        <v>0</v>
      </c>
      <c r="N1365" s="455">
        <f t="shared" si="122"/>
        <v>0</v>
      </c>
      <c r="O1365" s="455">
        <f t="shared" si="126"/>
        <v>0</v>
      </c>
      <c r="R1365" s="425"/>
      <c r="S1365" s="425"/>
      <c r="T1365" s="425"/>
    </row>
    <row r="1366" spans="1:20">
      <c r="A1366" s="528" t="str">
        <f>Słownik!B498</f>
        <v>Czechy</v>
      </c>
      <c r="B1366" s="496" t="str">
        <f>Słownik!B499</f>
        <v>CZ</v>
      </c>
      <c r="C1366" s="192">
        <f>S248</f>
        <v>0</v>
      </c>
      <c r="D1366" s="455">
        <f>C1366*VLOOKUP('SCR-NatCAT'!$B$1352:$B$1371,Parametry!$M$5:$R$39,3,0)</f>
        <v>0</v>
      </c>
      <c r="E1366" s="455">
        <f t="shared" si="123"/>
        <v>0</v>
      </c>
      <c r="F1366" s="205">
        <v>0</v>
      </c>
      <c r="G1366" s="455">
        <f t="shared" si="124"/>
        <v>0</v>
      </c>
      <c r="H1366" s="205">
        <v>0</v>
      </c>
      <c r="I1366" s="455">
        <f t="shared" si="125"/>
        <v>0</v>
      </c>
      <c r="J1366" s="455">
        <f t="shared" si="120"/>
        <v>0</v>
      </c>
      <c r="K1366" s="205">
        <v>0</v>
      </c>
      <c r="L1366" s="455">
        <f t="shared" si="121"/>
        <v>0</v>
      </c>
      <c r="M1366" s="205">
        <v>0</v>
      </c>
      <c r="N1366" s="455">
        <f t="shared" si="122"/>
        <v>0</v>
      </c>
      <c r="O1366" s="455">
        <f t="shared" si="126"/>
        <v>0</v>
      </c>
      <c r="P1366" s="425"/>
      <c r="Q1366" s="425"/>
      <c r="R1366" s="425"/>
      <c r="S1366" s="425"/>
      <c r="T1366" s="425"/>
    </row>
    <row r="1367" spans="1:20">
      <c r="A1367" s="528" t="str">
        <f>Słownik!B492</f>
        <v>Szwajcaria</v>
      </c>
      <c r="B1367" s="496" t="str">
        <f>Słownik!B493</f>
        <v>CH</v>
      </c>
      <c r="C1367" s="192">
        <f>S154</f>
        <v>0</v>
      </c>
      <c r="D1367" s="455">
        <f>C1367*VLOOKUP('SCR-NatCAT'!$B$1352:$B$1371,Parametry!$M$5:$R$39,3,0)</f>
        <v>0</v>
      </c>
      <c r="E1367" s="455">
        <f t="shared" si="123"/>
        <v>0</v>
      </c>
      <c r="F1367" s="205">
        <v>0</v>
      </c>
      <c r="G1367" s="455">
        <f t="shared" si="124"/>
        <v>0</v>
      </c>
      <c r="H1367" s="205">
        <v>0</v>
      </c>
      <c r="I1367" s="455">
        <f t="shared" si="125"/>
        <v>0</v>
      </c>
      <c r="J1367" s="455">
        <f t="shared" si="120"/>
        <v>0</v>
      </c>
      <c r="K1367" s="205">
        <v>0</v>
      </c>
      <c r="L1367" s="455">
        <f t="shared" si="121"/>
        <v>0</v>
      </c>
      <c r="M1367" s="205">
        <v>0</v>
      </c>
      <c r="N1367" s="455">
        <f t="shared" si="122"/>
        <v>0</v>
      </c>
      <c r="O1367" s="455">
        <f t="shared" si="126"/>
        <v>0</v>
      </c>
      <c r="P1367" s="425"/>
      <c r="Q1367" s="425"/>
      <c r="R1367" s="425"/>
      <c r="S1367" s="425"/>
      <c r="T1367" s="425"/>
    </row>
    <row r="1368" spans="1:20">
      <c r="A1368" s="528" t="str">
        <f>Słownik!B524</f>
        <v>Słowacja</v>
      </c>
      <c r="B1368" s="496" t="str">
        <f>Słownik!B525</f>
        <v>SK</v>
      </c>
      <c r="C1368" s="192">
        <f>S830</f>
        <v>0</v>
      </c>
      <c r="D1368" s="455">
        <f>C1368*VLOOKUP('SCR-NatCAT'!$B$1352:$B$1371,Parametry!$M$5:$R$39,3,0)</f>
        <v>0</v>
      </c>
      <c r="E1368" s="455">
        <f t="shared" si="123"/>
        <v>0</v>
      </c>
      <c r="F1368" s="205">
        <v>0</v>
      </c>
      <c r="G1368" s="455">
        <f t="shared" si="124"/>
        <v>0</v>
      </c>
      <c r="H1368" s="205">
        <v>0</v>
      </c>
      <c r="I1368" s="455">
        <f t="shared" si="125"/>
        <v>0</v>
      </c>
      <c r="J1368" s="455">
        <f t="shared" si="120"/>
        <v>0</v>
      </c>
      <c r="K1368" s="205">
        <v>0</v>
      </c>
      <c r="L1368" s="455">
        <f t="shared" si="121"/>
        <v>0</v>
      </c>
      <c r="M1368" s="205">
        <v>0</v>
      </c>
      <c r="N1368" s="455">
        <f t="shared" si="122"/>
        <v>0</v>
      </c>
      <c r="O1368" s="455">
        <f t="shared" si="126"/>
        <v>0</v>
      </c>
      <c r="P1368" s="425"/>
      <c r="Q1368" s="425"/>
      <c r="R1368" s="425"/>
      <c r="S1368" s="425"/>
      <c r="T1368" s="425"/>
    </row>
    <row r="1369" spans="1:20">
      <c r="A1369" s="528" t="str">
        <f>Słownik!B540</f>
        <v>Gwadelupa</v>
      </c>
      <c r="B1369" s="496" t="str">
        <f>Słownik!B541</f>
        <v>GU</v>
      </c>
      <c r="C1369" s="192">
        <f>S1261</f>
        <v>0</v>
      </c>
      <c r="D1369" s="455">
        <f>C1369*VLOOKUP('SCR-NatCAT'!$A$1369:$A$1371,Parametry!$M$5:$R$39,3,0)</f>
        <v>0</v>
      </c>
      <c r="E1369" s="455">
        <f t="shared" si="123"/>
        <v>0</v>
      </c>
      <c r="F1369" s="205">
        <v>0</v>
      </c>
      <c r="G1369" s="455">
        <f t="shared" si="124"/>
        <v>0</v>
      </c>
      <c r="H1369" s="205">
        <v>0</v>
      </c>
      <c r="I1369" s="455">
        <f t="shared" si="125"/>
        <v>0</v>
      </c>
      <c r="J1369" s="455">
        <f t="shared" si="120"/>
        <v>0</v>
      </c>
      <c r="K1369" s="205">
        <v>0</v>
      </c>
      <c r="L1369" s="455">
        <f t="shared" si="121"/>
        <v>0</v>
      </c>
      <c r="M1369" s="205">
        <v>0</v>
      </c>
      <c r="N1369" s="455">
        <f t="shared" si="122"/>
        <v>0</v>
      </c>
      <c r="O1369" s="455">
        <f t="shared" si="126"/>
        <v>0</v>
      </c>
      <c r="P1369" s="425"/>
      <c r="Q1369" s="425"/>
      <c r="R1369" s="425"/>
      <c r="S1369" s="425"/>
      <c r="T1369" s="425"/>
    </row>
    <row r="1370" spans="1:20">
      <c r="A1370" s="528" t="str">
        <f>Słownik!B542</f>
        <v>Martynika</v>
      </c>
      <c r="B1370" s="496" t="str">
        <f>Słownik!B543</f>
        <v>MA</v>
      </c>
      <c r="C1370" s="192">
        <f>S1263</f>
        <v>0</v>
      </c>
      <c r="D1370" s="455">
        <f>C1370*VLOOKUP('SCR-NatCAT'!$A$1369:$A$1371,Parametry!$M$5:$R$39,3,0)</f>
        <v>0</v>
      </c>
      <c r="E1370" s="455">
        <f t="shared" si="123"/>
        <v>0</v>
      </c>
      <c r="F1370" s="205">
        <v>0</v>
      </c>
      <c r="G1370" s="455">
        <f t="shared" si="124"/>
        <v>0</v>
      </c>
      <c r="H1370" s="205">
        <v>0</v>
      </c>
      <c r="I1370" s="455">
        <f t="shared" si="125"/>
        <v>0</v>
      </c>
      <c r="J1370" s="455">
        <f t="shared" si="120"/>
        <v>0</v>
      </c>
      <c r="K1370" s="205">
        <v>0</v>
      </c>
      <c r="L1370" s="455">
        <f t="shared" si="121"/>
        <v>0</v>
      </c>
      <c r="M1370" s="205">
        <v>0</v>
      </c>
      <c r="N1370" s="455">
        <f t="shared" si="122"/>
        <v>0</v>
      </c>
      <c r="O1370" s="455">
        <f t="shared" si="126"/>
        <v>0</v>
      </c>
      <c r="P1370" s="425"/>
      <c r="Q1370" s="425"/>
      <c r="R1370" s="425"/>
      <c r="S1370" s="425"/>
      <c r="T1370" s="425"/>
    </row>
    <row r="1371" spans="1:20">
      <c r="A1371" s="528" t="str">
        <f>Słownik!B544</f>
        <v>Saint Martin</v>
      </c>
      <c r="B1371" s="532" t="str">
        <f>Słownik!B545</f>
        <v>SM</v>
      </c>
      <c r="C1371" s="192">
        <f>S1265</f>
        <v>0</v>
      </c>
      <c r="D1371" s="455">
        <f>C1371*VLOOKUP('SCR-NatCAT'!$A$1369:$A$1371,Parametry!$M$5:$R$39,3,0)</f>
        <v>0</v>
      </c>
      <c r="E1371" s="455">
        <f t="shared" si="123"/>
        <v>0</v>
      </c>
      <c r="F1371" s="355">
        <v>0</v>
      </c>
      <c r="G1371" s="455">
        <f t="shared" si="124"/>
        <v>0</v>
      </c>
      <c r="H1371" s="208">
        <v>0</v>
      </c>
      <c r="I1371" s="533">
        <f t="shared" si="125"/>
        <v>0</v>
      </c>
      <c r="J1371" s="478">
        <f t="shared" si="120"/>
        <v>0</v>
      </c>
      <c r="K1371" s="355">
        <v>0</v>
      </c>
      <c r="L1371" s="533">
        <f t="shared" si="121"/>
        <v>0</v>
      </c>
      <c r="M1371" s="348">
        <v>0</v>
      </c>
      <c r="N1371" s="455">
        <f t="shared" si="122"/>
        <v>0</v>
      </c>
      <c r="O1371" s="455">
        <f t="shared" si="126"/>
        <v>0</v>
      </c>
      <c r="P1371" s="425"/>
      <c r="Q1371" s="425"/>
      <c r="R1371" s="425"/>
      <c r="S1371" s="425"/>
      <c r="T1371" s="425"/>
    </row>
    <row r="1374" spans="1:20">
      <c r="A1374" s="486" t="str">
        <f>Słownik!B594</f>
        <v>SCR(gradobicie)</v>
      </c>
      <c r="B1374" s="487" t="str">
        <f>Słownik!$B$549</f>
        <v>Zdarzenie 1</v>
      </c>
      <c r="C1374" s="488" t="str">
        <f>Słownik!$B$550</f>
        <v>Zdarzenie 2</v>
      </c>
    </row>
    <row r="1375" spans="1:20">
      <c r="A1375" s="441" t="str">
        <f>Słownik!$B$551</f>
        <v>Scenariusz A</v>
      </c>
      <c r="B1375" s="446">
        <v>0.7</v>
      </c>
      <c r="C1375" s="450">
        <v>0.5</v>
      </c>
    </row>
    <row r="1376" spans="1:20">
      <c r="A1376" s="441" t="str">
        <f>Słownik!$B$552</f>
        <v>Scenariusz B</v>
      </c>
      <c r="B1376" s="489">
        <v>1</v>
      </c>
      <c r="C1376" s="241">
        <v>0.2</v>
      </c>
    </row>
    <row r="1377" spans="1:26">
      <c r="E1377" s="871" t="str">
        <f>Słownik!$B$592</f>
        <v>Program reasekuracji</v>
      </c>
      <c r="F1377" s="872"/>
      <c r="G1377" s="872"/>
      <c r="H1377" s="872"/>
      <c r="I1377" s="872"/>
      <c r="J1377" s="872"/>
      <c r="K1377" s="872"/>
      <c r="L1377" s="872"/>
      <c r="M1377" s="872"/>
      <c r="N1377" s="873"/>
      <c r="Q1377" s="871" t="str">
        <f>Słownik!B594</f>
        <v>SCR(gradobicie)</v>
      </c>
      <c r="R1377" s="873"/>
    </row>
    <row r="1378" spans="1:26">
      <c r="E1378" s="866" t="str">
        <f>Słownik!$B$551</f>
        <v>Scenariusz A</v>
      </c>
      <c r="F1378" s="867"/>
      <c r="G1378" s="867"/>
      <c r="H1378" s="867"/>
      <c r="I1378" s="867"/>
      <c r="J1378" s="868" t="str">
        <f>Słownik!$B$552</f>
        <v>Scenariusz B</v>
      </c>
      <c r="K1378" s="869"/>
      <c r="L1378" s="869"/>
      <c r="M1378" s="869"/>
      <c r="N1378" s="870"/>
      <c r="Q1378" s="513" t="str">
        <f>Słownik!$B$561</f>
        <v>SCR (brutto)</v>
      </c>
      <c r="R1378" s="199">
        <f t="array" ref="R1378">SQRT(MMULT(TRANSPOSE(D1380:D1388*1.2),MMULT(GR_korel_kraje,(D1380:D1388*1.2)))+U1291^2)</f>
        <v>0</v>
      </c>
    </row>
    <row r="1379" spans="1:26" ht="38.25">
      <c r="A1379" s="525" t="str">
        <f>Słownik!$B$483</f>
        <v>Kraj</v>
      </c>
      <c r="B1379" s="526" t="str">
        <f>Słownik!$B$553</f>
        <v>Kod</v>
      </c>
      <c r="C1379" s="527" t="str">
        <f>Słownik!$B$554</f>
        <v>Łączna suma ubezpieczenia (SI)</v>
      </c>
      <c r="D1379" s="492" t="str">
        <f>Słownik!$B$555</f>
        <v>Szkoda brutto (L brutto)</v>
      </c>
      <c r="E1379" s="492" t="str">
        <f>Słownik!$B$549</f>
        <v>Zdarzenie 1</v>
      </c>
      <c r="F1379" s="190" t="str">
        <f>Słownik!$B$556</f>
        <v>RMT1</v>
      </c>
      <c r="G1379" s="492" t="str">
        <f>Słownik!$B$550</f>
        <v>Zdarzenie 2</v>
      </c>
      <c r="H1379" s="190" t="str">
        <f>Słownik!$B$557</f>
        <v>RMT2</v>
      </c>
      <c r="I1379" s="494" t="str">
        <f>Słownik!$B$558</f>
        <v>Szkoda netto A (L netto A)</v>
      </c>
      <c r="J1379" s="493" t="str">
        <f>Słownik!$B$549</f>
        <v>Zdarzenie 1</v>
      </c>
      <c r="K1379" s="190" t="str">
        <f>Słownik!$B$556</f>
        <v>RMT1</v>
      </c>
      <c r="L1379" s="493" t="str">
        <f>Słownik!$B$550</f>
        <v>Zdarzenie 2</v>
      </c>
      <c r="M1379" s="190" t="str">
        <f>Słownik!$B$557</f>
        <v>RMT2</v>
      </c>
      <c r="N1379" s="512" t="str">
        <f>Słownik!$B$559</f>
        <v>Szkoda netto B (L netto B)</v>
      </c>
      <c r="O1379" s="492" t="str">
        <f>Słownik!$B$560</f>
        <v>Szkoda netto (L net)</v>
      </c>
      <c r="Q1379" s="514" t="str">
        <f>Słownik!$B$562</f>
        <v>SCR (netto)</v>
      </c>
      <c r="R1379" s="199">
        <f t="array" ref="R1379">SQRT(MMULT(TRANSPOSE(O1380:O1388),MMULT(GR_korel_kraje,O1380:O1388))+U1292^2)</f>
        <v>0</v>
      </c>
    </row>
    <row r="1380" spans="1:26">
      <c r="A1380" s="528" t="str">
        <f>Słownik!B485</f>
        <v>Austria</v>
      </c>
      <c r="B1380" s="496" t="str">
        <f>Słownik!B486</f>
        <v>AT</v>
      </c>
      <c r="C1380" s="192">
        <f>Z85</f>
        <v>0</v>
      </c>
      <c r="D1380" s="455">
        <f>C1380*VLOOKUP('SCR-NatCAT'!$B$1380:$B$1388,Parametry!$M$5:$R$39,5,0)</f>
        <v>0</v>
      </c>
      <c r="E1380" s="455">
        <f t="shared" ref="E1380:E1388" si="127">D1380*$B$1375</f>
        <v>0</v>
      </c>
      <c r="F1380" s="205">
        <v>0</v>
      </c>
      <c r="G1380" s="455">
        <f t="shared" ref="G1380:G1388" si="128">D1380*$C$1375</f>
        <v>0</v>
      </c>
      <c r="H1380" s="205">
        <v>0</v>
      </c>
      <c r="I1380" s="455">
        <f>MAX(0,E1380-F1380+G1380-H1380)</f>
        <v>0</v>
      </c>
      <c r="J1380" s="455">
        <f t="shared" ref="J1380:J1388" si="129">D1380*$B$1376</f>
        <v>0</v>
      </c>
      <c r="K1380" s="205">
        <v>0</v>
      </c>
      <c r="L1380" s="455">
        <f t="shared" ref="L1380:L1388" si="130">D1380*$C$1376</f>
        <v>0</v>
      </c>
      <c r="M1380" s="205">
        <v>0</v>
      </c>
      <c r="N1380" s="455">
        <f t="shared" ref="N1380:N1388" si="131">MAX(0,J1380-K1380+L1380-M1380)</f>
        <v>0</v>
      </c>
      <c r="O1380" s="455">
        <f>MAX(I1380,N1380)</f>
        <v>0</v>
      </c>
      <c r="P1380" s="419"/>
      <c r="Q1380" s="423"/>
      <c r="R1380" s="425"/>
      <c r="S1380" s="425"/>
      <c r="T1380" s="425"/>
      <c r="U1380" s="425"/>
      <c r="V1380" s="425"/>
      <c r="W1380" s="425"/>
      <c r="X1380" s="425"/>
      <c r="Y1380" s="425"/>
      <c r="Z1380" s="425"/>
    </row>
    <row r="1381" spans="1:26">
      <c r="A1381" s="528" t="str">
        <f>Słownik!B488</f>
        <v>Belgia</v>
      </c>
      <c r="B1381" s="496" t="str">
        <f>Słownik!B489</f>
        <v>BE</v>
      </c>
      <c r="C1381" s="192">
        <f>Z96</f>
        <v>0</v>
      </c>
      <c r="D1381" s="455">
        <f>C1381*VLOOKUP('SCR-NatCAT'!$B$1380:$B$1388,Parametry!$M$5:$R$39,5,0)</f>
        <v>0</v>
      </c>
      <c r="E1381" s="455">
        <f t="shared" si="127"/>
        <v>0</v>
      </c>
      <c r="F1381" s="205">
        <v>0</v>
      </c>
      <c r="G1381" s="455">
        <f t="shared" si="128"/>
        <v>0</v>
      </c>
      <c r="H1381" s="205">
        <v>0</v>
      </c>
      <c r="I1381" s="455">
        <f t="shared" ref="I1381:I1388" si="132">MAX(0,E1381-F1381+G1381-H1381)</f>
        <v>0</v>
      </c>
      <c r="J1381" s="455">
        <f t="shared" si="129"/>
        <v>0</v>
      </c>
      <c r="K1381" s="205">
        <v>0</v>
      </c>
      <c r="L1381" s="455">
        <f t="shared" si="130"/>
        <v>0</v>
      </c>
      <c r="M1381" s="205">
        <v>0</v>
      </c>
      <c r="N1381" s="455">
        <f t="shared" si="131"/>
        <v>0</v>
      </c>
      <c r="O1381" s="455">
        <f t="shared" ref="O1381:O1388" si="133">MAX(I1381,N1381)</f>
        <v>0</v>
      </c>
      <c r="P1381" s="419"/>
      <c r="Q1381" s="423"/>
      <c r="R1381" s="425"/>
      <c r="S1381" s="425"/>
      <c r="T1381" s="425"/>
      <c r="U1381" s="425"/>
      <c r="V1381" s="425"/>
      <c r="W1381" s="425"/>
      <c r="X1381" s="425"/>
      <c r="Y1381" s="425"/>
      <c r="Z1381" s="425"/>
    </row>
    <row r="1382" spans="1:26">
      <c r="A1382" s="528" t="str">
        <f>Słownik!B504</f>
        <v>Francja</v>
      </c>
      <c r="B1382" s="496" t="str">
        <f>Słownik!B505</f>
        <v>FR</v>
      </c>
      <c r="C1382" s="192">
        <f>Z455</f>
        <v>0</v>
      </c>
      <c r="D1382" s="455">
        <f>C1382*VLOOKUP('SCR-NatCAT'!$B$1380:$B$1388,Parametry!$M$5:$R$39,5,0)</f>
        <v>0</v>
      </c>
      <c r="E1382" s="455">
        <f t="shared" si="127"/>
        <v>0</v>
      </c>
      <c r="F1382" s="205">
        <v>0</v>
      </c>
      <c r="G1382" s="455">
        <f t="shared" si="128"/>
        <v>0</v>
      </c>
      <c r="H1382" s="205">
        <v>0</v>
      </c>
      <c r="I1382" s="455">
        <f t="shared" si="132"/>
        <v>0</v>
      </c>
      <c r="J1382" s="455">
        <f t="shared" si="129"/>
        <v>0</v>
      </c>
      <c r="K1382" s="205">
        <v>0</v>
      </c>
      <c r="L1382" s="455">
        <f t="shared" si="130"/>
        <v>0</v>
      </c>
      <c r="M1382" s="205">
        <v>0</v>
      </c>
      <c r="N1382" s="455">
        <f t="shared" si="131"/>
        <v>0</v>
      </c>
      <c r="O1382" s="455">
        <f t="shared" si="133"/>
        <v>0</v>
      </c>
      <c r="P1382" s="419"/>
      <c r="Q1382" s="423"/>
      <c r="R1382" s="425"/>
      <c r="S1382" s="425"/>
      <c r="T1382" s="425"/>
      <c r="U1382" s="425"/>
      <c r="V1382" s="425"/>
      <c r="W1382" s="425"/>
      <c r="X1382" s="425"/>
      <c r="Y1382" s="425"/>
      <c r="Z1382" s="425"/>
    </row>
    <row r="1383" spans="1:26">
      <c r="A1383" s="528" t="str">
        <f>Słownik!B500</f>
        <v>Niemcy</v>
      </c>
      <c r="B1383" s="496" t="str">
        <f>Słownik!B501</f>
        <v>DE</v>
      </c>
      <c r="C1383" s="192">
        <f>Z345</f>
        <v>0</v>
      </c>
      <c r="D1383" s="455">
        <f>C1383*VLOOKUP('SCR-NatCAT'!$B$1380:$B$1388,Parametry!$M$5:$R$39,5,0)</f>
        <v>0</v>
      </c>
      <c r="E1383" s="455">
        <f t="shared" si="127"/>
        <v>0</v>
      </c>
      <c r="F1383" s="205">
        <v>0</v>
      </c>
      <c r="G1383" s="455">
        <f t="shared" si="128"/>
        <v>0</v>
      </c>
      <c r="H1383" s="205">
        <v>0</v>
      </c>
      <c r="I1383" s="455">
        <f t="shared" si="132"/>
        <v>0</v>
      </c>
      <c r="J1383" s="455">
        <f t="shared" si="129"/>
        <v>0</v>
      </c>
      <c r="K1383" s="205">
        <v>0</v>
      </c>
      <c r="L1383" s="455">
        <f t="shared" si="130"/>
        <v>0</v>
      </c>
      <c r="M1383" s="205">
        <v>0</v>
      </c>
      <c r="N1383" s="455">
        <f t="shared" si="131"/>
        <v>0</v>
      </c>
      <c r="O1383" s="455">
        <f>MAX(I1383,N1383)</f>
        <v>0</v>
      </c>
      <c r="P1383" s="419"/>
      <c r="Q1383" s="423"/>
      <c r="R1383" s="425"/>
      <c r="S1383" s="425"/>
      <c r="T1383" s="425"/>
      <c r="U1383" s="425"/>
      <c r="V1383" s="425"/>
      <c r="W1383" s="425"/>
      <c r="X1383" s="425"/>
      <c r="Y1383" s="425"/>
      <c r="Z1383" s="425"/>
    </row>
    <row r="1384" spans="1:26">
      <c r="A1384" s="528" t="str">
        <f>Słownik!B530</f>
        <v>Włochy</v>
      </c>
      <c r="B1384" s="496" t="str">
        <f>Słownik!B531</f>
        <v>IT</v>
      </c>
      <c r="C1384" s="192">
        <f>Z1122</f>
        <v>0</v>
      </c>
      <c r="D1384" s="455">
        <f>C1384*VLOOKUP('SCR-NatCAT'!$B$1380:$B$1388,Parametry!$M$5:$R$39,5,0)</f>
        <v>0</v>
      </c>
      <c r="E1384" s="455">
        <f t="shared" si="127"/>
        <v>0</v>
      </c>
      <c r="F1384" s="205">
        <v>0</v>
      </c>
      <c r="G1384" s="455">
        <f t="shared" si="128"/>
        <v>0</v>
      </c>
      <c r="H1384" s="205">
        <v>0</v>
      </c>
      <c r="I1384" s="455">
        <f t="shared" si="132"/>
        <v>0</v>
      </c>
      <c r="J1384" s="455">
        <f t="shared" si="129"/>
        <v>0</v>
      </c>
      <c r="K1384" s="205">
        <v>0</v>
      </c>
      <c r="L1384" s="455">
        <f t="shared" si="130"/>
        <v>0</v>
      </c>
      <c r="M1384" s="205">
        <v>0</v>
      </c>
      <c r="N1384" s="455">
        <f t="shared" si="131"/>
        <v>0</v>
      </c>
      <c r="O1384" s="455">
        <f t="shared" si="133"/>
        <v>0</v>
      </c>
      <c r="P1384" s="419"/>
      <c r="Q1384" s="423"/>
    </row>
    <row r="1385" spans="1:26">
      <c r="A1385" s="528" t="str">
        <f>Słownik!B510</f>
        <v>Luksemburg</v>
      </c>
      <c r="B1385" s="496" t="str">
        <f>Słownik!B511</f>
        <v>LU</v>
      </c>
      <c r="C1385" s="192">
        <f>Z511</f>
        <v>0</v>
      </c>
      <c r="D1385" s="455">
        <f>C1385*VLOOKUP('SCR-NatCAT'!$B$1380:$B$1388,Parametry!$M$5:$R$39,5,0)</f>
        <v>0</v>
      </c>
      <c r="E1385" s="455">
        <f t="shared" si="127"/>
        <v>0</v>
      </c>
      <c r="F1385" s="205">
        <v>0</v>
      </c>
      <c r="G1385" s="455">
        <f t="shared" si="128"/>
        <v>0</v>
      </c>
      <c r="H1385" s="205">
        <v>0</v>
      </c>
      <c r="I1385" s="455">
        <f t="shared" si="132"/>
        <v>0</v>
      </c>
      <c r="J1385" s="455">
        <f t="shared" si="129"/>
        <v>0</v>
      </c>
      <c r="K1385" s="205">
        <v>0</v>
      </c>
      <c r="L1385" s="455">
        <f t="shared" si="130"/>
        <v>0</v>
      </c>
      <c r="M1385" s="205">
        <v>0</v>
      </c>
      <c r="N1385" s="455">
        <f t="shared" si="131"/>
        <v>0</v>
      </c>
      <c r="O1385" s="455">
        <f t="shared" si="133"/>
        <v>0</v>
      </c>
      <c r="P1385" s="419"/>
      <c r="Q1385" s="423"/>
      <c r="R1385" s="425"/>
      <c r="S1385" s="425"/>
      <c r="T1385" s="425"/>
      <c r="U1385" s="425"/>
      <c r="V1385" s="425"/>
      <c r="W1385" s="425"/>
      <c r="X1385" s="425"/>
      <c r="Y1385" s="425"/>
      <c r="Z1385" s="425"/>
    </row>
    <row r="1386" spans="1:26">
      <c r="A1386" s="528" t="str">
        <f>Słownik!B512</f>
        <v>Holandia</v>
      </c>
      <c r="B1386" s="496" t="str">
        <f>Słownik!B513</f>
        <v>NL</v>
      </c>
      <c r="C1386" s="192">
        <f>Z603</f>
        <v>0</v>
      </c>
      <c r="D1386" s="455">
        <f>C1386*VLOOKUP('SCR-NatCAT'!$B$1380:$B$1388,Parametry!$M$5:$R$39,5,0)</f>
        <v>0</v>
      </c>
      <c r="E1386" s="455">
        <f t="shared" si="127"/>
        <v>0</v>
      </c>
      <c r="F1386" s="205">
        <v>0</v>
      </c>
      <c r="G1386" s="455">
        <f t="shared" si="128"/>
        <v>0</v>
      </c>
      <c r="H1386" s="205">
        <v>0</v>
      </c>
      <c r="I1386" s="455">
        <f t="shared" si="132"/>
        <v>0</v>
      </c>
      <c r="J1386" s="455">
        <f t="shared" si="129"/>
        <v>0</v>
      </c>
      <c r="K1386" s="205">
        <v>0</v>
      </c>
      <c r="L1386" s="455">
        <f t="shared" si="130"/>
        <v>0</v>
      </c>
      <c r="M1386" s="205">
        <v>0</v>
      </c>
      <c r="N1386" s="455">
        <f t="shared" si="131"/>
        <v>0</v>
      </c>
      <c r="O1386" s="455">
        <f t="shared" si="133"/>
        <v>0</v>
      </c>
      <c r="P1386" s="419"/>
      <c r="Q1386" s="423"/>
      <c r="R1386" s="425"/>
      <c r="S1386" s="425"/>
      <c r="T1386" s="425"/>
      <c r="U1386" s="425"/>
      <c r="V1386" s="425"/>
      <c r="W1386" s="425"/>
      <c r="X1386" s="425"/>
      <c r="Y1386" s="425"/>
      <c r="Z1386" s="425"/>
    </row>
    <row r="1387" spans="1:26">
      <c r="A1387" s="528" t="str">
        <f>Słownik!B492</f>
        <v>Szwajcaria</v>
      </c>
      <c r="B1387" s="496" t="str">
        <f>Słownik!B493</f>
        <v>CH</v>
      </c>
      <c r="C1387" s="192">
        <f>Z154</f>
        <v>0</v>
      </c>
      <c r="D1387" s="455">
        <f>C1387*VLOOKUP('SCR-NatCAT'!$B$1380:$B$1388,Parametry!$M$5:$R$39,5,0)</f>
        <v>0</v>
      </c>
      <c r="E1387" s="455">
        <f t="shared" si="127"/>
        <v>0</v>
      </c>
      <c r="F1387" s="205">
        <v>0</v>
      </c>
      <c r="G1387" s="455">
        <f t="shared" si="128"/>
        <v>0</v>
      </c>
      <c r="H1387" s="205">
        <v>0</v>
      </c>
      <c r="I1387" s="455">
        <f t="shared" si="132"/>
        <v>0</v>
      </c>
      <c r="J1387" s="455">
        <f t="shared" si="129"/>
        <v>0</v>
      </c>
      <c r="K1387" s="205">
        <v>0</v>
      </c>
      <c r="L1387" s="455">
        <f t="shared" si="130"/>
        <v>0</v>
      </c>
      <c r="M1387" s="205">
        <v>0</v>
      </c>
      <c r="N1387" s="455">
        <f t="shared" si="131"/>
        <v>0</v>
      </c>
      <c r="O1387" s="455">
        <f t="shared" si="133"/>
        <v>0</v>
      </c>
      <c r="P1387" s="419"/>
      <c r="Q1387" s="423"/>
      <c r="R1387" s="425"/>
      <c r="S1387" s="425"/>
      <c r="T1387" s="425"/>
      <c r="U1387" s="425"/>
      <c r="V1387" s="425"/>
      <c r="W1387" s="425"/>
      <c r="X1387" s="425"/>
      <c r="Y1387" s="425"/>
      <c r="Z1387" s="425"/>
    </row>
    <row r="1388" spans="1:26">
      <c r="A1388" s="528" t="str">
        <f>Słownik!B536</f>
        <v>Hiszpania</v>
      </c>
      <c r="B1388" s="534" t="str">
        <f>Słownik!B537</f>
        <v>ES</v>
      </c>
      <c r="C1388" s="192">
        <f>Z1257</f>
        <v>0</v>
      </c>
      <c r="D1388" s="455">
        <f>C1388*VLOOKUP('SCR-NatCAT'!$B$1380:$B$1388,Parametry!$M$5:$R$39,5,0)</f>
        <v>0</v>
      </c>
      <c r="E1388" s="455">
        <f t="shared" si="127"/>
        <v>0</v>
      </c>
      <c r="F1388" s="412">
        <v>0</v>
      </c>
      <c r="G1388" s="455">
        <f t="shared" si="128"/>
        <v>0</v>
      </c>
      <c r="H1388" s="412">
        <v>0</v>
      </c>
      <c r="I1388" s="455">
        <f t="shared" si="132"/>
        <v>0</v>
      </c>
      <c r="J1388" s="455">
        <f t="shared" si="129"/>
        <v>0</v>
      </c>
      <c r="K1388" s="412">
        <v>0</v>
      </c>
      <c r="L1388" s="455">
        <f t="shared" si="130"/>
        <v>0</v>
      </c>
      <c r="M1388" s="412">
        <v>0</v>
      </c>
      <c r="N1388" s="455">
        <f t="shared" si="131"/>
        <v>0</v>
      </c>
      <c r="O1388" s="455">
        <f t="shared" si="133"/>
        <v>0</v>
      </c>
      <c r="P1388" s="419"/>
      <c r="Q1388" s="423"/>
      <c r="R1388" s="425"/>
      <c r="S1388" s="425"/>
      <c r="T1388" s="425"/>
      <c r="U1388" s="425"/>
      <c r="V1388" s="425"/>
      <c r="W1388" s="425"/>
      <c r="X1388" s="425"/>
      <c r="Y1388" s="425"/>
      <c r="Z1388" s="425"/>
    </row>
    <row r="1391" spans="1:26" ht="15.75" customHeight="1">
      <c r="A1391" s="486" t="str">
        <f>Słownik!B595</f>
        <v>SCR(osunięcie się ziemi)</v>
      </c>
      <c r="Q1391" s="871" t="str">
        <f>Słownik!B595</f>
        <v>SCR(osunięcie się ziemi)</v>
      </c>
      <c r="R1391" s="873"/>
    </row>
    <row r="1392" spans="1:26" ht="38.25">
      <c r="A1392" s="525" t="str">
        <f>Słownik!$B$483</f>
        <v>Kraj</v>
      </c>
      <c r="B1392" s="536" t="str">
        <f>Słownik!$B$553</f>
        <v>Kod</v>
      </c>
      <c r="C1392" s="527" t="str">
        <f>Słownik!$B$554</f>
        <v>Łączna suma ubezpieczenia (SI)</v>
      </c>
      <c r="D1392" s="492" t="str">
        <f>Słownik!$B$555</f>
        <v>Szkoda brutto (L brutto)</v>
      </c>
      <c r="E1392" s="190" t="str">
        <f>Słownik!$B$556</f>
        <v>RMT1</v>
      </c>
      <c r="F1392" s="492" t="str">
        <f>Słownik!$B$560</f>
        <v>Szkoda netto (L net)</v>
      </c>
      <c r="Q1392" s="513" t="str">
        <f>Słownik!$B$561</f>
        <v>SCR (brutto)</v>
      </c>
      <c r="R1392" s="199">
        <f>D1393</f>
        <v>0</v>
      </c>
    </row>
    <row r="1393" spans="1:18">
      <c r="A1393" s="528" t="str">
        <f>Słownik!B504</f>
        <v>Francja</v>
      </c>
      <c r="B1393" s="537" t="str">
        <f>Słownik!B505</f>
        <v>FR</v>
      </c>
      <c r="C1393" s="192">
        <f>AC455</f>
        <v>0</v>
      </c>
      <c r="D1393" s="455">
        <f>C1393*VLOOKUP('SCR-NatCAT'!$B$1393,Parametry!$M$5:$R$39,6,0)</f>
        <v>0</v>
      </c>
      <c r="E1393" s="412"/>
      <c r="F1393" s="455">
        <f>MAX(0,D1393-E1393)</f>
        <v>0</v>
      </c>
      <c r="Q1393" s="514" t="str">
        <f>Słownik!$B$562</f>
        <v>SCR (netto)</v>
      </c>
      <c r="R1393" s="199">
        <f>F1393</f>
        <v>0</v>
      </c>
    </row>
  </sheetData>
  <mergeCells count="290">
    <mergeCell ref="A4:R4"/>
    <mergeCell ref="T1270:T1288"/>
    <mergeCell ref="T1269:X1269"/>
    <mergeCell ref="U1271:X1274"/>
    <mergeCell ref="Q1377:R1377"/>
    <mergeCell ref="Q1391:R1391"/>
    <mergeCell ref="AA1263:AC1263"/>
    <mergeCell ref="AA1264:AC1264"/>
    <mergeCell ref="AA1265:AC1265"/>
    <mergeCell ref="AA1266:AC1266"/>
    <mergeCell ref="AA1267:AC1267"/>
    <mergeCell ref="AA1258:AC1258"/>
    <mergeCell ref="AA1259:AC1259"/>
    <mergeCell ref="AA1260:AC1260"/>
    <mergeCell ref="AA1261:AC1261"/>
    <mergeCell ref="AA1262:AC1262"/>
    <mergeCell ref="O1258:S1258"/>
    <mergeCell ref="O1259:S1259"/>
    <mergeCell ref="O1266:S1266"/>
    <mergeCell ref="O1267:S1267"/>
    <mergeCell ref="T1258:Z1258"/>
    <mergeCell ref="T1259:Z1259"/>
    <mergeCell ref="T1260:Z1260"/>
    <mergeCell ref="T1261:Z1261"/>
    <mergeCell ref="T1262:Z1262"/>
    <mergeCell ref="T1263:Z1263"/>
    <mergeCell ref="T1264:Z1264"/>
    <mergeCell ref="T1265:Z1265"/>
    <mergeCell ref="T1266:Z1266"/>
    <mergeCell ref="T1267:Z1267"/>
    <mergeCell ref="H1263:N1263"/>
    <mergeCell ref="H1264:N1264"/>
    <mergeCell ref="H1265:N1265"/>
    <mergeCell ref="H1266:N1266"/>
    <mergeCell ref="H1267:N1267"/>
    <mergeCell ref="H1258:N1258"/>
    <mergeCell ref="H1259:N1259"/>
    <mergeCell ref="H1260:N1260"/>
    <mergeCell ref="H1261:N1261"/>
    <mergeCell ref="H1262:N1262"/>
    <mergeCell ref="H1206:N1255"/>
    <mergeCell ref="H1256:N1256"/>
    <mergeCell ref="H1257:N1257"/>
    <mergeCell ref="O1206:S1255"/>
    <mergeCell ref="O1256:S1256"/>
    <mergeCell ref="O1257:S1257"/>
    <mergeCell ref="AA1206:AC1255"/>
    <mergeCell ref="AA1256:AC1256"/>
    <mergeCell ref="AA1257:AC1257"/>
    <mergeCell ref="AA1123:AC1123"/>
    <mergeCell ref="AA1124:AC1124"/>
    <mergeCell ref="C1125:G1203"/>
    <mergeCell ref="C1204:G1204"/>
    <mergeCell ref="C1205:G1205"/>
    <mergeCell ref="H1125:N1203"/>
    <mergeCell ref="H1204:N1204"/>
    <mergeCell ref="H1205:N1205"/>
    <mergeCell ref="T1125:Z1203"/>
    <mergeCell ref="T1204:Z1204"/>
    <mergeCell ref="T1205:Z1205"/>
    <mergeCell ref="AA1125:AC1203"/>
    <mergeCell ref="AA1204:AC1204"/>
    <mergeCell ref="C1123:G1123"/>
    <mergeCell ref="C1124:G1124"/>
    <mergeCell ref="H1123:N1123"/>
    <mergeCell ref="H1124:N1124"/>
    <mergeCell ref="T1123:Z1123"/>
    <mergeCell ref="T1124:Z1124"/>
    <mergeCell ref="AA1205:AC1205"/>
    <mergeCell ref="C1122:G1122"/>
    <mergeCell ref="AA1029:AC1120"/>
    <mergeCell ref="AA1121:AC1121"/>
    <mergeCell ref="AA1122:AC1122"/>
    <mergeCell ref="AA1028:AC1028"/>
    <mergeCell ref="C1029:G1120"/>
    <mergeCell ref="C1121:G1121"/>
    <mergeCell ref="C1028:G1028"/>
    <mergeCell ref="H957:N1026"/>
    <mergeCell ref="H1027:N1027"/>
    <mergeCell ref="H1028:N1028"/>
    <mergeCell ref="T957:Z1026"/>
    <mergeCell ref="T1027:Z1027"/>
    <mergeCell ref="T1028:Z1028"/>
    <mergeCell ref="AA955:AC955"/>
    <mergeCell ref="AA956:AC956"/>
    <mergeCell ref="C957:G1026"/>
    <mergeCell ref="C1027:G1027"/>
    <mergeCell ref="AA957:AC1026"/>
    <mergeCell ref="AA1027:AC1027"/>
    <mergeCell ref="O955:S955"/>
    <mergeCell ref="O956:S956"/>
    <mergeCell ref="T831:Z954"/>
    <mergeCell ref="T955:Z955"/>
    <mergeCell ref="T956:Z956"/>
    <mergeCell ref="AA830:AC830"/>
    <mergeCell ref="O831:S954"/>
    <mergeCell ref="AA831:AC954"/>
    <mergeCell ref="AA805:AC828"/>
    <mergeCell ref="T829:Z829"/>
    <mergeCell ref="AA829:AC829"/>
    <mergeCell ref="C830:G830"/>
    <mergeCell ref="T805:Z828"/>
    <mergeCell ref="T830:Z830"/>
    <mergeCell ref="C805:G828"/>
    <mergeCell ref="C829:G829"/>
    <mergeCell ref="C804:G804"/>
    <mergeCell ref="T792:Z802"/>
    <mergeCell ref="AA792:AC802"/>
    <mergeCell ref="AA803:AC803"/>
    <mergeCell ref="AA804:AC804"/>
    <mergeCell ref="T803:Z803"/>
    <mergeCell ref="T804:Z804"/>
    <mergeCell ref="AA769:AC789"/>
    <mergeCell ref="AA790:AC790"/>
    <mergeCell ref="AA791:AC791"/>
    <mergeCell ref="C792:G802"/>
    <mergeCell ref="C803:G803"/>
    <mergeCell ref="O769:S789"/>
    <mergeCell ref="O790:S790"/>
    <mergeCell ref="O791:S791"/>
    <mergeCell ref="T769:Z789"/>
    <mergeCell ref="T790:Z790"/>
    <mergeCell ref="T791:Z791"/>
    <mergeCell ref="H769:N789"/>
    <mergeCell ref="H790:N790"/>
    <mergeCell ref="H791:N791"/>
    <mergeCell ref="C726:G766"/>
    <mergeCell ref="C767:G767"/>
    <mergeCell ref="C768:G768"/>
    <mergeCell ref="T726:Z766"/>
    <mergeCell ref="T767:Z767"/>
    <mergeCell ref="T768:Z768"/>
    <mergeCell ref="AA726:AC766"/>
    <mergeCell ref="AA767:AC767"/>
    <mergeCell ref="AA768:AC768"/>
    <mergeCell ref="T625:Z723"/>
    <mergeCell ref="T724:Z724"/>
    <mergeCell ref="T725:Z725"/>
    <mergeCell ref="AA624:AC624"/>
    <mergeCell ref="O625:S723"/>
    <mergeCell ref="AA625:AC723"/>
    <mergeCell ref="AA602:AC602"/>
    <mergeCell ref="AA603:AC603"/>
    <mergeCell ref="H604:N622"/>
    <mergeCell ref="H623:N623"/>
    <mergeCell ref="H624:N624"/>
    <mergeCell ref="O604:S622"/>
    <mergeCell ref="T604:Z622"/>
    <mergeCell ref="AA604:AC622"/>
    <mergeCell ref="O623:S623"/>
    <mergeCell ref="O624:S624"/>
    <mergeCell ref="T623:Z623"/>
    <mergeCell ref="T624:Z624"/>
    <mergeCell ref="AA623:AC623"/>
    <mergeCell ref="AA724:AC724"/>
    <mergeCell ref="AA725:AC725"/>
    <mergeCell ref="O724:S724"/>
    <mergeCell ref="O725:S725"/>
    <mergeCell ref="AA512:AC601"/>
    <mergeCell ref="H602:N602"/>
    <mergeCell ref="H603:N603"/>
    <mergeCell ref="O512:S601"/>
    <mergeCell ref="O602:S602"/>
    <mergeCell ref="O603:S603"/>
    <mergeCell ref="H512:N601"/>
    <mergeCell ref="H510:N510"/>
    <mergeCell ref="H511:N511"/>
    <mergeCell ref="O510:S510"/>
    <mergeCell ref="O511:S511"/>
    <mergeCell ref="AA510:AC510"/>
    <mergeCell ref="AA511:AC511"/>
    <mergeCell ref="H482:N507"/>
    <mergeCell ref="H508:N508"/>
    <mergeCell ref="H509:N509"/>
    <mergeCell ref="AA480:AC480"/>
    <mergeCell ref="AA481:AC481"/>
    <mergeCell ref="T480:Z480"/>
    <mergeCell ref="T481:Z481"/>
    <mergeCell ref="AA456:AC479"/>
    <mergeCell ref="C481:G481"/>
    <mergeCell ref="T456:Z479"/>
    <mergeCell ref="C480:G480"/>
    <mergeCell ref="C456:G479"/>
    <mergeCell ref="AA482:AC507"/>
    <mergeCell ref="AA508:AC508"/>
    <mergeCell ref="AA509:AC509"/>
    <mergeCell ref="O482:S507"/>
    <mergeCell ref="O508:S508"/>
    <mergeCell ref="O509:S509"/>
    <mergeCell ref="T482:Z507"/>
    <mergeCell ref="T508:Z508"/>
    <mergeCell ref="T509:Z509"/>
    <mergeCell ref="AA346:AC356"/>
    <mergeCell ref="AA357:AC357"/>
    <mergeCell ref="AA358:AC358"/>
    <mergeCell ref="T346:Z356"/>
    <mergeCell ref="T357:Z357"/>
    <mergeCell ref="T358:Z358"/>
    <mergeCell ref="H358:N358"/>
    <mergeCell ref="O346:S356"/>
    <mergeCell ref="O357:S357"/>
    <mergeCell ref="O358:S358"/>
    <mergeCell ref="H346:N356"/>
    <mergeCell ref="H357:N357"/>
    <mergeCell ref="AA249:AC343"/>
    <mergeCell ref="AA344:AC344"/>
    <mergeCell ref="AA345:AC345"/>
    <mergeCell ref="T247:Z247"/>
    <mergeCell ref="T248:Z248"/>
    <mergeCell ref="AA186:AC246"/>
    <mergeCell ref="AA247:AC247"/>
    <mergeCell ref="AA248:AC248"/>
    <mergeCell ref="T186:Z246"/>
    <mergeCell ref="AA178:AC183"/>
    <mergeCell ref="T184:Z184"/>
    <mergeCell ref="T185:Z185"/>
    <mergeCell ref="AA184:AC184"/>
    <mergeCell ref="AA185:AC185"/>
    <mergeCell ref="C185:G185"/>
    <mergeCell ref="H178:N183"/>
    <mergeCell ref="H184:N184"/>
    <mergeCell ref="H185:N185"/>
    <mergeCell ref="C184:G184"/>
    <mergeCell ref="C178:G183"/>
    <mergeCell ref="T178:Z183"/>
    <mergeCell ref="A1:AD1"/>
    <mergeCell ref="A2:B2"/>
    <mergeCell ref="A3:B3"/>
    <mergeCell ref="AA5:AC5"/>
    <mergeCell ref="AA125:AC125"/>
    <mergeCell ref="AA126:AC126"/>
    <mergeCell ref="AA127:AC152"/>
    <mergeCell ref="AA153:AC153"/>
    <mergeCell ref="AA154:AC154"/>
    <mergeCell ref="AA97:AC124"/>
    <mergeCell ref="C126:G126"/>
    <mergeCell ref="T97:Z124"/>
    <mergeCell ref="T125:Z125"/>
    <mergeCell ref="T126:Z126"/>
    <mergeCell ref="C97:G124"/>
    <mergeCell ref="C125:G125"/>
    <mergeCell ref="C5:G5"/>
    <mergeCell ref="H5:N5"/>
    <mergeCell ref="O5:S5"/>
    <mergeCell ref="T5:Z5"/>
    <mergeCell ref="AA7:AC83"/>
    <mergeCell ref="AA84:AC84"/>
    <mergeCell ref="AA85:AC85"/>
    <mergeCell ref="AA95:AC95"/>
    <mergeCell ref="AA96:AC96"/>
    <mergeCell ref="AA86:AC94"/>
    <mergeCell ref="T155:Z175"/>
    <mergeCell ref="T176:Z176"/>
    <mergeCell ref="T177:Z177"/>
    <mergeCell ref="AA155:AC175"/>
    <mergeCell ref="AA176:AC176"/>
    <mergeCell ref="AA177:AC177"/>
    <mergeCell ref="C155:G175"/>
    <mergeCell ref="C176:G176"/>
    <mergeCell ref="C177:G177"/>
    <mergeCell ref="H155:N175"/>
    <mergeCell ref="H176:N176"/>
    <mergeCell ref="H177:N177"/>
    <mergeCell ref="A1270:B1270"/>
    <mergeCell ref="E1299:I1299"/>
    <mergeCell ref="J1299:N1299"/>
    <mergeCell ref="Q1327:R1327"/>
    <mergeCell ref="C1270:C1288"/>
    <mergeCell ref="D1271:G1274"/>
    <mergeCell ref="A1269:B1269"/>
    <mergeCell ref="C1269:G1269"/>
    <mergeCell ref="H1269:N1269"/>
    <mergeCell ref="O1269:S1269"/>
    <mergeCell ref="H1270:H1288"/>
    <mergeCell ref="I1271:L1274"/>
    <mergeCell ref="O1270:O1288"/>
    <mergeCell ref="P1271:S1274"/>
    <mergeCell ref="M1270:N1288"/>
    <mergeCell ref="E1378:I1378"/>
    <mergeCell ref="J1378:N1378"/>
    <mergeCell ref="E1298:N1298"/>
    <mergeCell ref="Q1298:R1298"/>
    <mergeCell ref="E1327:N1327"/>
    <mergeCell ref="E1328:I1328"/>
    <mergeCell ref="J1328:N1328"/>
    <mergeCell ref="E1350:I1350"/>
    <mergeCell ref="J1350:N1350"/>
    <mergeCell ref="E1349:N1349"/>
    <mergeCell ref="Q1349:R1349"/>
    <mergeCell ref="E1377:N1377"/>
  </mergeCells>
  <hyperlinks>
    <hyperlink ref="C3" location="Indeks!A1" display="Indeks"/>
    <hyperlink ref="D3" location="'SCR Schemat'!A1" display="'SCR Schemat'!A1"/>
  </hyperlinks>
  <pageMargins left="0.7" right="0.7" top="0.75" bottom="0.75" header="0.3" footer="0.3"/>
  <pageSetup paperSize="9" scale="66" orientation="landscape" r:id="rId1"/>
  <rowBreaks count="2" manualBreakCount="2">
    <brk id="829" max="28" man="1"/>
    <brk id="1292" max="16383" man="1"/>
  </rowBreaks>
  <colBreaks count="1" manualBreakCount="1">
    <brk id="14" max="1048575"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5">
    <tabColor theme="9" tint="0.59999389629810485"/>
  </sheetPr>
  <dimension ref="A1:AD90"/>
  <sheetViews>
    <sheetView zoomScaleNormal="100" workbookViewId="0">
      <selection sqref="A1:M1"/>
    </sheetView>
  </sheetViews>
  <sheetFormatPr defaultRowHeight="15"/>
  <cols>
    <col min="1" max="1" width="9.140625" style="544"/>
    <col min="2" max="2" width="30.42578125" style="544" customWidth="1"/>
    <col min="3" max="3" width="15.140625" style="544" customWidth="1"/>
    <col min="4" max="4" width="12" style="544" customWidth="1"/>
    <col min="5" max="5" width="13.5703125" style="544" customWidth="1"/>
    <col min="6" max="6" width="15.7109375" style="544" customWidth="1"/>
    <col min="7" max="7" width="13.28515625" style="544" customWidth="1"/>
    <col min="8" max="8" width="13.7109375" style="544" customWidth="1"/>
    <col min="9" max="9" width="14" style="544" customWidth="1"/>
    <col min="10" max="10" width="10.42578125" style="544" customWidth="1"/>
    <col min="11" max="11" width="13.140625" style="544" customWidth="1"/>
    <col min="12" max="12" width="11.7109375" style="544" customWidth="1"/>
    <col min="13" max="14" width="9.140625" style="544"/>
    <col min="15" max="15" width="11" style="544" customWidth="1"/>
    <col min="16" max="16" width="9.140625" style="544"/>
    <col min="17" max="17" width="16.140625" style="544" customWidth="1"/>
    <col min="18" max="18" width="15.7109375" style="544" customWidth="1"/>
    <col min="19" max="19" width="32.7109375" style="544" customWidth="1"/>
    <col min="20" max="20" width="14.28515625" style="544" customWidth="1"/>
    <col min="21" max="16384" width="9.140625" style="544"/>
  </cols>
  <sheetData>
    <row r="1" spans="1:30" ht="32.25" customHeight="1">
      <c r="A1" s="825" t="str">
        <f>Słownik!B20</f>
        <v>SCR dla ryzyka katastroficznego z ubezpieczeń majątkowo-osobowych (bez naturalnych) - arkusz pomocniczy</v>
      </c>
      <c r="B1" s="826"/>
      <c r="C1" s="826"/>
      <c r="D1" s="826"/>
      <c r="E1" s="826"/>
      <c r="F1" s="826"/>
      <c r="G1" s="826"/>
      <c r="H1" s="826"/>
      <c r="I1" s="826"/>
      <c r="J1" s="826"/>
      <c r="K1" s="826"/>
      <c r="L1" s="826"/>
      <c r="M1" s="827"/>
      <c r="N1" s="16" t="str">
        <f>Słownik!$B$311</f>
        <v>Dane wejściowe</v>
      </c>
    </row>
    <row r="2" spans="1:30">
      <c r="A2" s="806" t="str">
        <f>Słownik!B36</f>
        <v>Nazwa zakładu ubezpieczeń/reasekuracji:</v>
      </c>
      <c r="B2" s="806"/>
      <c r="C2" s="505"/>
      <c r="D2" s="505"/>
      <c r="E2" s="418"/>
      <c r="F2" s="418"/>
      <c r="G2" s="418"/>
      <c r="H2" s="418"/>
      <c r="K2" s="418"/>
      <c r="L2" s="418"/>
      <c r="M2" s="545" t="s">
        <v>675</v>
      </c>
      <c r="N2" s="17" t="str">
        <f>Słownik!$B$312</f>
        <v>Łącza</v>
      </c>
      <c r="Q2" s="418"/>
      <c r="R2" s="418"/>
      <c r="S2" s="418"/>
      <c r="T2" s="418"/>
      <c r="U2" s="418"/>
      <c r="V2" s="418"/>
      <c r="W2" s="418"/>
      <c r="X2" s="418"/>
      <c r="Y2" s="418"/>
      <c r="Z2" s="418"/>
      <c r="AA2" s="418"/>
      <c r="AB2" s="418"/>
      <c r="AC2" s="418"/>
    </row>
    <row r="3" spans="1:30">
      <c r="A3" s="807" t="str">
        <f>IF(Nazwa_ZU=0," ",Nazwa_ZU)</f>
        <v xml:space="preserve"> </v>
      </c>
      <c r="B3" s="808"/>
      <c r="C3" s="174" t="s">
        <v>114</v>
      </c>
      <c r="D3" s="174" t="str">
        <f>Słownik!B381</f>
        <v>Schemat SCR</v>
      </c>
      <c r="E3" s="418"/>
      <c r="F3" s="418"/>
      <c r="G3" s="418"/>
      <c r="H3" s="418"/>
      <c r="I3" s="418"/>
      <c r="K3" s="418"/>
      <c r="L3" s="418"/>
      <c r="M3" s="418"/>
      <c r="N3" s="18" t="str">
        <f>Słownik!$B$313</f>
        <v>Formuły</v>
      </c>
      <c r="Q3" s="418"/>
      <c r="R3" s="418"/>
      <c r="S3" s="418"/>
      <c r="T3" s="418"/>
      <c r="U3" s="418"/>
      <c r="V3" s="418"/>
      <c r="W3" s="418"/>
      <c r="X3" s="418"/>
      <c r="Y3" s="418"/>
      <c r="Z3" s="418"/>
      <c r="AA3" s="418"/>
      <c r="AB3" s="418"/>
      <c r="AC3" s="418"/>
      <c r="AD3" s="418"/>
    </row>
    <row r="4" spans="1:30">
      <c r="A4" s="563" t="s">
        <v>1931</v>
      </c>
      <c r="B4" s="418"/>
      <c r="C4" s="418"/>
      <c r="D4" s="418"/>
      <c r="E4" s="418"/>
      <c r="F4" s="418"/>
      <c r="G4" s="418"/>
      <c r="H4" s="418"/>
      <c r="I4" s="418"/>
      <c r="K4" s="418"/>
      <c r="L4" s="418"/>
      <c r="M4" s="418"/>
      <c r="N4" s="19" t="str">
        <f>Słownik!$B$314</f>
        <v>Wynik</v>
      </c>
      <c r="Q4" s="418"/>
      <c r="R4" s="418"/>
      <c r="S4" s="418"/>
      <c r="T4" s="418"/>
      <c r="U4" s="418"/>
      <c r="V4" s="418"/>
      <c r="W4" s="418"/>
      <c r="X4" s="418"/>
      <c r="Y4" s="418"/>
      <c r="Z4" s="418"/>
      <c r="AA4" s="418"/>
      <c r="AB4" s="418"/>
      <c r="AC4" s="418"/>
      <c r="AD4" s="418"/>
    </row>
    <row r="5" spans="1:30" ht="27" customHeight="1">
      <c r="A5" s="900" t="s">
        <v>1968</v>
      </c>
      <c r="B5" s="900"/>
      <c r="C5" s="900"/>
      <c r="D5" s="900"/>
      <c r="E5" s="900"/>
      <c r="F5" s="900"/>
      <c r="G5" s="900"/>
      <c r="H5" s="900"/>
      <c r="I5" s="900"/>
      <c r="J5" s="900"/>
      <c r="K5" s="900"/>
      <c r="L5" s="900"/>
      <c r="M5" s="900"/>
      <c r="N5" s="900"/>
      <c r="O5" s="900"/>
      <c r="P5" s="900"/>
      <c r="Q5" s="900"/>
      <c r="R5" s="900"/>
      <c r="S5" s="418"/>
      <c r="T5" s="418"/>
      <c r="U5" s="418"/>
      <c r="V5" s="418"/>
      <c r="W5" s="418"/>
      <c r="X5" s="418"/>
      <c r="Y5" s="418"/>
      <c r="Z5" s="418"/>
      <c r="AA5" s="418"/>
      <c r="AB5" s="418"/>
      <c r="AC5" s="418"/>
      <c r="AD5" s="418"/>
    </row>
    <row r="6" spans="1:30">
      <c r="A6" s="418"/>
      <c r="J6" s="418"/>
      <c r="K6" s="418"/>
      <c r="L6" s="418"/>
      <c r="M6" s="418"/>
      <c r="N6" s="418"/>
    </row>
    <row r="7" spans="1:30" ht="36" customHeight="1">
      <c r="A7" s="418"/>
      <c r="G7" s="905" t="str">
        <f>Słownik!B596</f>
        <v>Ryzyko katastroficzne z ubezp. majątkowo-osobowych</v>
      </c>
      <c r="H7" s="906"/>
      <c r="I7" s="907"/>
      <c r="J7" s="418"/>
      <c r="K7" s="418"/>
      <c r="L7" s="418"/>
      <c r="M7" s="418"/>
      <c r="N7" s="418"/>
    </row>
    <row r="8" spans="1:30">
      <c r="A8" s="418"/>
      <c r="H8" s="546"/>
      <c r="J8" s="418"/>
    </row>
    <row r="9" spans="1:30">
      <c r="A9" s="418"/>
      <c r="D9" s="547"/>
      <c r="E9" s="548"/>
      <c r="F9" s="549"/>
      <c r="G9" s="550"/>
      <c r="H9" s="548"/>
      <c r="I9" s="549"/>
      <c r="J9" s="551"/>
      <c r="K9" s="552"/>
      <c r="L9" s="553"/>
      <c r="M9" s="418"/>
      <c r="N9" s="418"/>
    </row>
    <row r="10" spans="1:30" ht="37.5" customHeight="1">
      <c r="A10" s="418"/>
      <c r="C10" s="903" t="str">
        <f>Słownik!B597</f>
        <v>Katastrofy naturalne</v>
      </c>
      <c r="D10" s="904"/>
      <c r="F10" s="903" t="str">
        <f>Słownik!B598</f>
        <v>Reasekuracja nieproporcjonalna ubezpieczenia mienia</v>
      </c>
      <c r="G10" s="904"/>
      <c r="I10" s="903" t="str">
        <f>Słownik!B599</f>
        <v>Katastrofy antropogeniczne</v>
      </c>
      <c r="J10" s="904"/>
      <c r="L10" s="903" t="str">
        <f>Słownik!B600</f>
        <v>Pozostałe</v>
      </c>
      <c r="M10" s="904"/>
      <c r="N10" s="418"/>
    </row>
    <row r="11" spans="1:30" ht="20.25" customHeight="1">
      <c r="A11" s="418"/>
      <c r="C11" s="549"/>
      <c r="I11" s="549"/>
      <c r="J11" s="418"/>
      <c r="K11" s="418"/>
      <c r="L11" s="554"/>
      <c r="M11" s="418"/>
      <c r="N11" s="418"/>
    </row>
    <row r="12" spans="1:30" ht="24.75" customHeight="1">
      <c r="A12" s="418"/>
      <c r="C12" s="843" t="str">
        <f>Słownik!B601</f>
        <v>Huragan</v>
      </c>
      <c r="D12" s="844"/>
      <c r="I12" s="843" t="str">
        <f>Słownik!B606</f>
        <v>OC komunikacyjne</v>
      </c>
      <c r="J12" s="844"/>
      <c r="K12" s="418"/>
      <c r="L12" s="843" t="str">
        <f>Słownik!B612</f>
        <v>Grupa 1</v>
      </c>
      <c r="M12" s="844"/>
      <c r="N12" s="418"/>
    </row>
    <row r="13" spans="1:30">
      <c r="A13" s="418"/>
      <c r="C13" s="555"/>
      <c r="I13" s="555"/>
      <c r="J13" s="418"/>
      <c r="K13" s="418"/>
      <c r="L13" s="554"/>
      <c r="M13" s="418"/>
      <c r="N13" s="418"/>
    </row>
    <row r="14" spans="1:30" ht="22.5" customHeight="1">
      <c r="A14" s="418"/>
      <c r="C14" s="843" t="str">
        <f>Słownik!B602</f>
        <v>Trzęsienie ziemi</v>
      </c>
      <c r="D14" s="844"/>
      <c r="I14" s="843" t="str">
        <f>Słownik!B607</f>
        <v>Morskie</v>
      </c>
      <c r="J14" s="844"/>
      <c r="K14" s="418"/>
      <c r="L14" s="843" t="str">
        <f>Słownik!B613</f>
        <v>Grupa 2</v>
      </c>
      <c r="M14" s="844"/>
      <c r="N14" s="418"/>
    </row>
    <row r="15" spans="1:30">
      <c r="A15" s="418"/>
      <c r="C15" s="555"/>
      <c r="I15" s="555"/>
      <c r="J15" s="418"/>
      <c r="K15" s="418"/>
      <c r="L15" s="554"/>
      <c r="M15" s="418"/>
      <c r="N15" s="418"/>
    </row>
    <row r="16" spans="1:30" ht="22.5" customHeight="1">
      <c r="A16" s="418"/>
      <c r="C16" s="843" t="str">
        <f>Słownik!B603</f>
        <v>Powódź</v>
      </c>
      <c r="D16" s="844"/>
      <c r="I16" s="843" t="str">
        <f>Słownik!B608</f>
        <v>Lotnicze</v>
      </c>
      <c r="J16" s="844"/>
      <c r="K16" s="418"/>
      <c r="L16" s="843" t="str">
        <f>Słownik!B614</f>
        <v>Grupa 3</v>
      </c>
      <c r="M16" s="844"/>
      <c r="N16" s="418"/>
    </row>
    <row r="17" spans="1:20">
      <c r="A17" s="418"/>
      <c r="C17" s="555"/>
      <c r="I17" s="555"/>
      <c r="J17" s="418"/>
      <c r="K17" s="418"/>
      <c r="L17" s="554"/>
      <c r="M17" s="418"/>
      <c r="N17" s="418"/>
    </row>
    <row r="18" spans="1:20" ht="26.25" customHeight="1">
      <c r="A18" s="418"/>
      <c r="C18" s="843" t="str">
        <f>Słownik!B604</f>
        <v>Gradobicie</v>
      </c>
      <c r="D18" s="844"/>
      <c r="I18" s="843" t="str">
        <f>Słownik!B609</f>
        <v>Pożar</v>
      </c>
      <c r="J18" s="844"/>
      <c r="K18" s="418"/>
      <c r="L18" s="843" t="str">
        <f>Słownik!B615</f>
        <v>Grupa 4</v>
      </c>
      <c r="M18" s="844"/>
      <c r="N18" s="418"/>
    </row>
    <row r="19" spans="1:20">
      <c r="A19" s="418"/>
      <c r="C19" s="555"/>
      <c r="I19" s="555"/>
      <c r="J19" s="418"/>
      <c r="K19" s="418"/>
      <c r="L19" s="554"/>
      <c r="M19" s="418"/>
      <c r="N19" s="418"/>
    </row>
    <row r="20" spans="1:20" ht="23.25" customHeight="1">
      <c r="A20" s="418"/>
      <c r="C20" s="843" t="str">
        <f>Słownik!B605</f>
        <v>Osunięcie się ziemi</v>
      </c>
      <c r="D20" s="844"/>
      <c r="I20" s="843" t="str">
        <f>Słownik!B610</f>
        <v>OC</v>
      </c>
      <c r="J20" s="844"/>
      <c r="K20" s="418"/>
      <c r="L20" s="843" t="str">
        <f>Słownik!B616</f>
        <v>Grupa 5</v>
      </c>
      <c r="M20" s="844"/>
      <c r="N20" s="418"/>
    </row>
    <row r="21" spans="1:20">
      <c r="A21" s="418"/>
      <c r="I21" s="555"/>
      <c r="J21" s="418"/>
      <c r="K21" s="418"/>
      <c r="L21" s="418"/>
      <c r="M21" s="418"/>
      <c r="N21" s="418"/>
    </row>
    <row r="22" spans="1:20" ht="25.5" customHeight="1">
      <c r="A22" s="418"/>
      <c r="I22" s="843" t="str">
        <f>Słownik!B611</f>
        <v>Kredyty i gwarancje</v>
      </c>
      <c r="J22" s="844"/>
      <c r="K22" s="418"/>
      <c r="L22" s="418"/>
      <c r="M22" s="418"/>
      <c r="N22" s="418"/>
    </row>
    <row r="23" spans="1:20" ht="14.25" customHeight="1">
      <c r="A23" s="418"/>
      <c r="J23" s="418"/>
      <c r="K23" s="418"/>
      <c r="L23" s="418"/>
      <c r="M23" s="418"/>
      <c r="N23" s="418"/>
    </row>
    <row r="24" spans="1:20">
      <c r="A24" s="418"/>
      <c r="J24" s="418"/>
      <c r="K24" s="418"/>
      <c r="L24" s="418"/>
      <c r="M24" s="418"/>
      <c r="N24" s="418"/>
    </row>
    <row r="25" spans="1:20">
      <c r="A25" s="418"/>
      <c r="H25" s="425"/>
      <c r="I25" s="425"/>
      <c r="J25" s="425"/>
      <c r="K25" s="418"/>
      <c r="L25" s="418"/>
      <c r="M25" s="418"/>
      <c r="N25" s="418"/>
    </row>
    <row r="26" spans="1:20">
      <c r="A26" s="418"/>
      <c r="B26" s="425"/>
      <c r="C26" s="425"/>
      <c r="D26" s="425"/>
      <c r="E26" s="425"/>
      <c r="F26" s="425"/>
      <c r="G26" s="425"/>
      <c r="H26" s="425"/>
      <c r="I26" s="425"/>
      <c r="J26" s="425"/>
      <c r="K26" s="418"/>
      <c r="L26" s="418"/>
      <c r="M26" s="418"/>
      <c r="N26" s="418"/>
      <c r="O26" s="425"/>
      <c r="P26" s="425"/>
      <c r="Q26" s="425"/>
      <c r="R26" s="425"/>
      <c r="S26" s="425"/>
      <c r="T26" s="425"/>
    </row>
    <row r="27" spans="1:20" ht="21.75" customHeight="1">
      <c r="A27" s="418"/>
      <c r="D27" s="871" t="str">
        <f>Słownik!B598</f>
        <v>Reasekuracja nieproporcjonalna ubezpieczenia mienia</v>
      </c>
      <c r="E27" s="872"/>
      <c r="F27" s="872"/>
      <c r="G27" s="872"/>
      <c r="H27" s="873"/>
      <c r="I27" s="425"/>
      <c r="J27" s="425"/>
      <c r="K27" s="418"/>
      <c r="L27" s="418"/>
      <c r="M27" s="418"/>
      <c r="N27" s="418"/>
      <c r="O27" s="418"/>
      <c r="P27" s="418"/>
      <c r="Q27" s="418"/>
      <c r="R27" s="418"/>
    </row>
    <row r="28" spans="1:20" ht="38.25">
      <c r="A28" s="418"/>
      <c r="B28" s="871" t="str">
        <f>Słownik!B564</f>
        <v>Pozostałe kraje podzielone regionami</v>
      </c>
      <c r="C28" s="873"/>
      <c r="D28" s="876"/>
      <c r="E28" s="215" t="str">
        <f>Słownik!$B$583</f>
        <v>Składka zarobiona brutto</v>
      </c>
      <c r="F28" s="538" t="str">
        <f>Słownik!$B$584</f>
        <v>Vskładka</v>
      </c>
      <c r="G28" s="538" t="str">
        <f>Słownik!$B$585</f>
        <v>Vrezerwa</v>
      </c>
      <c r="H28" s="539" t="str">
        <f>Słownik!$B$586</f>
        <v>(Vskładka+ Vrezerwa)²</v>
      </c>
      <c r="I28" s="425"/>
      <c r="J28" s="425"/>
      <c r="K28" s="425"/>
      <c r="L28" s="425"/>
      <c r="M28" s="418"/>
      <c r="N28" s="418"/>
    </row>
    <row r="29" spans="1:20">
      <c r="A29" s="418"/>
      <c r="B29" s="513" t="str">
        <f>Słownik!B565</f>
        <v>Europa Północna</v>
      </c>
      <c r="C29" s="540">
        <v>1</v>
      </c>
      <c r="D29" s="876"/>
      <c r="E29" s="901">
        <v>0</v>
      </c>
      <c r="F29" s="881"/>
      <c r="G29" s="882"/>
      <c r="H29" s="883"/>
      <c r="I29" s="425"/>
      <c r="J29" s="425"/>
      <c r="K29" s="425"/>
      <c r="L29" s="425"/>
      <c r="M29" s="418"/>
      <c r="N29" s="418"/>
    </row>
    <row r="30" spans="1:20">
      <c r="A30" s="418"/>
      <c r="B30" s="514" t="str">
        <f>Słownik!B566</f>
        <v>Europa Zachodnia</v>
      </c>
      <c r="C30" s="516">
        <v>2</v>
      </c>
      <c r="D30" s="876"/>
      <c r="E30" s="901"/>
      <c r="F30" s="881"/>
      <c r="G30" s="882"/>
      <c r="H30" s="883"/>
      <c r="I30" s="425"/>
      <c r="J30" s="425"/>
      <c r="K30" s="425"/>
      <c r="L30" s="425"/>
      <c r="M30" s="418"/>
      <c r="N30" s="418"/>
    </row>
    <row r="31" spans="1:20">
      <c r="A31" s="418"/>
      <c r="B31" s="514" t="str">
        <f>Słownik!B567</f>
        <v>Europa Wschodnia</v>
      </c>
      <c r="C31" s="516">
        <v>3</v>
      </c>
      <c r="D31" s="876"/>
      <c r="E31" s="901"/>
      <c r="F31" s="881"/>
      <c r="G31" s="882"/>
      <c r="H31" s="883"/>
      <c r="I31" s="425"/>
      <c r="J31" s="425"/>
      <c r="K31" s="425"/>
      <c r="L31" s="425"/>
      <c r="M31" s="418"/>
      <c r="N31" s="418"/>
    </row>
    <row r="32" spans="1:20">
      <c r="A32" s="418"/>
      <c r="B32" s="514" t="str">
        <f>Słownik!B568</f>
        <v>Europa Południowa</v>
      </c>
      <c r="C32" s="516">
        <v>4</v>
      </c>
      <c r="D32" s="876"/>
      <c r="E32" s="902"/>
      <c r="F32" s="884"/>
      <c r="G32" s="885"/>
      <c r="H32" s="886"/>
      <c r="I32" s="425"/>
      <c r="J32" s="425"/>
      <c r="K32" s="425"/>
      <c r="L32" s="425"/>
      <c r="M32" s="418"/>
      <c r="N32" s="418"/>
    </row>
    <row r="33" spans="1:14">
      <c r="A33" s="418"/>
      <c r="B33" s="514" t="str">
        <f>Słownik!B569</f>
        <v>Azja Środkowa i Zachodnia</v>
      </c>
      <c r="C33" s="516">
        <v>5</v>
      </c>
      <c r="D33" s="876"/>
      <c r="E33" s="205">
        <v>0</v>
      </c>
      <c r="F33" s="205">
        <v>0</v>
      </c>
      <c r="G33" s="205">
        <v>0</v>
      </c>
      <c r="H33" s="200">
        <f t="shared" ref="H33:H46" si="0">(F33+G33)^2</f>
        <v>0</v>
      </c>
      <c r="I33" s="425"/>
      <c r="J33" s="425"/>
      <c r="K33" s="425"/>
      <c r="L33" s="425"/>
      <c r="M33" s="418"/>
      <c r="N33" s="418"/>
    </row>
    <row r="34" spans="1:14">
      <c r="A34" s="418"/>
      <c r="B34" s="514" t="str">
        <f>Słownik!B570</f>
        <v>Azja Wschodnia</v>
      </c>
      <c r="C34" s="516">
        <v>6</v>
      </c>
      <c r="D34" s="876"/>
      <c r="E34" s="205">
        <v>0</v>
      </c>
      <c r="F34" s="205">
        <v>0</v>
      </c>
      <c r="G34" s="205">
        <v>0</v>
      </c>
      <c r="H34" s="200">
        <f t="shared" si="0"/>
        <v>0</v>
      </c>
      <c r="I34" s="425"/>
      <c r="J34" s="425"/>
      <c r="K34" s="425"/>
      <c r="L34" s="425"/>
      <c r="M34" s="418"/>
      <c r="N34" s="418"/>
    </row>
    <row r="35" spans="1:14" ht="25.5" customHeight="1">
      <c r="A35" s="418"/>
      <c r="B35" s="514" t="str">
        <f>Słownik!B571</f>
        <v>Azja Południowa i Południowo-Wschodnia</v>
      </c>
      <c r="C35" s="516">
        <v>7</v>
      </c>
      <c r="D35" s="876"/>
      <c r="E35" s="205">
        <v>0</v>
      </c>
      <c r="F35" s="205">
        <v>0</v>
      </c>
      <c r="G35" s="205">
        <v>0</v>
      </c>
      <c r="H35" s="200">
        <f t="shared" si="0"/>
        <v>0</v>
      </c>
      <c r="I35" s="425"/>
      <c r="J35" s="425"/>
      <c r="K35" s="425"/>
      <c r="L35" s="425"/>
      <c r="M35" s="418"/>
      <c r="N35" s="418"/>
    </row>
    <row r="36" spans="1:14">
      <c r="A36" s="418"/>
      <c r="B36" s="514" t="str">
        <f>Słownik!B572</f>
        <v>Oceania</v>
      </c>
      <c r="C36" s="516">
        <v>8</v>
      </c>
      <c r="D36" s="876"/>
      <c r="E36" s="205">
        <v>0</v>
      </c>
      <c r="F36" s="205">
        <v>0</v>
      </c>
      <c r="G36" s="205">
        <v>0</v>
      </c>
      <c r="H36" s="200">
        <f t="shared" si="0"/>
        <v>0</v>
      </c>
      <c r="I36" s="425"/>
      <c r="J36" s="425"/>
      <c r="K36" s="425"/>
      <c r="L36" s="425"/>
      <c r="M36" s="418"/>
      <c r="N36" s="418"/>
    </row>
    <row r="37" spans="1:14">
      <c r="A37" s="418"/>
      <c r="B37" s="514" t="str">
        <f>Słownik!B573</f>
        <v>Afryka Północna</v>
      </c>
      <c r="C37" s="516">
        <v>9</v>
      </c>
      <c r="D37" s="876"/>
      <c r="E37" s="205">
        <v>0</v>
      </c>
      <c r="F37" s="205">
        <v>0</v>
      </c>
      <c r="G37" s="205">
        <v>0</v>
      </c>
      <c r="H37" s="200">
        <f t="shared" si="0"/>
        <v>0</v>
      </c>
      <c r="I37" s="425"/>
      <c r="J37" s="425"/>
      <c r="K37" s="425"/>
      <c r="L37" s="425"/>
      <c r="M37" s="418"/>
      <c r="N37" s="418"/>
    </row>
    <row r="38" spans="1:14">
      <c r="A38" s="418"/>
      <c r="B38" s="514" t="str">
        <f>Słownik!B574</f>
        <v>Afryka Południowa</v>
      </c>
      <c r="C38" s="516">
        <v>10</v>
      </c>
      <c r="D38" s="876"/>
      <c r="E38" s="205">
        <v>0</v>
      </c>
      <c r="F38" s="205">
        <v>0</v>
      </c>
      <c r="G38" s="205">
        <v>0</v>
      </c>
      <c r="H38" s="200">
        <f t="shared" si="0"/>
        <v>0</v>
      </c>
      <c r="I38" s="425"/>
      <c r="J38" s="425"/>
      <c r="K38" s="425"/>
      <c r="L38" s="425"/>
      <c r="M38" s="418"/>
      <c r="N38" s="418"/>
    </row>
    <row r="39" spans="1:14">
      <c r="A39" s="418"/>
      <c r="B39" s="514" t="str">
        <f>Słownik!B575</f>
        <v>Ameryka Północna za wyjątkiem USA</v>
      </c>
      <c r="C39" s="516">
        <v>11</v>
      </c>
      <c r="D39" s="876"/>
      <c r="E39" s="205">
        <v>0</v>
      </c>
      <c r="F39" s="205">
        <v>0</v>
      </c>
      <c r="G39" s="205">
        <v>0</v>
      </c>
      <c r="H39" s="200">
        <f t="shared" si="0"/>
        <v>0</v>
      </c>
      <c r="I39" s="425"/>
      <c r="J39" s="425"/>
      <c r="K39" s="425"/>
      <c r="L39" s="425"/>
      <c r="M39" s="418"/>
      <c r="N39" s="418"/>
    </row>
    <row r="40" spans="1:14">
      <c r="A40" s="418"/>
      <c r="B40" s="514" t="str">
        <f>Słownik!B576</f>
        <v>Karaiby i Ameryka Środkowa</v>
      </c>
      <c r="C40" s="516">
        <v>12</v>
      </c>
      <c r="D40" s="876"/>
      <c r="E40" s="205">
        <v>0</v>
      </c>
      <c r="F40" s="205">
        <v>0</v>
      </c>
      <c r="G40" s="205">
        <v>0</v>
      </c>
      <c r="H40" s="200">
        <f t="shared" si="0"/>
        <v>0</v>
      </c>
      <c r="I40" s="425"/>
      <c r="J40" s="425"/>
      <c r="K40" s="425"/>
      <c r="L40" s="425"/>
      <c r="M40" s="418"/>
      <c r="N40" s="418"/>
    </row>
    <row r="41" spans="1:14">
      <c r="A41" s="418"/>
      <c r="B41" s="514" t="str">
        <f>Słownik!B577</f>
        <v>Wschodnia Ameryka Południowa</v>
      </c>
      <c r="C41" s="516">
        <v>13</v>
      </c>
      <c r="D41" s="876"/>
      <c r="E41" s="205">
        <v>0</v>
      </c>
      <c r="F41" s="205">
        <v>0</v>
      </c>
      <c r="G41" s="205">
        <v>0</v>
      </c>
      <c r="H41" s="200">
        <f t="shared" si="0"/>
        <v>0</v>
      </c>
      <c r="I41" s="425"/>
      <c r="J41" s="425"/>
      <c r="K41" s="425"/>
      <c r="L41" s="425"/>
      <c r="M41" s="418"/>
      <c r="N41" s="418"/>
    </row>
    <row r="42" spans="1:14" ht="27" customHeight="1">
      <c r="A42" s="418"/>
      <c r="B42" s="514" t="str">
        <f>Słownik!B578</f>
        <v>Północna, Południowa i Zachodnia Ameryka Południowa</v>
      </c>
      <c r="C42" s="516">
        <v>14</v>
      </c>
      <c r="D42" s="876"/>
      <c r="E42" s="205">
        <v>0</v>
      </c>
      <c r="F42" s="205">
        <v>0</v>
      </c>
      <c r="G42" s="205">
        <v>0</v>
      </c>
      <c r="H42" s="200">
        <f t="shared" si="0"/>
        <v>0</v>
      </c>
      <c r="I42" s="425"/>
      <c r="J42" s="425"/>
      <c r="K42" s="425"/>
      <c r="L42" s="425"/>
      <c r="M42" s="418"/>
      <c r="N42" s="418"/>
    </row>
    <row r="43" spans="1:14">
      <c r="A43" s="418"/>
      <c r="B43" s="514" t="str">
        <f>Słownik!B579</f>
        <v>Północno-wschodnie USA</v>
      </c>
      <c r="C43" s="516">
        <v>15</v>
      </c>
      <c r="D43" s="876"/>
      <c r="E43" s="205">
        <v>0</v>
      </c>
      <c r="F43" s="205">
        <v>0</v>
      </c>
      <c r="G43" s="205">
        <v>0</v>
      </c>
      <c r="H43" s="200">
        <f t="shared" si="0"/>
        <v>0</v>
      </c>
      <c r="I43" s="425"/>
      <c r="J43" s="425"/>
      <c r="K43" s="425"/>
      <c r="L43" s="425"/>
      <c r="M43" s="418"/>
      <c r="N43" s="418"/>
    </row>
    <row r="44" spans="1:14">
      <c r="A44" s="418"/>
      <c r="B44" s="514" t="str">
        <f>Słownik!B580</f>
        <v>Południowo-wschodnie USA</v>
      </c>
      <c r="C44" s="516">
        <v>16</v>
      </c>
      <c r="D44" s="876"/>
      <c r="E44" s="205">
        <v>0</v>
      </c>
      <c r="F44" s="205">
        <v>0</v>
      </c>
      <c r="G44" s="205">
        <v>0</v>
      </c>
      <c r="H44" s="200">
        <f t="shared" si="0"/>
        <v>0</v>
      </c>
      <c r="I44" s="425"/>
      <c r="J44" s="425"/>
      <c r="K44" s="425"/>
      <c r="L44" s="425"/>
      <c r="M44" s="418"/>
      <c r="N44" s="418"/>
    </row>
    <row r="45" spans="1:14">
      <c r="A45" s="418"/>
      <c r="B45" s="514" t="str">
        <f>Słownik!B581</f>
        <v>Środkowo-zachodnie USA</v>
      </c>
      <c r="C45" s="516">
        <v>17</v>
      </c>
      <c r="D45" s="876"/>
      <c r="E45" s="205">
        <v>0</v>
      </c>
      <c r="F45" s="205">
        <v>0</v>
      </c>
      <c r="G45" s="205">
        <v>0</v>
      </c>
      <c r="H45" s="200">
        <f t="shared" si="0"/>
        <v>0</v>
      </c>
      <c r="I45" s="425"/>
      <c r="J45" s="425"/>
      <c r="K45" s="425"/>
      <c r="L45" s="425"/>
      <c r="M45" s="418"/>
      <c r="N45" s="418"/>
    </row>
    <row r="46" spans="1:14">
      <c r="A46" s="418"/>
      <c r="B46" s="514" t="str">
        <f>Słownik!B582</f>
        <v>Zachodnie USA</v>
      </c>
      <c r="C46" s="517">
        <v>18</v>
      </c>
      <c r="D46" s="877"/>
      <c r="E46" s="205">
        <v>0</v>
      </c>
      <c r="F46" s="205">
        <v>0</v>
      </c>
      <c r="G46" s="205">
        <v>0</v>
      </c>
      <c r="H46" s="197">
        <f t="shared" si="0"/>
        <v>0</v>
      </c>
      <c r="I46" s="425"/>
      <c r="J46" s="425"/>
      <c r="K46" s="425"/>
      <c r="L46" s="425"/>
      <c r="M46" s="418"/>
      <c r="N46" s="418"/>
    </row>
    <row r="47" spans="1:14">
      <c r="A47" s="418"/>
      <c r="B47" s="556"/>
      <c r="C47" s="557"/>
      <c r="D47" s="518" t="str">
        <f>Słownik!$B$480</f>
        <v>Razem</v>
      </c>
      <c r="E47" s="200">
        <f>SUM(E33:E46)</f>
        <v>0</v>
      </c>
      <c r="F47" s="197">
        <f>SUM(F33:F46)</f>
        <v>0</v>
      </c>
      <c r="G47" s="197">
        <f>SUM(G33:G46)</f>
        <v>0</v>
      </c>
      <c r="H47" s="197">
        <f>SUM(H33:H46)</f>
        <v>0</v>
      </c>
      <c r="I47" s="425"/>
      <c r="J47" s="425"/>
      <c r="K47" s="425"/>
      <c r="L47" s="425"/>
      <c r="M47" s="418"/>
      <c r="N47" s="418"/>
    </row>
    <row r="48" spans="1:14">
      <c r="A48" s="418"/>
      <c r="B48" s="558"/>
      <c r="C48" s="559"/>
      <c r="D48" s="518" t="str">
        <f>Słownik!$B$587</f>
        <v>DIV</v>
      </c>
      <c r="E48" s="200">
        <f>IF(F47+G47=0,1,H47/((F47+G47)^2))</f>
        <v>1</v>
      </c>
      <c r="F48" s="425"/>
      <c r="G48" s="425"/>
      <c r="H48" s="425"/>
      <c r="I48" s="425"/>
      <c r="J48" s="425"/>
      <c r="K48" s="425"/>
      <c r="L48" s="425"/>
      <c r="M48" s="418"/>
      <c r="N48" s="418"/>
    </row>
    <row r="49" spans="1:14" ht="25.5">
      <c r="A49" s="418"/>
      <c r="B49" s="425"/>
      <c r="C49" s="557"/>
      <c r="D49" s="518" t="str">
        <f>Słownik!B617</f>
        <v>SCR brutto (RNP)</v>
      </c>
      <c r="E49" s="199">
        <f>2.5*(0.5*E48+0.5)*(E47+E29)</f>
        <v>0</v>
      </c>
      <c r="F49" s="215" t="str">
        <f>Słownik!$B$588</f>
        <v>RMT</v>
      </c>
      <c r="G49" s="530"/>
      <c r="H49" s="425"/>
      <c r="I49" s="425"/>
      <c r="J49" s="425"/>
      <c r="K49" s="425"/>
      <c r="L49" s="425"/>
      <c r="M49" s="418"/>
      <c r="N49" s="418"/>
    </row>
    <row r="50" spans="1:14" ht="25.5">
      <c r="A50" s="418"/>
      <c r="B50" s="557"/>
      <c r="C50" s="425"/>
      <c r="D50" s="518" t="str">
        <f>Słownik!B618</f>
        <v>SCR netto (RNP)</v>
      </c>
      <c r="E50" s="199">
        <f>MAX(0,E49-G49)</f>
        <v>0</v>
      </c>
      <c r="F50" s="425"/>
      <c r="G50" s="425"/>
      <c r="H50" s="425"/>
      <c r="I50" s="425"/>
      <c r="J50" s="425"/>
      <c r="K50" s="425"/>
      <c r="L50" s="425"/>
      <c r="M50" s="418"/>
      <c r="N50" s="418"/>
    </row>
    <row r="51" spans="1:14">
      <c r="A51" s="418"/>
      <c r="B51" s="425"/>
      <c r="C51" s="425"/>
      <c r="D51" s="425"/>
      <c r="E51" s="425"/>
      <c r="F51" s="425"/>
      <c r="G51" s="425"/>
      <c r="H51" s="425"/>
      <c r="I51" s="425"/>
      <c r="J51" s="425"/>
      <c r="K51" s="425"/>
      <c r="L51" s="425"/>
      <c r="M51" s="418"/>
      <c r="N51" s="418"/>
    </row>
    <row r="52" spans="1:14">
      <c r="A52" s="418"/>
      <c r="B52" s="425"/>
      <c r="C52" s="425"/>
      <c r="D52" s="425"/>
      <c r="E52" s="425"/>
      <c r="F52" s="425"/>
      <c r="G52" s="425"/>
      <c r="H52" s="425"/>
      <c r="I52" s="425"/>
      <c r="J52" s="425"/>
      <c r="K52" s="425"/>
      <c r="L52" s="425"/>
      <c r="M52" s="418"/>
      <c r="N52" s="418"/>
    </row>
    <row r="53" spans="1:14">
      <c r="A53" s="418"/>
      <c r="B53" s="425"/>
      <c r="C53" s="425"/>
      <c r="D53" s="425"/>
      <c r="E53" s="425"/>
      <c r="F53" s="425"/>
      <c r="G53" s="425"/>
      <c r="H53" s="425"/>
      <c r="I53" s="425"/>
      <c r="J53" s="425"/>
      <c r="K53" s="425"/>
      <c r="L53" s="425"/>
      <c r="M53" s="418"/>
      <c r="N53" s="418"/>
    </row>
    <row r="54" spans="1:14" ht="19.5" customHeight="1">
      <c r="A54" s="418"/>
      <c r="B54" s="543" t="str">
        <f>Słownik!B619</f>
        <v>SCR (Katastrofy antropogeniczne)</v>
      </c>
      <c r="C54" s="425"/>
      <c r="D54" s="425"/>
      <c r="E54" s="425"/>
      <c r="F54" s="425"/>
      <c r="G54" s="425"/>
      <c r="H54" s="425"/>
      <c r="I54" s="425"/>
      <c r="J54" s="425"/>
      <c r="K54" s="425"/>
      <c r="L54" s="425"/>
      <c r="M54" s="418"/>
      <c r="N54" s="418"/>
    </row>
    <row r="55" spans="1:14" ht="40.5" customHeight="1">
      <c r="A55" s="418"/>
      <c r="B55" s="543" t="str">
        <f>Słownik!B606</f>
        <v>OC komunikacyjne</v>
      </c>
      <c r="C55" s="215" t="str">
        <f>Słownik!B620</f>
        <v>Liczba pojazdów</v>
      </c>
      <c r="D55" s="215" t="str">
        <f>Słownik!B621</f>
        <v>z SU&gt;24 mln EUR (Na)</v>
      </c>
      <c r="E55" s="215" t="str">
        <f>Słownik!B622</f>
        <v>z SU&lt;24 mln EUR (Nb)</v>
      </c>
      <c r="F55" s="215" t="str">
        <f>Słownik!$B$623</f>
        <v>Strata brutto</v>
      </c>
      <c r="G55" s="215" t="str">
        <f>Słownik!$B$588</f>
        <v>RMT</v>
      </c>
      <c r="H55" s="215" t="str">
        <f>Słownik!B624</f>
        <v>SCR (OC komunikacyjne) brutto</v>
      </c>
      <c r="I55" s="215" t="str">
        <f>Słownik!B633</f>
        <v>SCR (OC komunikacyjne) netto</v>
      </c>
      <c r="J55" s="425"/>
      <c r="K55" s="425"/>
      <c r="L55" s="425"/>
      <c r="M55" s="418"/>
      <c r="N55" s="418"/>
    </row>
    <row r="56" spans="1:14">
      <c r="A56" s="418"/>
      <c r="B56" s="425"/>
      <c r="C56" s="200">
        <f>D56+E56</f>
        <v>0</v>
      </c>
      <c r="D56" s="205">
        <v>0</v>
      </c>
      <c r="E56" s="205">
        <v>0</v>
      </c>
      <c r="F56" s="197">
        <f>IF(C56=0,0,MAX(6000000,50000*SQRT(D56+0.05*E56+0.95*IF(E56="",0,MIN(E56,20000))))*kurs_PLN_EUR)/1000</f>
        <v>0</v>
      </c>
      <c r="G56" s="205">
        <v>0</v>
      </c>
      <c r="H56" s="199">
        <f>F56</f>
        <v>0</v>
      </c>
      <c r="I56" s="199">
        <f>MAX(0,F56-G56)</f>
        <v>0</v>
      </c>
      <c r="J56" s="425"/>
      <c r="K56" s="425"/>
      <c r="L56" s="425"/>
      <c r="M56" s="418"/>
      <c r="N56" s="418"/>
    </row>
    <row r="57" spans="1:14" ht="15.75" customHeight="1">
      <c r="A57" s="418"/>
      <c r="B57" s="543" t="str">
        <f>Słownik!B607</f>
        <v>Morskie</v>
      </c>
      <c r="C57" s="871" t="str">
        <f>Słownik!B625</f>
        <v>Tankowiec</v>
      </c>
      <c r="D57" s="872"/>
      <c r="E57" s="873"/>
      <c r="F57" s="871" t="str">
        <f>Słownik!B626</f>
        <v>Platforma</v>
      </c>
      <c r="G57" s="872"/>
      <c r="H57" s="873"/>
      <c r="I57" s="425"/>
      <c r="J57" s="425"/>
      <c r="K57" s="425"/>
      <c r="L57" s="425"/>
      <c r="M57" s="418"/>
      <c r="N57" s="418"/>
    </row>
    <row r="58" spans="1:14" ht="38.25">
      <c r="A58" s="418"/>
      <c r="B58" s="418"/>
      <c r="C58" s="215" t="str">
        <f>Słownik!$B$627</f>
        <v>Max z SU</v>
      </c>
      <c r="D58" s="215" t="str">
        <f>Słownik!$B$588</f>
        <v>RMT</v>
      </c>
      <c r="E58" s="215" t="str">
        <f>Słownik!B628</f>
        <v>SCR (Tankowiec)</v>
      </c>
      <c r="F58" s="215" t="str">
        <f>Słownik!$B$627</f>
        <v>Max z SU</v>
      </c>
      <c r="G58" s="215" t="str">
        <f>Słownik!$B$588</f>
        <v>RMT</v>
      </c>
      <c r="H58" s="215" t="str">
        <f>Słownik!B629</f>
        <v>SCR (Platforma)</v>
      </c>
      <c r="I58" s="215" t="str">
        <f>Słownik!B630</f>
        <v>SCR (Morskie) brutto</v>
      </c>
      <c r="J58" s="215" t="str">
        <f>Słownik!B631</f>
        <v>SCR (Morskie) netto</v>
      </c>
      <c r="K58" s="425"/>
      <c r="L58" s="425"/>
      <c r="M58" s="418"/>
      <c r="N58" s="418"/>
    </row>
    <row r="59" spans="1:14">
      <c r="A59" s="418"/>
      <c r="B59" s="418"/>
      <c r="C59" s="541">
        <v>0</v>
      </c>
      <c r="D59" s="205">
        <v>0</v>
      </c>
      <c r="E59" s="197">
        <f>MAX(0,C59-D59)</f>
        <v>0</v>
      </c>
      <c r="F59" s="205">
        <v>0</v>
      </c>
      <c r="G59" s="542">
        <v>0</v>
      </c>
      <c r="H59" s="197">
        <f>MAX(0,F59-G59)</f>
        <v>0</v>
      </c>
      <c r="I59" s="199">
        <f>SQRT(C59^2+F59^2)</f>
        <v>0</v>
      </c>
      <c r="J59" s="199">
        <f>SQRT(E59^2+H59^2)</f>
        <v>0</v>
      </c>
      <c r="K59" s="425"/>
      <c r="L59" s="425"/>
      <c r="M59" s="418"/>
      <c r="N59" s="418"/>
    </row>
    <row r="60" spans="1:14" ht="34.5" customHeight="1">
      <c r="A60" s="418"/>
      <c r="B60" s="543" t="str">
        <f>Słownik!B608</f>
        <v>Lotnicze</v>
      </c>
      <c r="C60" s="215" t="str">
        <f>Słownik!$B$627</f>
        <v>Max z SU</v>
      </c>
      <c r="D60" s="215" t="str">
        <f>Słownik!$B$588</f>
        <v>RMT</v>
      </c>
      <c r="E60" s="215" t="str">
        <f>Słownik!B632</f>
        <v>SCR (Lotnicze) brutto</v>
      </c>
      <c r="F60" s="215" t="str">
        <f>Słownik!B634</f>
        <v>SCR (Lotnicze) netto</v>
      </c>
      <c r="G60" s="425"/>
      <c r="H60" s="425"/>
      <c r="I60" s="425"/>
      <c r="J60" s="425"/>
      <c r="K60" s="425"/>
      <c r="L60" s="425"/>
      <c r="M60" s="418"/>
      <c r="N60" s="418"/>
    </row>
    <row r="61" spans="1:14">
      <c r="A61" s="418"/>
      <c r="B61" s="557"/>
      <c r="C61" s="541">
        <v>0</v>
      </c>
      <c r="D61" s="360">
        <v>0</v>
      </c>
      <c r="E61" s="199">
        <f>C61</f>
        <v>0</v>
      </c>
      <c r="F61" s="199">
        <f>MAX(0,C61-D61)</f>
        <v>0</v>
      </c>
      <c r="G61" s="425"/>
      <c r="H61" s="425"/>
      <c r="I61" s="425"/>
      <c r="J61" s="425"/>
      <c r="K61" s="425"/>
      <c r="L61" s="425"/>
      <c r="M61" s="418"/>
      <c r="N61" s="418"/>
    </row>
    <row r="62" spans="1:14" ht="25.5">
      <c r="A62" s="418"/>
      <c r="B62" s="543" t="str">
        <f>Słownik!B609</f>
        <v>Pożar</v>
      </c>
      <c r="C62" s="215" t="str">
        <f>Słownik!B635</f>
        <v>Najwyższa SU</v>
      </c>
      <c r="D62" s="215" t="str">
        <f>Słownik!$B$588</f>
        <v>RMT</v>
      </c>
      <c r="E62" s="215" t="str">
        <f>Słownik!B636</f>
        <v>SCR (Pożar) brutto</v>
      </c>
      <c r="F62" s="215" t="str">
        <f>Słownik!B637</f>
        <v>SCR (Pożar) netto</v>
      </c>
      <c r="G62" s="425"/>
      <c r="H62" s="425"/>
      <c r="I62" s="425"/>
      <c r="J62" s="425"/>
      <c r="K62" s="425"/>
      <c r="L62" s="425"/>
      <c r="M62" s="418"/>
      <c r="N62" s="418"/>
    </row>
    <row r="63" spans="1:14">
      <c r="A63" s="418"/>
      <c r="B63" s="557"/>
      <c r="C63" s="541">
        <v>0</v>
      </c>
      <c r="D63" s="360">
        <v>0</v>
      </c>
      <c r="E63" s="199">
        <f>C63</f>
        <v>0</v>
      </c>
      <c r="F63" s="199">
        <f>MAX(0,C63-D63)</f>
        <v>0</v>
      </c>
      <c r="G63" s="425"/>
      <c r="H63" s="425"/>
      <c r="I63" s="425"/>
      <c r="J63" s="425"/>
      <c r="K63" s="425"/>
      <c r="L63" s="425"/>
      <c r="M63" s="418"/>
      <c r="N63" s="418"/>
    </row>
    <row r="64" spans="1:14" ht="15.75" customHeight="1">
      <c r="A64" s="418"/>
      <c r="B64" s="543" t="str">
        <f>Słownik!B611</f>
        <v>Kredyty i gwarancje</v>
      </c>
      <c r="C64" s="871" t="str">
        <f>Słownik!B638</f>
        <v>Niewypłacalność kontrahenta</v>
      </c>
      <c r="D64" s="872"/>
      <c r="E64" s="872"/>
      <c r="F64" s="872"/>
      <c r="G64" s="873"/>
      <c r="H64" s="871" t="str">
        <f>Słownik!B639</f>
        <v>Recesja</v>
      </c>
      <c r="I64" s="872"/>
      <c r="J64" s="873"/>
      <c r="K64" s="425"/>
      <c r="L64" s="425"/>
      <c r="M64" s="418"/>
      <c r="N64" s="418"/>
    </row>
    <row r="65" spans="1:14" ht="38.25">
      <c r="A65" s="418"/>
      <c r="B65" s="418"/>
      <c r="C65" s="215" t="str">
        <f>Słownik!B640</f>
        <v>Najwyższa SU (ekspozycja 1)</v>
      </c>
      <c r="D65" s="215" t="str">
        <f>Słownik!B641</f>
        <v>Najwyższa SU (ekspozycja 2)</v>
      </c>
      <c r="E65" s="215" t="str">
        <f>Słownik!$B$623</f>
        <v>Strata brutto</v>
      </c>
      <c r="F65" s="215" t="str">
        <f>Słownik!$B$588</f>
        <v>RMT</v>
      </c>
      <c r="G65" s="382" t="str">
        <f>Słownik!B642</f>
        <v>SCR (Niewypłacalność kontrahenta)</v>
      </c>
      <c r="H65" s="215" t="str">
        <f>Słownik!$B$623</f>
        <v>Strata brutto</v>
      </c>
      <c r="I65" s="215" t="s">
        <v>854</v>
      </c>
      <c r="J65" s="215" t="str">
        <f>Słownik!B643</f>
        <v>SCR (Recesja)</v>
      </c>
      <c r="K65" s="215" t="str">
        <f>Słownik!B644</f>
        <v>SCR (Kredyty i gwarancje) brutto</v>
      </c>
      <c r="L65" s="215" t="str">
        <f>Słownik!B645</f>
        <v>SCR (Kredyty i gwarancje) netto</v>
      </c>
      <c r="M65" s="418"/>
      <c r="N65" s="418"/>
    </row>
    <row r="66" spans="1:14">
      <c r="A66" s="418"/>
      <c r="B66" s="418"/>
      <c r="C66" s="541">
        <v>0</v>
      </c>
      <c r="D66" s="542">
        <v>0</v>
      </c>
      <c r="E66" s="197">
        <f>10%*(C66+D66)</f>
        <v>0</v>
      </c>
      <c r="F66" s="360">
        <v>0</v>
      </c>
      <c r="G66" s="197">
        <f>MAX(0,E66-F66)</f>
        <v>0</v>
      </c>
      <c r="H66" s="205">
        <v>0</v>
      </c>
      <c r="I66" s="535">
        <v>0</v>
      </c>
      <c r="J66" s="445">
        <f>MAX(0,H66-I66)</f>
        <v>0</v>
      </c>
      <c r="K66" s="199">
        <f>SQRT(E66^2+H66^2)</f>
        <v>0</v>
      </c>
      <c r="L66" s="199">
        <f>SQRT(G66^2+J66^2)</f>
        <v>0</v>
      </c>
      <c r="M66" s="418"/>
      <c r="N66" s="418"/>
    </row>
    <row r="67" spans="1:14" ht="25.5">
      <c r="A67" s="418"/>
      <c r="B67" s="543" t="str">
        <f>Słownik!B610</f>
        <v>OC</v>
      </c>
      <c r="C67" s="418"/>
      <c r="D67" s="418"/>
      <c r="E67" s="418"/>
      <c r="F67" s="418"/>
      <c r="G67" s="215" t="str">
        <f>Słownik!B655</f>
        <v>SCR (OC) brutto</v>
      </c>
      <c r="H67" s="215" t="str">
        <f>Słownik!B656</f>
        <v>SCR (OC) netto</v>
      </c>
      <c r="I67" s="425"/>
      <c r="J67" s="425"/>
      <c r="K67" s="425"/>
      <c r="L67" s="425"/>
      <c r="M67" s="418"/>
      <c r="N67" s="418"/>
    </row>
    <row r="68" spans="1:14" ht="45.75" customHeight="1">
      <c r="A68" s="560"/>
      <c r="B68" s="543" t="str">
        <f>Słownik!B646</f>
        <v xml:space="preserve">Grupa ryzyka odpowiedzialności cywilnej </v>
      </c>
      <c r="C68" s="215" t="str">
        <f>Słownik!$B$583</f>
        <v>Składka zarobiona brutto</v>
      </c>
      <c r="D68" s="215" t="str">
        <f>Słownik!$B$623</f>
        <v>Strata brutto</v>
      </c>
      <c r="E68" s="215" t="str">
        <f>Słownik!$B$588</f>
        <v>RMT</v>
      </c>
      <c r="F68" s="215" t="str">
        <f>Słownik!$B$647</f>
        <v>Strata netto</v>
      </c>
      <c r="G68" s="199">
        <f t="array" ref="G68">SQRT(MMULT(TRANSPOSE(D69:D73),MMULT(Korel_OC,D69:D73)))</f>
        <v>0</v>
      </c>
      <c r="H68" s="199">
        <f t="array" ref="H68">SQRT(MMULT(TRANSPOSE(F69:F73),MMULT(Korel_OC,F69:F73)))</f>
        <v>0</v>
      </c>
      <c r="I68" s="425"/>
      <c r="J68" s="425"/>
      <c r="K68" s="425"/>
      <c r="L68" s="425"/>
      <c r="M68" s="418"/>
      <c r="N68" s="418"/>
    </row>
    <row r="69" spans="1:14" ht="101.25">
      <c r="A69" s="425"/>
      <c r="B69" s="561" t="str">
        <f>Słownik!B648</f>
        <v>Ubezpieczenie i reasekuracja proporcjonalna odpowiedzialności cywilnej w przypadku postępowania niezgodnego z etyką zawodową inne niż ubezpieczenie odpowiedzialności cywilnej w przypadku postępowania niezgodnego z etyką zawodową dla rzemieślników i twórców prowadzących działalność na własny rachunek.</v>
      </c>
      <c r="C69" s="205">
        <v>0</v>
      </c>
      <c r="D69" s="197">
        <f>C69*Parametry!N118</f>
        <v>0</v>
      </c>
      <c r="E69" s="205">
        <v>0</v>
      </c>
      <c r="F69" s="197">
        <f>MAX(0,D69-E69)</f>
        <v>0</v>
      </c>
      <c r="G69" s="425"/>
      <c r="H69" s="425"/>
      <c r="I69" s="425"/>
      <c r="J69" s="425"/>
      <c r="K69" s="425"/>
      <c r="L69" s="425"/>
      <c r="M69" s="418"/>
      <c r="N69" s="418"/>
    </row>
    <row r="70" spans="1:14" ht="33.75">
      <c r="A70" s="425"/>
      <c r="B70" s="561" t="str">
        <f>Słownik!B649</f>
        <v>Ubezpieczenie odpowiedzialności cywilnej pracodawcy i zobowiązania reasekuracji proporcjonalnej.</v>
      </c>
      <c r="C70" s="205">
        <v>0</v>
      </c>
      <c r="D70" s="197">
        <f>C70*Parametry!N119</f>
        <v>0</v>
      </c>
      <c r="E70" s="205">
        <v>0</v>
      </c>
      <c r="F70" s="197">
        <f t="shared" ref="F70:F73" si="1">MAX(0,D70-E70)</f>
        <v>0</v>
      </c>
      <c r="G70" s="425"/>
      <c r="H70" s="425"/>
      <c r="I70" s="425"/>
      <c r="J70" s="425"/>
      <c r="K70" s="425"/>
      <c r="L70" s="425"/>
      <c r="M70" s="418"/>
      <c r="N70" s="418"/>
    </row>
    <row r="71" spans="1:14" ht="45">
      <c r="A71" s="425"/>
      <c r="B71" s="561" t="str">
        <f>Słownik!B650</f>
        <v>Ubezpieczenie odpowiedzialności cywilnej dyrektorów i członków zarządu oraz zobowiązania reasekuracji proporcjonalnej.</v>
      </c>
      <c r="C71" s="205">
        <v>0</v>
      </c>
      <c r="D71" s="197">
        <f>C71*Parametry!N120</f>
        <v>0</v>
      </c>
      <c r="E71" s="205">
        <v>0</v>
      </c>
      <c r="F71" s="197">
        <f t="shared" si="1"/>
        <v>0</v>
      </c>
      <c r="G71" s="425"/>
      <c r="H71" s="425"/>
      <c r="I71" s="425"/>
      <c r="J71" s="425"/>
      <c r="K71" s="425"/>
      <c r="L71" s="425"/>
      <c r="M71" s="418"/>
      <c r="N71" s="418"/>
    </row>
    <row r="72" spans="1:14" ht="157.5">
      <c r="A72" s="425"/>
      <c r="B72" s="561" t="str">
        <f>Słownik!B651</f>
        <v>Zobowiązania ubezpieczeniowe i reasekuracyjne w zakresie odpowiedzialności cywilnej zawarte w liniach biznesowych 8 i 20, inne niż zobowiązania zaliczone do grup ryzyka odpowiedzialności cywilnej od 1 do 3 i inne niż ubezpieczenia i reasekuracja proporcjonalna odpowiedzialności cywilnej indywidualnej i odpowiedzialności cywilnej w przypadku postępowania niezgodnego z etyką zawodową dla rzemieślników i twórców prowadzących działalność na własny rachunek.</v>
      </c>
      <c r="C72" s="205">
        <v>0</v>
      </c>
      <c r="D72" s="197">
        <f>C72*Parametry!N121</f>
        <v>0</v>
      </c>
      <c r="E72" s="205">
        <v>0</v>
      </c>
      <c r="F72" s="197">
        <f t="shared" si="1"/>
        <v>0</v>
      </c>
      <c r="G72" s="425"/>
      <c r="H72" s="425"/>
      <c r="I72" s="425"/>
      <c r="J72" s="425"/>
      <c r="K72" s="425"/>
      <c r="L72" s="425"/>
      <c r="M72" s="418"/>
      <c r="N72" s="418"/>
    </row>
    <row r="73" spans="1:14" ht="45">
      <c r="A73" s="425"/>
      <c r="B73" s="561" t="str">
        <f>Słownik!B652</f>
        <v xml:space="preserve">Zobowiązania reasekuracji nieproporcjonalnej, które odnoszą się do zobowiązań ubezpieczeniowych zawartych w linii biznesowej 8. </v>
      </c>
      <c r="C73" s="205">
        <v>0</v>
      </c>
      <c r="D73" s="197">
        <f>C73*Parametry!N122</f>
        <v>0</v>
      </c>
      <c r="E73" s="205">
        <v>0</v>
      </c>
      <c r="F73" s="197">
        <f t="shared" si="1"/>
        <v>0</v>
      </c>
      <c r="G73" s="425"/>
      <c r="H73" s="425"/>
      <c r="I73" s="425"/>
      <c r="J73" s="425"/>
      <c r="K73" s="425"/>
      <c r="L73" s="425"/>
      <c r="M73" s="418"/>
      <c r="N73" s="418"/>
    </row>
    <row r="74" spans="1:14">
      <c r="B74" s="518" t="str">
        <f>Słownik!$B$480</f>
        <v>Razem</v>
      </c>
      <c r="C74" s="197">
        <f>SUM(C69:C73)</f>
        <v>0</v>
      </c>
      <c r="D74" s="197">
        <f t="shared" ref="D74:F74" si="2">SUM(D69:D73)</f>
        <v>0</v>
      </c>
      <c r="E74" s="197">
        <f t="shared" si="2"/>
        <v>0</v>
      </c>
      <c r="F74" s="197">
        <f t="shared" si="2"/>
        <v>0</v>
      </c>
      <c r="G74" s="425"/>
      <c r="H74" s="425"/>
      <c r="I74" s="425"/>
      <c r="J74" s="425"/>
      <c r="K74" s="425"/>
      <c r="L74" s="425"/>
      <c r="M74" s="418"/>
      <c r="N74" s="418"/>
    </row>
    <row r="75" spans="1:14">
      <c r="A75" s="418"/>
      <c r="B75" s="425"/>
      <c r="C75" s="425"/>
      <c r="D75" s="425"/>
      <c r="E75" s="425"/>
      <c r="F75" s="425"/>
      <c r="G75" s="425"/>
      <c r="H75" s="425"/>
      <c r="I75" s="425"/>
      <c r="J75" s="425"/>
      <c r="K75" s="425"/>
      <c r="L75" s="425"/>
      <c r="M75" s="418"/>
      <c r="N75" s="418"/>
    </row>
    <row r="76" spans="1:14">
      <c r="A76" s="418"/>
      <c r="B76" s="425"/>
      <c r="C76" s="425"/>
      <c r="D76" s="425"/>
      <c r="E76" s="425"/>
      <c r="F76" s="425"/>
      <c r="G76" s="425"/>
      <c r="H76" s="425"/>
      <c r="I76" s="425"/>
      <c r="J76" s="425"/>
      <c r="K76" s="425"/>
      <c r="L76" s="425"/>
      <c r="M76" s="418"/>
      <c r="N76" s="418"/>
    </row>
    <row r="77" spans="1:14">
      <c r="A77" s="418"/>
      <c r="B77" s="425"/>
      <c r="C77" s="425"/>
      <c r="D77" s="425"/>
      <c r="E77" s="425"/>
      <c r="F77" s="425"/>
      <c r="G77" s="425"/>
      <c r="H77" s="425"/>
      <c r="I77" s="425"/>
      <c r="J77" s="425"/>
      <c r="K77" s="425"/>
      <c r="L77" s="425"/>
      <c r="M77" s="418"/>
      <c r="N77" s="418"/>
    </row>
    <row r="78" spans="1:14">
      <c r="A78" s="418"/>
      <c r="B78" s="425"/>
      <c r="C78" s="425"/>
      <c r="D78" s="425"/>
      <c r="E78" s="425"/>
      <c r="F78" s="425"/>
      <c r="G78" s="425"/>
      <c r="H78" s="425"/>
      <c r="I78" s="425"/>
      <c r="J78" s="425"/>
      <c r="K78" s="425"/>
      <c r="L78" s="425"/>
      <c r="M78" s="418"/>
      <c r="N78" s="418"/>
    </row>
    <row r="79" spans="1:14" ht="25.5">
      <c r="A79" s="418"/>
      <c r="B79" s="543" t="str">
        <f>Słownik!B600</f>
        <v>Pozostałe</v>
      </c>
      <c r="C79" s="425"/>
      <c r="D79" s="425"/>
      <c r="E79" s="425"/>
      <c r="F79" s="425"/>
      <c r="G79" s="215" t="str">
        <f>Słownik!B663</f>
        <v>SCR (Pozostałe) brutto</v>
      </c>
      <c r="H79" s="215" t="str">
        <f>Słownik!B664</f>
        <v>SCR (Pozostałe) netto</v>
      </c>
      <c r="I79" s="425"/>
      <c r="J79" s="425"/>
      <c r="K79" s="425"/>
      <c r="L79" s="425"/>
      <c r="M79" s="418"/>
      <c r="N79" s="418"/>
    </row>
    <row r="80" spans="1:14" ht="27.75" customHeight="1">
      <c r="A80" s="418"/>
      <c r="B80" s="543" t="str">
        <f>Słownik!B657</f>
        <v xml:space="preserve">Grupa zobowiązań ubezpieczeniowych i reasekuracyjnych </v>
      </c>
      <c r="C80" s="215" t="str">
        <f>Słownik!$B$583</f>
        <v>Składka zarobiona brutto</v>
      </c>
      <c r="D80" s="215" t="str">
        <f>Słownik!$B$623</f>
        <v>Strata brutto</v>
      </c>
      <c r="E80" s="215" t="str">
        <f>Słownik!$B$588</f>
        <v>RMT</v>
      </c>
      <c r="F80" s="215" t="str">
        <f>Słownik!$B$647</f>
        <v>Strata netto</v>
      </c>
      <c r="G80" s="199">
        <f t="array" ref="G80">SQRT(MMULT(TRANSPOSE(D81:D85),MMULT(Korel_Pozostałe,D81:D85)))</f>
        <v>0</v>
      </c>
      <c r="H80" s="199">
        <f t="array" ref="H80">SQRT(MMULT(TRANSPOSE(F81:F85),MMULT(Korel_Pozostałe,F81:F85)))</f>
        <v>0</v>
      </c>
      <c r="I80" s="425"/>
      <c r="J80" s="425"/>
      <c r="K80" s="425"/>
      <c r="L80" s="425"/>
      <c r="M80" s="418"/>
      <c r="N80" s="418"/>
    </row>
    <row r="81" spans="1:14" ht="67.5">
      <c r="A81" s="425"/>
      <c r="B81" s="561" t="str">
        <f>Słownik!B658</f>
        <v>Zobowiązania ubezpieczeniowe i reasekuracyjne zawarte w liniach biznesowych 6 i 18  inne niż ubezpieczenie i reasekuracja w ubezpieczeniach morskich oraz ubezpieczenie i reasekuracja w ubezpieczeniach lotniczych.</v>
      </c>
      <c r="C81" s="205">
        <v>0</v>
      </c>
      <c r="D81" s="197">
        <f>C81*Parametry!N126</f>
        <v>0</v>
      </c>
      <c r="E81" s="205">
        <v>0</v>
      </c>
      <c r="F81" s="197">
        <f>MAX(0,D81-E81)</f>
        <v>0</v>
      </c>
      <c r="G81" s="425"/>
      <c r="H81" s="425"/>
      <c r="I81" s="425"/>
      <c r="J81" s="425"/>
      <c r="K81" s="425"/>
      <c r="L81" s="425"/>
      <c r="M81" s="418"/>
      <c r="N81" s="418"/>
    </row>
    <row r="82" spans="1:14" ht="53.25" customHeight="1">
      <c r="A82" s="425"/>
      <c r="B82" s="561" t="str">
        <f>Słownik!B659</f>
        <v>Zobowiązania reasekuracji zawarte w linii biznesowej 27 inne niż reasekuracja w ubezpieczeniach morskich i reasekuracja w ubezpieczeniach lotniczych.</v>
      </c>
      <c r="C82" s="205">
        <v>0</v>
      </c>
      <c r="D82" s="197">
        <f>C82*Parametry!N127</f>
        <v>0</v>
      </c>
      <c r="E82" s="205">
        <v>0</v>
      </c>
      <c r="F82" s="197">
        <f t="shared" ref="F82:F85" si="3">MAX(0,D82-E82)</f>
        <v>0</v>
      </c>
      <c r="G82" s="425"/>
      <c r="H82" s="425"/>
      <c r="I82" s="425"/>
      <c r="J82" s="425"/>
      <c r="K82" s="425"/>
      <c r="L82" s="425"/>
      <c r="M82" s="418"/>
      <c r="N82" s="418"/>
    </row>
    <row r="83" spans="1:14" ht="101.25">
      <c r="A83" s="425"/>
      <c r="B83" s="561" t="str">
        <f>Słownik!B660</f>
        <v>Zobowiązania ubezpieczeniowe i reasekuracyjne zawarte w liniach biznesowych 12 i 24 inne niż rozszerzone gwarancje dla zobowiązań ubezpieczeniowych i reasekuracyjnych, o ile portfel takich zobowiązań jest w wysokim stopniu zdywersyfikowany i takie zobowiązania nie obejmują kosztów wycofania produktu.</v>
      </c>
      <c r="C83" s="205">
        <v>0</v>
      </c>
      <c r="D83" s="197">
        <f>C83*Parametry!N128</f>
        <v>0</v>
      </c>
      <c r="E83" s="205">
        <v>0</v>
      </c>
      <c r="F83" s="197">
        <f t="shared" si="3"/>
        <v>0</v>
      </c>
      <c r="G83" s="425"/>
      <c r="H83" s="425"/>
      <c r="I83" s="425"/>
      <c r="J83" s="425"/>
      <c r="K83" s="425"/>
      <c r="L83" s="425"/>
      <c r="M83" s="418"/>
      <c r="N83" s="418"/>
    </row>
    <row r="84" spans="1:14" ht="52.5" customHeight="1">
      <c r="A84" s="425"/>
      <c r="B84" s="561" t="str">
        <f>Słownik!B661</f>
        <v>Zobowiązania reasekuracji zawarte w linii biznesowej 26 inne niż reasekuracja w ubezpieczeniach ogólnej odpowiedzialności cywilnej.</v>
      </c>
      <c r="C84" s="205">
        <v>0</v>
      </c>
      <c r="D84" s="197">
        <f>C84*Parametry!N129</f>
        <v>0</v>
      </c>
      <c r="E84" s="205">
        <v>0</v>
      </c>
      <c r="F84" s="197">
        <f t="shared" si="3"/>
        <v>0</v>
      </c>
      <c r="G84" s="425"/>
      <c r="H84" s="425"/>
      <c r="I84" s="425"/>
      <c r="J84" s="425"/>
      <c r="K84" s="425"/>
      <c r="L84" s="425"/>
      <c r="M84" s="418"/>
      <c r="N84" s="418"/>
    </row>
    <row r="85" spans="1:14" ht="55.5" customHeight="1">
      <c r="A85" s="425"/>
      <c r="B85" s="561" t="str">
        <f>Słownik!B662</f>
        <v>Nieproporcjonalne zobowiązania reasekuracyjne, które odnoszą się do zobowiązań ubezpieczeniowych zawartych w linii biznesowej 9.</v>
      </c>
      <c r="C85" s="205">
        <v>0</v>
      </c>
      <c r="D85" s="197">
        <f>C85*Parametry!N130</f>
        <v>0</v>
      </c>
      <c r="E85" s="205">
        <v>0</v>
      </c>
      <c r="F85" s="197">
        <f t="shared" si="3"/>
        <v>0</v>
      </c>
      <c r="G85" s="425"/>
      <c r="H85" s="425"/>
      <c r="I85" s="425"/>
      <c r="J85" s="425"/>
      <c r="K85" s="425"/>
      <c r="L85" s="425"/>
      <c r="M85" s="418"/>
      <c r="N85" s="418"/>
    </row>
    <row r="86" spans="1:14">
      <c r="B86" s="518" t="str">
        <f>Słownik!$B$480</f>
        <v>Razem</v>
      </c>
      <c r="C86" s="197">
        <f>SUM(C81:C85)</f>
        <v>0</v>
      </c>
      <c r="D86" s="197">
        <f t="shared" ref="D86:F86" si="4">SUM(D81:D85)</f>
        <v>0</v>
      </c>
      <c r="E86" s="197">
        <f t="shared" si="4"/>
        <v>0</v>
      </c>
      <c r="F86" s="197">
        <f t="shared" si="4"/>
        <v>0</v>
      </c>
      <c r="G86" s="425"/>
      <c r="H86" s="425"/>
      <c r="I86" s="425"/>
      <c r="J86" s="425"/>
      <c r="K86" s="425"/>
      <c r="L86" s="425"/>
      <c r="M86" s="418"/>
      <c r="N86" s="418"/>
    </row>
    <row r="87" spans="1:14">
      <c r="A87" s="418"/>
      <c r="B87" s="418"/>
      <c r="C87" s="418"/>
      <c r="D87" s="418"/>
      <c r="E87" s="418"/>
      <c r="F87" s="418"/>
      <c r="G87" s="418"/>
      <c r="H87" s="418"/>
      <c r="I87" s="418"/>
      <c r="J87" s="418"/>
      <c r="K87" s="418"/>
      <c r="L87" s="418"/>
      <c r="M87" s="418"/>
      <c r="N87" s="418"/>
    </row>
    <row r="88" spans="1:14">
      <c r="A88" s="418"/>
      <c r="B88" s="418"/>
      <c r="C88" s="418"/>
      <c r="D88" s="418"/>
      <c r="E88" s="418"/>
      <c r="F88" s="418"/>
      <c r="G88" s="418"/>
      <c r="H88" s="418"/>
      <c r="I88" s="418"/>
      <c r="J88" s="418"/>
      <c r="K88" s="418"/>
      <c r="L88" s="418"/>
      <c r="M88" s="418"/>
      <c r="N88" s="418"/>
    </row>
    <row r="89" spans="1:14">
      <c r="A89" s="418"/>
      <c r="B89" s="418"/>
      <c r="C89" s="418"/>
      <c r="D89" s="418"/>
      <c r="E89" s="418"/>
      <c r="F89" s="418"/>
      <c r="G89" s="418"/>
      <c r="H89" s="418"/>
      <c r="I89" s="418"/>
      <c r="J89" s="418"/>
      <c r="K89" s="418"/>
      <c r="L89" s="418"/>
      <c r="M89" s="418"/>
      <c r="N89" s="418"/>
    </row>
    <row r="90" spans="1:14">
      <c r="A90" s="418"/>
      <c r="B90" s="418"/>
      <c r="C90" s="418"/>
      <c r="D90" s="418"/>
      <c r="E90" s="418"/>
      <c r="F90" s="418"/>
      <c r="G90" s="418"/>
      <c r="H90" s="418"/>
      <c r="I90" s="418"/>
      <c r="J90" s="418"/>
      <c r="K90" s="418"/>
      <c r="L90" s="418"/>
      <c r="M90" s="418"/>
      <c r="N90" s="418"/>
    </row>
  </sheetData>
  <mergeCells count="34">
    <mergeCell ref="L18:M18"/>
    <mergeCell ref="L20:M20"/>
    <mergeCell ref="I12:J12"/>
    <mergeCell ref="I14:J14"/>
    <mergeCell ref="I16:J16"/>
    <mergeCell ref="I18:J18"/>
    <mergeCell ref="I20:J20"/>
    <mergeCell ref="C14:D14"/>
    <mergeCell ref="C16:D16"/>
    <mergeCell ref="A1:M1"/>
    <mergeCell ref="A2:B2"/>
    <mergeCell ref="A3:B3"/>
    <mergeCell ref="C10:D10"/>
    <mergeCell ref="F10:G10"/>
    <mergeCell ref="I10:J10"/>
    <mergeCell ref="A5:R5"/>
    <mergeCell ref="L12:M12"/>
    <mergeCell ref="L14:M14"/>
    <mergeCell ref="L16:M16"/>
    <mergeCell ref="L10:M10"/>
    <mergeCell ref="G7:I7"/>
    <mergeCell ref="C12:D12"/>
    <mergeCell ref="C18:D18"/>
    <mergeCell ref="C64:G64"/>
    <mergeCell ref="H64:J64"/>
    <mergeCell ref="D27:H27"/>
    <mergeCell ref="E29:E32"/>
    <mergeCell ref="C57:E57"/>
    <mergeCell ref="F57:H57"/>
    <mergeCell ref="B28:C28"/>
    <mergeCell ref="D28:D46"/>
    <mergeCell ref="F29:H32"/>
    <mergeCell ref="C20:D20"/>
    <mergeCell ref="I22:J22"/>
  </mergeCells>
  <hyperlinks>
    <hyperlink ref="C3" location="Indeks!A1" display="Indeks"/>
    <hyperlink ref="D3" location="'SCR Schemat'!A1" display="'SCR Schemat'!A1"/>
    <hyperlink ref="C10:D10" location="'SCR-NatCAT Dane'!A1" display="'SCR-NatCAT Dane'!A1"/>
    <hyperlink ref="C12:D12" location="'SCR-NatCAT Dane'!Q1298" display="'SCR-NatCAT Dane'!Q1298"/>
    <hyperlink ref="C14:D14" location="'SCR-NatCAT Dane'!Q1349" display="'SCR-NatCAT Dane'!Q1349"/>
    <hyperlink ref="C16:D16" location="'SCR-NatCAT Dane'!Q1327" display="'SCR-NatCAT Dane'!Q1327"/>
    <hyperlink ref="C18:D18" location="'SCR-NatCAT Dane'!Q1377" display="'SCR-NatCAT Dane'!Q1377"/>
    <hyperlink ref="C20:D20" location="'SCR-NatCAT Dane'!Q1391" display="'SCR-NatCAT Dane'!Q1391"/>
    <hyperlink ref="F10:G10" location="'SCR-NLCAT'!A27" display="'SCR-NLCAT'!A27"/>
    <hyperlink ref="I10:J10" location="'SCR-NLCAT'!A54" display="'SCR-NLCAT'!A54"/>
    <hyperlink ref="I12:J12" location="'SCR-NLCAT'!A55" display="'SCR-NLCAT'!A55"/>
    <hyperlink ref="I14:J14" location="'SCR-NLCAT'!A57" display="'SCR-NLCAT'!A57"/>
    <hyperlink ref="I16:J16" location="'SCR-NLCAT'!A60" display="'SCR-NLCAT'!A60"/>
    <hyperlink ref="I18:J18" location="'SCR-NLCAT'!A62" display="'SCR-NLCAT'!A62"/>
    <hyperlink ref="I20:J20" location="'SCR-NLCAT'!A67" display="'SCR-NLCAT'!A67"/>
    <hyperlink ref="I22:J22" location="'SCR-NLCAT'!A64" display="'SCR-NLCAT'!A64"/>
    <hyperlink ref="L10:M10" location="'SCR-NLCAT'!A79" display="'SCR-NLCAT'!A79"/>
    <hyperlink ref="L12:M12" location="'SCR-NLCAT'!A79" display="'SCR-NLCAT'!A79"/>
    <hyperlink ref="L14:M14" location="'SCR-NLCAT'!A79" display="'SCR-NLCAT'!A79"/>
    <hyperlink ref="L16:M16" location="'SCR-NLCAT'!A79" display="'SCR-NLCAT'!A79"/>
    <hyperlink ref="L18:M18" location="'SCR-NLCAT'!A79" display="'SCR-NLCAT'!A79"/>
    <hyperlink ref="L20:M20" location="'SCR-NLCAT'!A79" display="'SCR-NLCAT'!A79"/>
  </hyperlinks>
  <pageMargins left="0.7" right="0.7" top="0.75" bottom="0.75" header="0.3" footer="0.3"/>
  <pageSetup paperSize="9" scale="46" orientation="portrait" r:id="rId1"/>
  <colBreaks count="1" manualBreakCount="1">
    <brk id="12" max="1048575" man="1"/>
  </col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R118"/>
  <sheetViews>
    <sheetView workbookViewId="0">
      <selection sqref="A1:Q1"/>
    </sheetView>
  </sheetViews>
  <sheetFormatPr defaultRowHeight="15"/>
  <cols>
    <col min="1" max="1" width="10" style="1" customWidth="1"/>
    <col min="2" max="2" width="5.140625" style="1" customWidth="1"/>
    <col min="3" max="3" width="22.28515625" style="1" customWidth="1"/>
    <col min="4" max="4" width="13.42578125" style="1" customWidth="1"/>
    <col min="5" max="5" width="14.7109375" style="1" customWidth="1"/>
    <col min="6" max="6" width="18.42578125" style="1" customWidth="1"/>
    <col min="7" max="7" width="18.85546875" style="1" customWidth="1"/>
    <col min="8" max="8" width="18.42578125" style="1" customWidth="1"/>
    <col min="9" max="9" width="17.7109375" style="1" customWidth="1"/>
    <col min="10" max="10" width="16" style="1" customWidth="1"/>
    <col min="11" max="11" width="20.85546875" style="1" customWidth="1"/>
    <col min="12" max="12" width="14" style="1" customWidth="1"/>
    <col min="13" max="13" width="17.28515625" style="1" customWidth="1"/>
    <col min="14" max="14" width="16.5703125" style="1" customWidth="1"/>
    <col min="15" max="15" width="17" style="1" customWidth="1"/>
    <col min="16" max="16" width="17.140625" style="1" customWidth="1"/>
    <col min="17" max="17" width="21.140625" style="1" customWidth="1"/>
    <col min="18" max="16384" width="9.140625" style="1"/>
  </cols>
  <sheetData>
    <row r="1" spans="1:18" ht="24" customHeight="1">
      <c r="A1" s="825" t="str">
        <f>Słownik!B812</f>
        <v>SCR dla ryzyka katastroficznego z ubezpieczeń zdrowotnych (arkusz pomocniczy)</v>
      </c>
      <c r="B1" s="826"/>
      <c r="C1" s="826"/>
      <c r="D1" s="826"/>
      <c r="E1" s="826"/>
      <c r="F1" s="826"/>
      <c r="G1" s="826"/>
      <c r="H1" s="826"/>
      <c r="I1" s="826"/>
      <c r="J1" s="826"/>
      <c r="K1" s="826"/>
      <c r="L1" s="826"/>
      <c r="M1" s="826"/>
      <c r="N1" s="826"/>
      <c r="O1" s="826"/>
      <c r="P1" s="826"/>
      <c r="Q1" s="827"/>
      <c r="R1" s="16" t="str">
        <f>Słownik!$B$311</f>
        <v>Dane wejściowe</v>
      </c>
    </row>
    <row r="2" spans="1:18">
      <c r="A2" s="400" t="str">
        <f>Słownik!B36</f>
        <v>Nazwa zakładu ubezpieczeń/reasekuracji:</v>
      </c>
      <c r="B2" s="400"/>
      <c r="C2" s="708"/>
      <c r="D2" s="708"/>
      <c r="E2" s="418"/>
      <c r="F2" s="418"/>
      <c r="G2" s="418"/>
      <c r="H2" s="418"/>
      <c r="I2" s="544"/>
      <c r="J2" s="544"/>
      <c r="K2" s="418"/>
      <c r="L2" s="418"/>
      <c r="Q2" s="545" t="s">
        <v>675</v>
      </c>
      <c r="R2" s="17" t="str">
        <f>Słownik!$B$312</f>
        <v>Łącza</v>
      </c>
    </row>
    <row r="3" spans="1:18">
      <c r="A3" s="807" t="str">
        <f>IF(Nazwa_ZU=0," ",Nazwa_ZU)</f>
        <v xml:space="preserve"> </v>
      </c>
      <c r="B3" s="808"/>
      <c r="C3" s="174" t="s">
        <v>114</v>
      </c>
      <c r="D3" s="174" t="str">
        <f>Słownik!B381</f>
        <v>Schemat SCR</v>
      </c>
      <c r="E3" s="418"/>
      <c r="F3" s="418"/>
      <c r="G3" s="418"/>
      <c r="H3" s="418"/>
      <c r="I3" s="418"/>
      <c r="J3" s="544"/>
      <c r="K3" s="418"/>
      <c r="L3" s="418"/>
      <c r="M3" s="418"/>
      <c r="R3" s="18" t="str">
        <f>Słownik!$B$313</f>
        <v>Formuły</v>
      </c>
    </row>
    <row r="4" spans="1:18">
      <c r="A4" s="544"/>
      <c r="B4" s="418"/>
      <c r="C4" s="418"/>
      <c r="D4" s="418"/>
      <c r="E4" s="418"/>
      <c r="F4" s="418"/>
      <c r="G4" s="418"/>
      <c r="H4" s="418"/>
      <c r="I4" s="418"/>
      <c r="J4" s="544"/>
      <c r="K4" s="418"/>
      <c r="L4" s="418"/>
      <c r="M4" s="418"/>
      <c r="R4" s="19" t="str">
        <f>Słownik!$B$314</f>
        <v>Wynik</v>
      </c>
    </row>
    <row r="5" spans="1:18" ht="25.5" customHeight="1">
      <c r="A5" s="900" t="s">
        <v>1969</v>
      </c>
      <c r="B5" s="900"/>
      <c r="C5" s="900"/>
      <c r="D5" s="900"/>
      <c r="E5" s="900"/>
      <c r="F5" s="900"/>
      <c r="G5" s="900"/>
      <c r="H5" s="900"/>
      <c r="I5" s="900"/>
      <c r="J5" s="900"/>
      <c r="K5" s="900"/>
      <c r="L5" s="900"/>
      <c r="M5" s="900"/>
      <c r="N5" s="900"/>
      <c r="O5" s="900"/>
      <c r="P5" s="900"/>
      <c r="Q5" s="900"/>
      <c r="R5" s="900"/>
    </row>
    <row r="8" spans="1:18" ht="39" customHeight="1">
      <c r="B8" s="794" t="str">
        <f>Słownik!$B$200</f>
        <v>Lp.</v>
      </c>
      <c r="C8" s="875" t="str">
        <f>Słownik!$B$681</f>
        <v>Ryzyko katastroficzne z ubezp. zdrowotnych - Wypadki masowe</v>
      </c>
      <c r="D8" s="871" t="str">
        <f>Słownik!B686</f>
        <v>Śmierć w wypadku</v>
      </c>
      <c r="E8" s="873"/>
      <c r="F8" s="871" t="str">
        <f>Słownik!B689</f>
        <v>Trwała niepełnosprawność spowodowana przez wypadek</v>
      </c>
      <c r="G8" s="873"/>
      <c r="H8" s="871" t="str">
        <f>Słownik!B690</f>
        <v>Niepełnosprawność, która trwa co najmniej 10 lat, spowodowana przez wypadek</v>
      </c>
      <c r="I8" s="873"/>
      <c r="J8" s="871" t="str">
        <f>Słownik!B691</f>
        <v>Niepełnosprawność, która trwa co najmniej 12 miesięcy, spowodowana przez wypadek</v>
      </c>
      <c r="K8" s="873"/>
      <c r="L8" s="871" t="str">
        <f>Słownik!B692</f>
        <v>Leczenie w związku z wypadkiem</v>
      </c>
      <c r="M8" s="873"/>
      <c r="N8" s="799" t="str">
        <f>Słownik!$B$693</f>
        <v xml:space="preserve">Obciążenie kapitałowe brutto </v>
      </c>
      <c r="O8" s="799" t="str">
        <f>Słownik!$B$667</f>
        <v>Techniki ograniczania ryzyka</v>
      </c>
      <c r="P8" s="799" t="str">
        <f>Słownik!$B$694</f>
        <v>Składka odnowieniowa</v>
      </c>
      <c r="Q8" s="799" t="str">
        <f>Słownik!$B$695</f>
        <v>Obciążenie kapitałowe netto</v>
      </c>
    </row>
    <row r="9" spans="1:18" ht="48.75" customHeight="1">
      <c r="B9" s="795"/>
      <c r="C9" s="870"/>
      <c r="D9" s="215" t="str">
        <f>Słownik!$B$687</f>
        <v>Liczba osób ubezpieczonych</v>
      </c>
      <c r="E9" s="215" t="str">
        <f>Słownik!$B$688</f>
        <v>Łączna wartość świadczeń wypłaconych</v>
      </c>
      <c r="F9" s="215" t="str">
        <f>Słownik!$B$687</f>
        <v>Liczba osób ubezpieczonych</v>
      </c>
      <c r="G9" s="215" t="str">
        <f>Słownik!$B$688</f>
        <v>Łączna wartość świadczeń wypłaconych</v>
      </c>
      <c r="H9" s="215" t="str">
        <f>Słownik!$B$687</f>
        <v>Liczba osób ubezpieczonych</v>
      </c>
      <c r="I9" s="215" t="str">
        <f>Słownik!$B$688</f>
        <v>Łączna wartość świadczeń wypłaconych</v>
      </c>
      <c r="J9" s="215" t="str">
        <f>Słownik!$B$687</f>
        <v>Liczba osób ubezpieczonych</v>
      </c>
      <c r="K9" s="215" t="str">
        <f>Słownik!$B$688</f>
        <v>Łączna wartość świadczeń wypłaconych</v>
      </c>
      <c r="L9" s="215" t="str">
        <f>Słownik!$B$687</f>
        <v>Liczba osób ubezpieczonych</v>
      </c>
      <c r="M9" s="215" t="str">
        <f>Słownik!$B$688</f>
        <v>Łączna wartość świadczeń wypłaconych</v>
      </c>
      <c r="N9" s="800"/>
      <c r="O9" s="800" t="str">
        <f>Słownik!$B$667</f>
        <v>Techniki ograniczania ryzyka</v>
      </c>
      <c r="P9" s="800"/>
      <c r="Q9" s="800"/>
    </row>
    <row r="10" spans="1:18">
      <c r="B10" s="193" t="s">
        <v>11</v>
      </c>
      <c r="C10" s="274" t="str">
        <f>Słownik!$B$485</f>
        <v>Austria</v>
      </c>
      <c r="D10" s="205">
        <v>0</v>
      </c>
      <c r="E10" s="205">
        <v>0</v>
      </c>
      <c r="F10" s="205">
        <v>0</v>
      </c>
      <c r="G10" s="205">
        <v>0</v>
      </c>
      <c r="H10" s="205">
        <v>0</v>
      </c>
      <c r="I10" s="205">
        <v>0</v>
      </c>
      <c r="J10" s="205">
        <v>0</v>
      </c>
      <c r="K10" s="205">
        <v>0</v>
      </c>
      <c r="L10" s="205">
        <v>0</v>
      </c>
      <c r="M10" s="205">
        <v>0</v>
      </c>
      <c r="N10" s="197">
        <f>Parametry!C59*('SCR-HealthCAT'!E10*Parametry!$F$59+'SCR-HealthCAT'!G10*Parametry!$F$60+'SCR-HealthCAT'!I10*Parametry!$F$61+'SCR-HealthCAT'!K10*Parametry!$F$62+'SCR-HealthCAT'!M10*Parametry!$F$63)</f>
        <v>0</v>
      </c>
      <c r="O10" s="205">
        <v>0</v>
      </c>
      <c r="P10" s="205">
        <v>0</v>
      </c>
      <c r="Q10" s="197">
        <f t="shared" ref="Q10:Q40" si="0">N10-O10+P10</f>
        <v>0</v>
      </c>
    </row>
    <row r="11" spans="1:18">
      <c r="B11" s="182" t="s">
        <v>12</v>
      </c>
      <c r="C11" s="274" t="str">
        <f>Słownik!$B$488</f>
        <v>Belgia</v>
      </c>
      <c r="D11" s="205">
        <v>0</v>
      </c>
      <c r="E11" s="205">
        <v>0</v>
      </c>
      <c r="F11" s="205">
        <v>0</v>
      </c>
      <c r="G11" s="205">
        <v>0</v>
      </c>
      <c r="H11" s="205">
        <v>0</v>
      </c>
      <c r="I11" s="205">
        <v>0</v>
      </c>
      <c r="J11" s="205">
        <v>0</v>
      </c>
      <c r="K11" s="205">
        <v>0</v>
      </c>
      <c r="L11" s="205">
        <v>0</v>
      </c>
      <c r="M11" s="205">
        <v>0</v>
      </c>
      <c r="N11" s="197">
        <f>Parametry!C60*('SCR-HealthCAT'!E11*Parametry!$F$59+'SCR-HealthCAT'!G11*Parametry!$F$60+'SCR-HealthCAT'!I11*Parametry!$F$61+'SCR-HealthCAT'!K11*Parametry!$F$62+'SCR-HealthCAT'!M11*Parametry!$F$63)</f>
        <v>0</v>
      </c>
      <c r="O11" s="205">
        <v>0</v>
      </c>
      <c r="P11" s="205">
        <v>0</v>
      </c>
      <c r="Q11" s="197">
        <f t="shared" si="0"/>
        <v>0</v>
      </c>
    </row>
    <row r="12" spans="1:18">
      <c r="B12" s="193" t="s">
        <v>13</v>
      </c>
      <c r="C12" s="274" t="str">
        <f>Słownik!$B$490</f>
        <v>Bułgaria</v>
      </c>
      <c r="D12" s="205">
        <v>0</v>
      </c>
      <c r="E12" s="205">
        <v>0</v>
      </c>
      <c r="F12" s="205">
        <v>0</v>
      </c>
      <c r="G12" s="205">
        <v>0</v>
      </c>
      <c r="H12" s="205">
        <v>0</v>
      </c>
      <c r="I12" s="205">
        <v>0</v>
      </c>
      <c r="J12" s="205">
        <v>0</v>
      </c>
      <c r="K12" s="205">
        <v>0</v>
      </c>
      <c r="L12" s="205">
        <v>0</v>
      </c>
      <c r="M12" s="205">
        <v>0</v>
      </c>
      <c r="N12" s="197">
        <f>Parametry!C61*('SCR-HealthCAT'!E12*Parametry!$F$59+'SCR-HealthCAT'!G12*Parametry!$F$60+'SCR-HealthCAT'!I12*Parametry!$F$61+'SCR-HealthCAT'!K12*Parametry!$F$62+'SCR-HealthCAT'!M12*Parametry!$F$63)</f>
        <v>0</v>
      </c>
      <c r="O12" s="205">
        <v>0</v>
      </c>
      <c r="P12" s="205">
        <v>0</v>
      </c>
      <c r="Q12" s="197">
        <f t="shared" si="0"/>
        <v>0</v>
      </c>
    </row>
    <row r="13" spans="1:18">
      <c r="B13" s="182" t="s">
        <v>14</v>
      </c>
      <c r="C13" s="274" t="str">
        <f>Słownik!$B$494</f>
        <v>Chorwacja</v>
      </c>
      <c r="D13" s="205">
        <v>0</v>
      </c>
      <c r="E13" s="205">
        <v>0</v>
      </c>
      <c r="F13" s="205">
        <v>0</v>
      </c>
      <c r="G13" s="205">
        <v>0</v>
      </c>
      <c r="H13" s="205">
        <v>0</v>
      </c>
      <c r="I13" s="205">
        <v>0</v>
      </c>
      <c r="J13" s="205">
        <v>0</v>
      </c>
      <c r="K13" s="205">
        <v>0</v>
      </c>
      <c r="L13" s="205">
        <v>0</v>
      </c>
      <c r="M13" s="205">
        <v>0</v>
      </c>
      <c r="N13" s="197">
        <f>Parametry!C62*('SCR-HealthCAT'!E13*Parametry!$F$59+'SCR-HealthCAT'!G13*Parametry!$F$60+'SCR-HealthCAT'!I13*Parametry!$F$61+'SCR-HealthCAT'!K13*Parametry!$F$62+'SCR-HealthCAT'!M13*Parametry!$F$63)</f>
        <v>0</v>
      </c>
      <c r="O13" s="205">
        <v>0</v>
      </c>
      <c r="P13" s="205">
        <v>0</v>
      </c>
      <c r="Q13" s="197">
        <f t="shared" si="0"/>
        <v>0</v>
      </c>
    </row>
    <row r="14" spans="1:18">
      <c r="B14" s="193" t="s">
        <v>15</v>
      </c>
      <c r="C14" s="274" t="str">
        <f>Słownik!$B$496</f>
        <v>Cypr</v>
      </c>
      <c r="D14" s="205">
        <v>0</v>
      </c>
      <c r="E14" s="205">
        <v>0</v>
      </c>
      <c r="F14" s="205">
        <v>0</v>
      </c>
      <c r="G14" s="205">
        <v>0</v>
      </c>
      <c r="H14" s="205">
        <v>0</v>
      </c>
      <c r="I14" s="205">
        <v>0</v>
      </c>
      <c r="J14" s="205">
        <v>0</v>
      </c>
      <c r="K14" s="205">
        <v>0</v>
      </c>
      <c r="L14" s="205">
        <v>0</v>
      </c>
      <c r="M14" s="205">
        <v>0</v>
      </c>
      <c r="N14" s="197">
        <f>Parametry!C63*('SCR-HealthCAT'!E14*Parametry!$F$59+'SCR-HealthCAT'!G14*Parametry!$F$60+'SCR-HealthCAT'!I14*Parametry!$F$61+'SCR-HealthCAT'!K14*Parametry!$F$62+'SCR-HealthCAT'!M14*Parametry!$F$63)</f>
        <v>0</v>
      </c>
      <c r="O14" s="205">
        <v>0</v>
      </c>
      <c r="P14" s="205">
        <v>0</v>
      </c>
      <c r="Q14" s="197">
        <f t="shared" si="0"/>
        <v>0</v>
      </c>
    </row>
    <row r="15" spans="1:18">
      <c r="B15" s="182" t="s">
        <v>16</v>
      </c>
      <c r="C15" s="274" t="str">
        <f>Słownik!$B$498</f>
        <v>Czechy</v>
      </c>
      <c r="D15" s="205">
        <v>0</v>
      </c>
      <c r="E15" s="205">
        <v>0</v>
      </c>
      <c r="F15" s="205">
        <v>0</v>
      </c>
      <c r="G15" s="205">
        <v>0</v>
      </c>
      <c r="H15" s="205">
        <v>0</v>
      </c>
      <c r="I15" s="205">
        <v>0</v>
      </c>
      <c r="J15" s="205">
        <v>0</v>
      </c>
      <c r="K15" s="205">
        <v>0</v>
      </c>
      <c r="L15" s="205">
        <v>0</v>
      </c>
      <c r="M15" s="205">
        <v>0</v>
      </c>
      <c r="N15" s="197">
        <f>Parametry!C64*('SCR-HealthCAT'!E15*Parametry!$F$59+'SCR-HealthCAT'!G15*Parametry!$F$60+'SCR-HealthCAT'!I15*Parametry!$F$61+'SCR-HealthCAT'!K15*Parametry!$F$62+'SCR-HealthCAT'!M15*Parametry!$F$63)</f>
        <v>0</v>
      </c>
      <c r="O15" s="205">
        <v>0</v>
      </c>
      <c r="P15" s="205">
        <v>0</v>
      </c>
      <c r="Q15" s="197">
        <f t="shared" si="0"/>
        <v>0</v>
      </c>
    </row>
    <row r="16" spans="1:18">
      <c r="B16" s="193" t="s">
        <v>17</v>
      </c>
      <c r="C16" s="274" t="str">
        <f>Słownik!$B$502</f>
        <v>Dania</v>
      </c>
      <c r="D16" s="205">
        <v>0</v>
      </c>
      <c r="E16" s="205">
        <v>0</v>
      </c>
      <c r="F16" s="205">
        <v>0</v>
      </c>
      <c r="G16" s="205">
        <v>0</v>
      </c>
      <c r="H16" s="205">
        <v>0</v>
      </c>
      <c r="I16" s="205">
        <v>0</v>
      </c>
      <c r="J16" s="205">
        <v>0</v>
      </c>
      <c r="K16" s="205">
        <v>0</v>
      </c>
      <c r="L16" s="205">
        <v>0</v>
      </c>
      <c r="M16" s="205">
        <v>0</v>
      </c>
      <c r="N16" s="197">
        <f>Parametry!C65*('SCR-HealthCAT'!E16*Parametry!$F$59+'SCR-HealthCAT'!G16*Parametry!$F$60+'SCR-HealthCAT'!I16*Parametry!$F$61+'SCR-HealthCAT'!K16*Parametry!$F$62+'SCR-HealthCAT'!M16*Parametry!$F$63)</f>
        <v>0</v>
      </c>
      <c r="O16" s="205">
        <v>0</v>
      </c>
      <c r="P16" s="205">
        <v>0</v>
      </c>
      <c r="Q16" s="197">
        <f t="shared" si="0"/>
        <v>0</v>
      </c>
    </row>
    <row r="17" spans="2:17">
      <c r="B17" s="182" t="s">
        <v>18</v>
      </c>
      <c r="C17" s="274" t="str">
        <f>Słownik!$B$682</f>
        <v>Estonia</v>
      </c>
      <c r="D17" s="205">
        <v>0</v>
      </c>
      <c r="E17" s="205">
        <v>0</v>
      </c>
      <c r="F17" s="205">
        <v>0</v>
      </c>
      <c r="G17" s="205">
        <v>0</v>
      </c>
      <c r="H17" s="205">
        <v>0</v>
      </c>
      <c r="I17" s="205">
        <v>0</v>
      </c>
      <c r="J17" s="205">
        <v>0</v>
      </c>
      <c r="K17" s="205">
        <v>0</v>
      </c>
      <c r="L17" s="205">
        <v>0</v>
      </c>
      <c r="M17" s="205">
        <v>0</v>
      </c>
      <c r="N17" s="197">
        <f>Parametry!C66*('SCR-HealthCAT'!E17*Parametry!$F$59+'SCR-HealthCAT'!G17*Parametry!$F$60+'SCR-HealthCAT'!I17*Parametry!$F$61+'SCR-HealthCAT'!K17*Parametry!$F$62+'SCR-HealthCAT'!M17*Parametry!$F$63)</f>
        <v>0</v>
      </c>
      <c r="O17" s="205">
        <v>0</v>
      </c>
      <c r="P17" s="205">
        <v>0</v>
      </c>
      <c r="Q17" s="197">
        <f t="shared" si="0"/>
        <v>0</v>
      </c>
    </row>
    <row r="18" spans="2:17">
      <c r="B18" s="193" t="s">
        <v>19</v>
      </c>
      <c r="C18" s="274" t="str">
        <f>Słownik!$B$683</f>
        <v>Finlandia</v>
      </c>
      <c r="D18" s="205">
        <v>0</v>
      </c>
      <c r="E18" s="205">
        <v>0</v>
      </c>
      <c r="F18" s="205">
        <v>0</v>
      </c>
      <c r="G18" s="205">
        <v>0</v>
      </c>
      <c r="H18" s="205">
        <v>0</v>
      </c>
      <c r="I18" s="205">
        <v>0</v>
      </c>
      <c r="J18" s="205">
        <v>0</v>
      </c>
      <c r="K18" s="205">
        <v>0</v>
      </c>
      <c r="L18" s="205">
        <v>0</v>
      </c>
      <c r="M18" s="205">
        <v>0</v>
      </c>
      <c r="N18" s="197">
        <f>Parametry!C67*('SCR-HealthCAT'!E18*Parametry!$F$59+'SCR-HealthCAT'!G18*Parametry!$F$60+'SCR-HealthCAT'!I18*Parametry!$F$61+'SCR-HealthCAT'!K18*Parametry!$F$62+'SCR-HealthCAT'!M18*Parametry!$F$63)</f>
        <v>0</v>
      </c>
      <c r="O18" s="205">
        <v>0</v>
      </c>
      <c r="P18" s="205">
        <v>0</v>
      </c>
      <c r="Q18" s="197">
        <f t="shared" si="0"/>
        <v>0</v>
      </c>
    </row>
    <row r="19" spans="2:17">
      <c r="B19" s="182" t="s">
        <v>20</v>
      </c>
      <c r="C19" s="274" t="str">
        <f>Słownik!$B$504</f>
        <v>Francja</v>
      </c>
      <c r="D19" s="205">
        <v>0</v>
      </c>
      <c r="E19" s="205">
        <v>0</v>
      </c>
      <c r="F19" s="205">
        <v>0</v>
      </c>
      <c r="G19" s="205">
        <v>0</v>
      </c>
      <c r="H19" s="205">
        <v>0</v>
      </c>
      <c r="I19" s="205">
        <v>0</v>
      </c>
      <c r="J19" s="205">
        <v>0</v>
      </c>
      <c r="K19" s="205">
        <v>0</v>
      </c>
      <c r="L19" s="205">
        <v>0</v>
      </c>
      <c r="M19" s="205">
        <v>0</v>
      </c>
      <c r="N19" s="197">
        <f>Parametry!C68*('SCR-HealthCAT'!E19*Parametry!$F$59+'SCR-HealthCAT'!G19*Parametry!$F$60+'SCR-HealthCAT'!I19*Parametry!$F$61+'SCR-HealthCAT'!K19*Parametry!$F$62+'SCR-HealthCAT'!M19*Parametry!$F$63)</f>
        <v>0</v>
      </c>
      <c r="O19" s="205">
        <v>0</v>
      </c>
      <c r="P19" s="205">
        <v>0</v>
      </c>
      <c r="Q19" s="197">
        <f t="shared" si="0"/>
        <v>0</v>
      </c>
    </row>
    <row r="20" spans="2:17">
      <c r="B20" s="193" t="s">
        <v>21</v>
      </c>
      <c r="C20" s="274" t="str">
        <f>Słownik!$B$528</f>
        <v>Grecja</v>
      </c>
      <c r="D20" s="205">
        <v>0</v>
      </c>
      <c r="E20" s="205">
        <v>0</v>
      </c>
      <c r="F20" s="205">
        <v>0</v>
      </c>
      <c r="G20" s="205">
        <v>0</v>
      </c>
      <c r="H20" s="205">
        <v>0</v>
      </c>
      <c r="I20" s="205">
        <v>0</v>
      </c>
      <c r="J20" s="205">
        <v>0</v>
      </c>
      <c r="K20" s="205">
        <v>0</v>
      </c>
      <c r="L20" s="205">
        <v>0</v>
      </c>
      <c r="M20" s="205">
        <v>0</v>
      </c>
      <c r="N20" s="197">
        <f>Parametry!C69*('SCR-HealthCAT'!E20*Parametry!$F$59+'SCR-HealthCAT'!G20*Parametry!$F$60+'SCR-HealthCAT'!I20*Parametry!$F$61+'SCR-HealthCAT'!K20*Parametry!$F$62+'SCR-HealthCAT'!M20*Parametry!$F$63)</f>
        <v>0</v>
      </c>
      <c r="O20" s="205">
        <v>0</v>
      </c>
      <c r="P20" s="205">
        <v>0</v>
      </c>
      <c r="Q20" s="197">
        <f t="shared" si="0"/>
        <v>0</v>
      </c>
    </row>
    <row r="21" spans="2:17">
      <c r="B21" s="182" t="s">
        <v>22</v>
      </c>
      <c r="C21" s="274" t="str">
        <f>Słownik!$B$500</f>
        <v>Niemcy</v>
      </c>
      <c r="D21" s="205">
        <v>0</v>
      </c>
      <c r="E21" s="205">
        <v>0</v>
      </c>
      <c r="F21" s="205">
        <v>0</v>
      </c>
      <c r="G21" s="205">
        <v>0</v>
      </c>
      <c r="H21" s="205">
        <v>0</v>
      </c>
      <c r="I21" s="205">
        <v>0</v>
      </c>
      <c r="J21" s="205">
        <v>0</v>
      </c>
      <c r="K21" s="205">
        <v>0</v>
      </c>
      <c r="L21" s="205">
        <v>0</v>
      </c>
      <c r="M21" s="205">
        <v>0</v>
      </c>
      <c r="N21" s="197">
        <f>Parametry!C70*('SCR-HealthCAT'!E21*Parametry!$F$59+'SCR-HealthCAT'!G21*Parametry!$F$60+'SCR-HealthCAT'!I21*Parametry!$F$61+'SCR-HealthCAT'!K21*Parametry!$F$62+'SCR-HealthCAT'!M21*Parametry!$F$63)</f>
        <v>0</v>
      </c>
      <c r="O21" s="205">
        <v>0</v>
      </c>
      <c r="P21" s="205">
        <v>0</v>
      </c>
      <c r="Q21" s="197">
        <f t="shared" si="0"/>
        <v>0</v>
      </c>
    </row>
    <row r="22" spans="2:17">
      <c r="B22" s="193" t="s">
        <v>23</v>
      </c>
      <c r="C22" s="274" t="str">
        <f>Słownik!$B$506</f>
        <v>Węgry</v>
      </c>
      <c r="D22" s="205">
        <v>0</v>
      </c>
      <c r="E22" s="205">
        <v>0</v>
      </c>
      <c r="F22" s="205">
        <v>0</v>
      </c>
      <c r="G22" s="205">
        <v>0</v>
      </c>
      <c r="H22" s="205">
        <v>0</v>
      </c>
      <c r="I22" s="205">
        <v>0</v>
      </c>
      <c r="J22" s="205">
        <v>0</v>
      </c>
      <c r="K22" s="205">
        <v>0</v>
      </c>
      <c r="L22" s="205">
        <v>0</v>
      </c>
      <c r="M22" s="205">
        <v>0</v>
      </c>
      <c r="N22" s="197">
        <f>Parametry!C71*('SCR-HealthCAT'!E22*Parametry!$F$59+'SCR-HealthCAT'!G22*Parametry!$F$60+'SCR-HealthCAT'!I22*Parametry!$F$61+'SCR-HealthCAT'!K22*Parametry!$F$62+'SCR-HealthCAT'!M22*Parametry!$F$63)</f>
        <v>0</v>
      </c>
      <c r="O22" s="205">
        <v>0</v>
      </c>
      <c r="P22" s="205">
        <v>0</v>
      </c>
      <c r="Q22" s="197">
        <f t="shared" si="0"/>
        <v>0</v>
      </c>
    </row>
    <row r="23" spans="2:17">
      <c r="B23" s="182" t="s">
        <v>24</v>
      </c>
      <c r="C23" s="274" t="str">
        <f>Słownik!$B$538</f>
        <v>Islandia</v>
      </c>
      <c r="D23" s="205">
        <v>0</v>
      </c>
      <c r="E23" s="205">
        <v>0</v>
      </c>
      <c r="F23" s="205">
        <v>0</v>
      </c>
      <c r="G23" s="205">
        <v>0</v>
      </c>
      <c r="H23" s="205">
        <v>0</v>
      </c>
      <c r="I23" s="205">
        <v>0</v>
      </c>
      <c r="J23" s="205">
        <v>0</v>
      </c>
      <c r="K23" s="205">
        <v>0</v>
      </c>
      <c r="L23" s="205">
        <v>0</v>
      </c>
      <c r="M23" s="205">
        <v>0</v>
      </c>
      <c r="N23" s="197">
        <f>Parametry!C72*('SCR-HealthCAT'!E23*Parametry!$F$59+'SCR-HealthCAT'!G23*Parametry!$F$60+'SCR-HealthCAT'!I23*Parametry!$F$61+'SCR-HealthCAT'!K23*Parametry!$F$62+'SCR-HealthCAT'!M23*Parametry!$F$63)</f>
        <v>0</v>
      </c>
      <c r="O23" s="205">
        <v>0</v>
      </c>
      <c r="P23" s="205">
        <v>0</v>
      </c>
      <c r="Q23" s="197">
        <f t="shared" si="0"/>
        <v>0</v>
      </c>
    </row>
    <row r="24" spans="2:17">
      <c r="B24" s="193" t="s">
        <v>25</v>
      </c>
      <c r="C24" s="274" t="str">
        <f>Słownik!$B$508</f>
        <v>Irlandia</v>
      </c>
      <c r="D24" s="205">
        <v>0</v>
      </c>
      <c r="E24" s="205">
        <v>0</v>
      </c>
      <c r="F24" s="205">
        <v>0</v>
      </c>
      <c r="G24" s="205">
        <v>0</v>
      </c>
      <c r="H24" s="205">
        <v>0</v>
      </c>
      <c r="I24" s="205">
        <v>0</v>
      </c>
      <c r="J24" s="205">
        <v>0</v>
      </c>
      <c r="K24" s="205">
        <v>0</v>
      </c>
      <c r="L24" s="205">
        <v>0</v>
      </c>
      <c r="M24" s="205">
        <v>0</v>
      </c>
      <c r="N24" s="197">
        <f>Parametry!C73*('SCR-HealthCAT'!E24*Parametry!$F$59+'SCR-HealthCAT'!G24*Parametry!$F$60+'SCR-HealthCAT'!I24*Parametry!$F$61+'SCR-HealthCAT'!K24*Parametry!$F$62+'SCR-HealthCAT'!M24*Parametry!$F$63)</f>
        <v>0</v>
      </c>
      <c r="O24" s="205">
        <v>0</v>
      </c>
      <c r="P24" s="205">
        <v>0</v>
      </c>
      <c r="Q24" s="197">
        <f t="shared" si="0"/>
        <v>0</v>
      </c>
    </row>
    <row r="25" spans="2:17">
      <c r="B25" s="182" t="s">
        <v>26</v>
      </c>
      <c r="C25" s="274" t="str">
        <f>Słownik!$B$530</f>
        <v>Włochy</v>
      </c>
      <c r="D25" s="205">
        <v>0</v>
      </c>
      <c r="E25" s="205">
        <v>0</v>
      </c>
      <c r="F25" s="205">
        <v>0</v>
      </c>
      <c r="G25" s="205">
        <v>0</v>
      </c>
      <c r="H25" s="205">
        <v>0</v>
      </c>
      <c r="I25" s="205">
        <v>0</v>
      </c>
      <c r="J25" s="205">
        <v>0</v>
      </c>
      <c r="K25" s="205">
        <v>0</v>
      </c>
      <c r="L25" s="205">
        <v>0</v>
      </c>
      <c r="M25" s="205">
        <v>0</v>
      </c>
      <c r="N25" s="197">
        <f>Parametry!C74*('SCR-HealthCAT'!E25*Parametry!$F$59+'SCR-HealthCAT'!G25*Parametry!$F$60+'SCR-HealthCAT'!I25*Parametry!$F$61+'SCR-HealthCAT'!K25*Parametry!$F$62+'SCR-HealthCAT'!M25*Parametry!$F$63)</f>
        <v>0</v>
      </c>
      <c r="O25" s="205">
        <v>0</v>
      </c>
      <c r="P25" s="205">
        <v>0</v>
      </c>
      <c r="Q25" s="197">
        <f t="shared" si="0"/>
        <v>0</v>
      </c>
    </row>
    <row r="26" spans="2:17">
      <c r="B26" s="193" t="s">
        <v>27</v>
      </c>
      <c r="C26" s="274" t="str">
        <f>Słownik!$B$684</f>
        <v>Łotwa</v>
      </c>
      <c r="D26" s="205">
        <v>0</v>
      </c>
      <c r="E26" s="205">
        <v>0</v>
      </c>
      <c r="F26" s="205">
        <v>0</v>
      </c>
      <c r="G26" s="205">
        <v>0</v>
      </c>
      <c r="H26" s="205">
        <v>0</v>
      </c>
      <c r="I26" s="205">
        <v>0</v>
      </c>
      <c r="J26" s="205">
        <v>0</v>
      </c>
      <c r="K26" s="205">
        <v>0</v>
      </c>
      <c r="L26" s="205">
        <v>0</v>
      </c>
      <c r="M26" s="205">
        <v>0</v>
      </c>
      <c r="N26" s="197">
        <f>Parametry!C75*('SCR-HealthCAT'!E26*Parametry!$F$59+'SCR-HealthCAT'!G26*Parametry!$F$60+'SCR-HealthCAT'!I26*Parametry!$F$61+'SCR-HealthCAT'!K26*Parametry!$F$62+'SCR-HealthCAT'!M26*Parametry!$F$63)</f>
        <v>0</v>
      </c>
      <c r="O26" s="205">
        <v>0</v>
      </c>
      <c r="P26" s="205">
        <v>0</v>
      </c>
      <c r="Q26" s="197">
        <f t="shared" si="0"/>
        <v>0</v>
      </c>
    </row>
    <row r="27" spans="2:17">
      <c r="B27" s="182" t="s">
        <v>28</v>
      </c>
      <c r="C27" s="274" t="str">
        <f>Słownik!$B$685</f>
        <v>Litwa</v>
      </c>
      <c r="D27" s="205">
        <v>0</v>
      </c>
      <c r="E27" s="205">
        <v>0</v>
      </c>
      <c r="F27" s="205">
        <v>0</v>
      </c>
      <c r="G27" s="205">
        <v>0</v>
      </c>
      <c r="H27" s="205">
        <v>0</v>
      </c>
      <c r="I27" s="205">
        <v>0</v>
      </c>
      <c r="J27" s="205">
        <v>0</v>
      </c>
      <c r="K27" s="205">
        <v>0</v>
      </c>
      <c r="L27" s="205">
        <v>0</v>
      </c>
      <c r="M27" s="205">
        <v>0</v>
      </c>
      <c r="N27" s="197">
        <f>Parametry!C76*('SCR-HealthCAT'!E27*Parametry!$F$59+'SCR-HealthCAT'!G27*Parametry!$F$60+'SCR-HealthCAT'!I27*Parametry!$F$61+'SCR-HealthCAT'!K27*Parametry!$F$62+'SCR-HealthCAT'!M27*Parametry!$F$63)</f>
        <v>0</v>
      </c>
      <c r="O27" s="205">
        <v>0</v>
      </c>
      <c r="P27" s="205">
        <v>0</v>
      </c>
      <c r="Q27" s="197">
        <f t="shared" si="0"/>
        <v>0</v>
      </c>
    </row>
    <row r="28" spans="2:17">
      <c r="B28" s="193" t="s">
        <v>29</v>
      </c>
      <c r="C28" s="274" t="str">
        <f>Słownik!$B$510</f>
        <v>Luksemburg</v>
      </c>
      <c r="D28" s="205">
        <v>0</v>
      </c>
      <c r="E28" s="205">
        <v>0</v>
      </c>
      <c r="F28" s="205">
        <v>0</v>
      </c>
      <c r="G28" s="205">
        <v>0</v>
      </c>
      <c r="H28" s="205">
        <v>0</v>
      </c>
      <c r="I28" s="205">
        <v>0</v>
      </c>
      <c r="J28" s="205">
        <v>0</v>
      </c>
      <c r="K28" s="205">
        <v>0</v>
      </c>
      <c r="L28" s="205">
        <v>0</v>
      </c>
      <c r="M28" s="205">
        <v>0</v>
      </c>
      <c r="N28" s="197">
        <f>Parametry!C77*('SCR-HealthCAT'!E28*Parametry!$F$59+'SCR-HealthCAT'!G28*Parametry!$F$60+'SCR-HealthCAT'!I28*Parametry!$F$61+'SCR-HealthCAT'!K28*Parametry!$F$62+'SCR-HealthCAT'!M28*Parametry!$F$63)</f>
        <v>0</v>
      </c>
      <c r="O28" s="205">
        <v>0</v>
      </c>
      <c r="P28" s="205">
        <v>0</v>
      </c>
      <c r="Q28" s="197">
        <f t="shared" si="0"/>
        <v>0</v>
      </c>
    </row>
    <row r="29" spans="2:17">
      <c r="B29" s="182" t="s">
        <v>30</v>
      </c>
      <c r="C29" s="274" t="str">
        <f>Słownik!$B$532</f>
        <v>Malta</v>
      </c>
      <c r="D29" s="205">
        <v>0</v>
      </c>
      <c r="E29" s="205">
        <v>0</v>
      </c>
      <c r="F29" s="205">
        <v>0</v>
      </c>
      <c r="G29" s="205">
        <v>0</v>
      </c>
      <c r="H29" s="205">
        <v>0</v>
      </c>
      <c r="I29" s="205">
        <v>0</v>
      </c>
      <c r="J29" s="205">
        <v>0</v>
      </c>
      <c r="K29" s="205">
        <v>0</v>
      </c>
      <c r="L29" s="205">
        <v>0</v>
      </c>
      <c r="M29" s="205">
        <v>0</v>
      </c>
      <c r="N29" s="197">
        <f>Parametry!C78*('SCR-HealthCAT'!E29*Parametry!$F$59+'SCR-HealthCAT'!G29*Parametry!$F$60+'SCR-HealthCAT'!I29*Parametry!$F$61+'SCR-HealthCAT'!K29*Parametry!$F$62+'SCR-HealthCAT'!M29*Parametry!$F$63)</f>
        <v>0</v>
      </c>
      <c r="O29" s="205">
        <v>0</v>
      </c>
      <c r="P29" s="205">
        <v>0</v>
      </c>
      <c r="Q29" s="197">
        <f t="shared" si="0"/>
        <v>0</v>
      </c>
    </row>
    <row r="30" spans="2:17">
      <c r="B30" s="193" t="s">
        <v>31</v>
      </c>
      <c r="C30" s="274" t="str">
        <f>Słownik!$B$512</f>
        <v>Holandia</v>
      </c>
      <c r="D30" s="205">
        <v>0</v>
      </c>
      <c r="E30" s="205">
        <v>0</v>
      </c>
      <c r="F30" s="205">
        <v>0</v>
      </c>
      <c r="G30" s="205">
        <v>0</v>
      </c>
      <c r="H30" s="205">
        <v>0</v>
      </c>
      <c r="I30" s="205">
        <v>0</v>
      </c>
      <c r="J30" s="205">
        <v>0</v>
      </c>
      <c r="K30" s="205">
        <v>0</v>
      </c>
      <c r="L30" s="205">
        <v>0</v>
      </c>
      <c r="M30" s="205">
        <v>0</v>
      </c>
      <c r="N30" s="197">
        <f>Parametry!C79*('SCR-HealthCAT'!E30*Parametry!$F$59+'SCR-HealthCAT'!G30*Parametry!$F$60+'SCR-HealthCAT'!I30*Parametry!$F$61+'SCR-HealthCAT'!K30*Parametry!$F$62+'SCR-HealthCAT'!M30*Parametry!$F$63)</f>
        <v>0</v>
      </c>
      <c r="O30" s="205">
        <v>0</v>
      </c>
      <c r="P30" s="205">
        <v>0</v>
      </c>
      <c r="Q30" s="197">
        <f t="shared" si="0"/>
        <v>0</v>
      </c>
    </row>
    <row r="31" spans="2:17">
      <c r="B31" s="182" t="s">
        <v>1140</v>
      </c>
      <c r="C31" s="274" t="str">
        <f>Słownik!$B$514</f>
        <v>Norwegia</v>
      </c>
      <c r="D31" s="205">
        <v>0</v>
      </c>
      <c r="E31" s="205">
        <v>0</v>
      </c>
      <c r="F31" s="205">
        <v>0</v>
      </c>
      <c r="G31" s="205">
        <v>0</v>
      </c>
      <c r="H31" s="205">
        <v>0</v>
      </c>
      <c r="I31" s="205">
        <v>0</v>
      </c>
      <c r="J31" s="205">
        <v>0</v>
      </c>
      <c r="K31" s="205">
        <v>0</v>
      </c>
      <c r="L31" s="205">
        <v>0</v>
      </c>
      <c r="M31" s="205">
        <v>0</v>
      </c>
      <c r="N31" s="197">
        <f>Parametry!C80*('SCR-HealthCAT'!E31*Parametry!$F$59+'SCR-HealthCAT'!G31*Parametry!$F$60+'SCR-HealthCAT'!I31*Parametry!$F$61+'SCR-HealthCAT'!K31*Parametry!$F$62+'SCR-HealthCAT'!M31*Parametry!$F$63)</f>
        <v>0</v>
      </c>
      <c r="O31" s="205">
        <v>0</v>
      </c>
      <c r="P31" s="205">
        <v>0</v>
      </c>
      <c r="Q31" s="197">
        <f t="shared" si="0"/>
        <v>0</v>
      </c>
    </row>
    <row r="32" spans="2:17">
      <c r="B32" s="193" t="s">
        <v>1141</v>
      </c>
      <c r="C32" s="274" t="str">
        <f>Słownik!$B$516</f>
        <v>Polska</v>
      </c>
      <c r="D32" s="205">
        <v>0</v>
      </c>
      <c r="E32" s="205">
        <v>0</v>
      </c>
      <c r="F32" s="205">
        <v>0</v>
      </c>
      <c r="G32" s="205">
        <v>0</v>
      </c>
      <c r="H32" s="205">
        <v>0</v>
      </c>
      <c r="I32" s="205">
        <v>0</v>
      </c>
      <c r="J32" s="205">
        <v>0</v>
      </c>
      <c r="K32" s="205">
        <v>0</v>
      </c>
      <c r="L32" s="205">
        <v>0</v>
      </c>
      <c r="M32" s="205">
        <v>0</v>
      </c>
      <c r="N32" s="197">
        <f>Parametry!C81*('SCR-HealthCAT'!E32*Parametry!$F$59+'SCR-HealthCAT'!G32*Parametry!$F$60+'SCR-HealthCAT'!I32*Parametry!$F$61+'SCR-HealthCAT'!K32*Parametry!$F$62+'SCR-HealthCAT'!M32*Parametry!$F$63)</f>
        <v>0</v>
      </c>
      <c r="O32" s="205">
        <v>0</v>
      </c>
      <c r="P32" s="205">
        <v>0</v>
      </c>
      <c r="Q32" s="197">
        <f t="shared" si="0"/>
        <v>0</v>
      </c>
    </row>
    <row r="33" spans="2:17">
      <c r="B33" s="182" t="s">
        <v>1142</v>
      </c>
      <c r="C33" s="274" t="str">
        <f>Słownik!$B$534</f>
        <v>Portugalia</v>
      </c>
      <c r="D33" s="205">
        <v>0</v>
      </c>
      <c r="E33" s="205">
        <v>0</v>
      </c>
      <c r="F33" s="205">
        <v>0</v>
      </c>
      <c r="G33" s="205">
        <v>0</v>
      </c>
      <c r="H33" s="205">
        <v>0</v>
      </c>
      <c r="I33" s="205">
        <v>0</v>
      </c>
      <c r="J33" s="205">
        <v>0</v>
      </c>
      <c r="K33" s="205">
        <v>0</v>
      </c>
      <c r="L33" s="205">
        <v>0</v>
      </c>
      <c r="M33" s="205">
        <v>0</v>
      </c>
      <c r="N33" s="197">
        <f>Parametry!C82*('SCR-HealthCAT'!E33*Parametry!$F$59+'SCR-HealthCAT'!G33*Parametry!$F$60+'SCR-HealthCAT'!I33*Parametry!$F$61+'SCR-HealthCAT'!K33*Parametry!$F$62+'SCR-HealthCAT'!M33*Parametry!$F$63)</f>
        <v>0</v>
      </c>
      <c r="O33" s="205">
        <v>0</v>
      </c>
      <c r="P33" s="205">
        <v>0</v>
      </c>
      <c r="Q33" s="197">
        <f t="shared" si="0"/>
        <v>0</v>
      </c>
    </row>
    <row r="34" spans="2:17">
      <c r="B34" s="193" t="s">
        <v>1143</v>
      </c>
      <c r="C34" s="274" t="str">
        <f>Słownik!$B$518</f>
        <v>Rumunia</v>
      </c>
      <c r="D34" s="205">
        <v>0</v>
      </c>
      <c r="E34" s="205">
        <v>0</v>
      </c>
      <c r="F34" s="205">
        <v>0</v>
      </c>
      <c r="G34" s="205">
        <v>0</v>
      </c>
      <c r="H34" s="205">
        <v>0</v>
      </c>
      <c r="I34" s="205">
        <v>0</v>
      </c>
      <c r="J34" s="205">
        <v>0</v>
      </c>
      <c r="K34" s="205">
        <v>0</v>
      </c>
      <c r="L34" s="205">
        <v>0</v>
      </c>
      <c r="M34" s="205">
        <v>0</v>
      </c>
      <c r="N34" s="197">
        <f>Parametry!C83*('SCR-HealthCAT'!E34*Parametry!$F$59+'SCR-HealthCAT'!G34*Parametry!$F$60+'SCR-HealthCAT'!I34*Parametry!$F$61+'SCR-HealthCAT'!K34*Parametry!$F$62+'SCR-HealthCAT'!M34*Parametry!$F$63)</f>
        <v>0</v>
      </c>
      <c r="O34" s="205">
        <v>0</v>
      </c>
      <c r="P34" s="205">
        <v>0</v>
      </c>
      <c r="Q34" s="197">
        <f t="shared" si="0"/>
        <v>0</v>
      </c>
    </row>
    <row r="35" spans="2:17">
      <c r="B35" s="182" t="s">
        <v>1144</v>
      </c>
      <c r="C35" s="274" t="str">
        <f>Słownik!$B$524</f>
        <v>Słowacja</v>
      </c>
      <c r="D35" s="205">
        <v>0</v>
      </c>
      <c r="E35" s="205">
        <v>0</v>
      </c>
      <c r="F35" s="205">
        <v>0</v>
      </c>
      <c r="G35" s="205">
        <v>0</v>
      </c>
      <c r="H35" s="205">
        <v>0</v>
      </c>
      <c r="I35" s="205">
        <v>0</v>
      </c>
      <c r="J35" s="205">
        <v>0</v>
      </c>
      <c r="K35" s="205">
        <v>0</v>
      </c>
      <c r="L35" s="205">
        <v>0</v>
      </c>
      <c r="M35" s="205">
        <v>0</v>
      </c>
      <c r="N35" s="197">
        <f>Parametry!C84*('SCR-HealthCAT'!E35*Parametry!$F$59+'SCR-HealthCAT'!G35*Parametry!$F$60+'SCR-HealthCAT'!I35*Parametry!$F$61+'SCR-HealthCAT'!K35*Parametry!$F$62+'SCR-HealthCAT'!M35*Parametry!$F$63)</f>
        <v>0</v>
      </c>
      <c r="O35" s="205">
        <v>0</v>
      </c>
      <c r="P35" s="205">
        <v>0</v>
      </c>
      <c r="Q35" s="197">
        <f t="shared" si="0"/>
        <v>0</v>
      </c>
    </row>
    <row r="36" spans="2:17">
      <c r="B36" s="193" t="s">
        <v>1145</v>
      </c>
      <c r="C36" s="274" t="str">
        <f>Słownik!$B$522</f>
        <v>Słowenia</v>
      </c>
      <c r="D36" s="205">
        <v>0</v>
      </c>
      <c r="E36" s="205">
        <v>0</v>
      </c>
      <c r="F36" s="205">
        <v>0</v>
      </c>
      <c r="G36" s="205">
        <v>0</v>
      </c>
      <c r="H36" s="205">
        <v>0</v>
      </c>
      <c r="I36" s="205">
        <v>0</v>
      </c>
      <c r="J36" s="205">
        <v>0</v>
      </c>
      <c r="K36" s="205">
        <v>0</v>
      </c>
      <c r="L36" s="205">
        <v>0</v>
      </c>
      <c r="M36" s="205">
        <v>0</v>
      </c>
      <c r="N36" s="197">
        <f>Parametry!C85*('SCR-HealthCAT'!E36*Parametry!$F$59+'SCR-HealthCAT'!G36*Parametry!$F$60+'SCR-HealthCAT'!I36*Parametry!$F$61+'SCR-HealthCAT'!K36*Parametry!$F$62+'SCR-HealthCAT'!M36*Parametry!$F$63)</f>
        <v>0</v>
      </c>
      <c r="O36" s="205">
        <v>0</v>
      </c>
      <c r="P36" s="205">
        <v>0</v>
      </c>
      <c r="Q36" s="197">
        <f t="shared" si="0"/>
        <v>0</v>
      </c>
    </row>
    <row r="37" spans="2:17">
      <c r="B37" s="182" t="s">
        <v>1146</v>
      </c>
      <c r="C37" s="274" t="str">
        <f>Słownik!$B$536</f>
        <v>Hiszpania</v>
      </c>
      <c r="D37" s="205">
        <v>0</v>
      </c>
      <c r="E37" s="205">
        <v>0</v>
      </c>
      <c r="F37" s="205">
        <v>0</v>
      </c>
      <c r="G37" s="205">
        <v>0</v>
      </c>
      <c r="H37" s="205">
        <v>0</v>
      </c>
      <c r="I37" s="205">
        <v>0</v>
      </c>
      <c r="J37" s="205">
        <v>0</v>
      </c>
      <c r="K37" s="205">
        <v>0</v>
      </c>
      <c r="L37" s="205">
        <v>0</v>
      </c>
      <c r="M37" s="205">
        <v>0</v>
      </c>
      <c r="N37" s="197">
        <f>Parametry!C86*('SCR-HealthCAT'!E37*Parametry!$F$59+'SCR-HealthCAT'!G37*Parametry!$F$60+'SCR-HealthCAT'!I37*Parametry!$F$61+'SCR-HealthCAT'!K37*Parametry!$F$62+'SCR-HealthCAT'!M37*Parametry!$F$63)</f>
        <v>0</v>
      </c>
      <c r="O37" s="205">
        <v>0</v>
      </c>
      <c r="P37" s="205">
        <v>0</v>
      </c>
      <c r="Q37" s="197">
        <f t="shared" si="0"/>
        <v>0</v>
      </c>
    </row>
    <row r="38" spans="2:17">
      <c r="B38" s="182" t="s">
        <v>1204</v>
      </c>
      <c r="C38" s="274" t="str">
        <f>Słownik!$B$520</f>
        <v>Szwecja</v>
      </c>
      <c r="D38" s="205">
        <v>0</v>
      </c>
      <c r="E38" s="205">
        <v>0</v>
      </c>
      <c r="F38" s="205">
        <v>0</v>
      </c>
      <c r="G38" s="205">
        <v>0</v>
      </c>
      <c r="H38" s="205">
        <v>0</v>
      </c>
      <c r="I38" s="205">
        <v>0</v>
      </c>
      <c r="J38" s="205">
        <v>0</v>
      </c>
      <c r="K38" s="205">
        <v>0</v>
      </c>
      <c r="L38" s="205">
        <v>0</v>
      </c>
      <c r="M38" s="205">
        <v>0</v>
      </c>
      <c r="N38" s="197">
        <f>Parametry!C87*('SCR-HealthCAT'!E38*Parametry!$F$59+'SCR-HealthCAT'!G38*Parametry!$F$60+'SCR-HealthCAT'!I38*Parametry!$F$61+'SCR-HealthCAT'!K38*Parametry!$F$62+'SCR-HealthCAT'!M38*Parametry!$F$63)</f>
        <v>0</v>
      </c>
      <c r="O38" s="205">
        <v>0</v>
      </c>
      <c r="P38" s="205">
        <v>0</v>
      </c>
      <c r="Q38" s="197">
        <f t="shared" si="0"/>
        <v>0</v>
      </c>
    </row>
    <row r="39" spans="2:17">
      <c r="B39" s="182" t="s">
        <v>1205</v>
      </c>
      <c r="C39" s="274" t="str">
        <f>Słownik!$B$492</f>
        <v>Szwajcaria</v>
      </c>
      <c r="D39" s="205">
        <v>0</v>
      </c>
      <c r="E39" s="205">
        <v>0</v>
      </c>
      <c r="F39" s="205">
        <v>0</v>
      </c>
      <c r="G39" s="205">
        <v>0</v>
      </c>
      <c r="H39" s="205">
        <v>0</v>
      </c>
      <c r="I39" s="205">
        <v>0</v>
      </c>
      <c r="J39" s="205">
        <v>0</v>
      </c>
      <c r="K39" s="205">
        <v>0</v>
      </c>
      <c r="L39" s="205">
        <v>0</v>
      </c>
      <c r="M39" s="205">
        <v>0</v>
      </c>
      <c r="N39" s="197">
        <f>Parametry!C88*('SCR-HealthCAT'!E39*Parametry!$F$59+'SCR-HealthCAT'!G39*Parametry!$F$60+'SCR-HealthCAT'!I39*Parametry!$F$61+'SCR-HealthCAT'!K39*Parametry!$F$62+'SCR-HealthCAT'!M39*Parametry!$F$63)</f>
        <v>0</v>
      </c>
      <c r="O39" s="205">
        <v>0</v>
      </c>
      <c r="P39" s="205">
        <v>0</v>
      </c>
      <c r="Q39" s="197">
        <f>N39-O39+P39</f>
        <v>0</v>
      </c>
    </row>
    <row r="40" spans="2:17">
      <c r="B40" s="182" t="s">
        <v>1206</v>
      </c>
      <c r="C40" s="274" t="str">
        <f>Słownik!$B$526</f>
        <v>Wielka Brytania</v>
      </c>
      <c r="D40" s="205">
        <v>0</v>
      </c>
      <c r="E40" s="205">
        <v>0</v>
      </c>
      <c r="F40" s="205">
        <v>0</v>
      </c>
      <c r="G40" s="205">
        <v>0</v>
      </c>
      <c r="H40" s="205">
        <v>0</v>
      </c>
      <c r="I40" s="205">
        <v>0</v>
      </c>
      <c r="J40" s="205">
        <v>0</v>
      </c>
      <c r="K40" s="205">
        <v>0</v>
      </c>
      <c r="L40" s="205">
        <v>0</v>
      </c>
      <c r="M40" s="205">
        <v>0</v>
      </c>
      <c r="N40" s="197">
        <f>Parametry!C89*('SCR-HealthCAT'!E40*Parametry!$F$59+'SCR-HealthCAT'!G40*Parametry!$F$60+'SCR-HealthCAT'!I40*Parametry!$F$61+'SCR-HealthCAT'!K40*Parametry!$F$62+'SCR-HealthCAT'!M40*Parametry!$F$63)</f>
        <v>0</v>
      </c>
      <c r="O40" s="205">
        <v>0</v>
      </c>
      <c r="P40" s="205">
        <v>0</v>
      </c>
      <c r="Q40" s="197">
        <f t="shared" si="0"/>
        <v>0</v>
      </c>
    </row>
    <row r="41" spans="2:17">
      <c r="B41" s="908" t="str">
        <f>Słownik!B699</f>
        <v>Wymóg dla wypadków masowych przed dywersyfikacją</v>
      </c>
      <c r="C41" s="909"/>
      <c r="D41" s="362"/>
      <c r="E41" s="362"/>
      <c r="F41" s="362"/>
      <c r="G41" s="362"/>
      <c r="H41" s="362"/>
      <c r="I41" s="362"/>
      <c r="J41" s="362"/>
      <c r="K41" s="362"/>
      <c r="L41" s="362"/>
      <c r="M41" s="362"/>
      <c r="N41" s="197">
        <f>SUM(N10:N40)</f>
        <v>0</v>
      </c>
      <c r="O41" s="197">
        <f>SUM(O10:O40)</f>
        <v>0</v>
      </c>
      <c r="P41" s="197">
        <f>SUM(P10:P40)</f>
        <v>0</v>
      </c>
      <c r="Q41" s="197">
        <f>SUM(Q10:Q40)</f>
        <v>0</v>
      </c>
    </row>
    <row r="42" spans="2:17">
      <c r="B42" s="182" t="s">
        <v>1207</v>
      </c>
      <c r="C42" s="585" t="str">
        <f>Słownik!$B$670</f>
        <v>Efekt dywersyfikacji pomiędzy zdarzeniami</v>
      </c>
      <c r="D42" s="362"/>
      <c r="E42" s="362"/>
      <c r="F42" s="362"/>
      <c r="G42" s="362"/>
      <c r="H42" s="362"/>
      <c r="I42" s="362"/>
      <c r="J42" s="362"/>
      <c r="K42" s="362"/>
      <c r="L42" s="362"/>
      <c r="M42" s="362"/>
      <c r="N42" s="197">
        <f>N41-N43</f>
        <v>0</v>
      </c>
      <c r="O42" s="362"/>
      <c r="P42" s="362"/>
      <c r="Q42" s="197">
        <f>Q41-Q43</f>
        <v>0</v>
      </c>
    </row>
    <row r="43" spans="2:17">
      <c r="B43" s="908" t="str">
        <f>Słownik!B696</f>
        <v>Wymóg dla wypadków masowych po dywersyfikacji</v>
      </c>
      <c r="C43" s="909" t="s">
        <v>303</v>
      </c>
      <c r="D43" s="362"/>
      <c r="E43" s="362"/>
      <c r="F43" s="362"/>
      <c r="G43" s="362"/>
      <c r="H43" s="362"/>
      <c r="I43" s="362"/>
      <c r="J43" s="362"/>
      <c r="K43" s="362"/>
      <c r="L43" s="362"/>
      <c r="M43" s="362"/>
      <c r="N43" s="199">
        <f>SQRT(SUMSQ(N10:N40))</f>
        <v>0</v>
      </c>
      <c r="O43" s="362"/>
      <c r="P43" s="362"/>
      <c r="Q43" s="199">
        <f>SQRT(SUMSQ(Q10:Q40))</f>
        <v>0</v>
      </c>
    </row>
    <row r="44" spans="2:17">
      <c r="B44" s="566"/>
      <c r="C44" s="566"/>
      <c r="D44" s="571"/>
      <c r="E44" s="571"/>
      <c r="F44" s="571"/>
      <c r="G44" s="571"/>
      <c r="H44" s="571"/>
      <c r="I44" s="571"/>
      <c r="J44" s="571"/>
      <c r="K44" s="566"/>
      <c r="L44" s="566"/>
      <c r="M44" s="566"/>
      <c r="N44" s="566"/>
      <c r="O44" s="566"/>
      <c r="P44" s="566"/>
      <c r="Q44" s="566"/>
    </row>
    <row r="45" spans="2:17">
      <c r="B45" s="566"/>
      <c r="C45" s="566"/>
      <c r="D45" s="571"/>
      <c r="E45" s="571"/>
      <c r="F45" s="571"/>
      <c r="G45" s="571"/>
      <c r="H45" s="571"/>
      <c r="I45" s="571"/>
      <c r="J45" s="571"/>
      <c r="K45" s="566"/>
      <c r="L45" s="566"/>
      <c r="M45" s="566"/>
      <c r="N45" s="566"/>
      <c r="O45" s="566"/>
      <c r="P45" s="566"/>
      <c r="Q45" s="566"/>
    </row>
    <row r="46" spans="2:17">
      <c r="B46" s="566"/>
      <c r="C46" s="566"/>
      <c r="D46" s="571"/>
      <c r="E46" s="571"/>
      <c r="F46" s="571"/>
      <c r="G46" s="571"/>
      <c r="H46" s="571"/>
      <c r="I46" s="571"/>
      <c r="J46" s="571"/>
      <c r="K46" s="566"/>
      <c r="L46" s="566"/>
      <c r="M46" s="566"/>
      <c r="N46" s="566"/>
      <c r="O46" s="566"/>
      <c r="P46" s="566"/>
      <c r="Q46" s="566"/>
    </row>
    <row r="47" spans="2:17" ht="75" customHeight="1">
      <c r="B47" s="794" t="str">
        <f>Słownik!$B$200</f>
        <v>Lp.</v>
      </c>
      <c r="C47" s="875" t="str">
        <f>Słownik!B700</f>
        <v>Ryzyko katastroficzne z ubezp. zdrowotnych - Koncentracja wypadków</v>
      </c>
      <c r="D47" s="799" t="str">
        <f>Słownik!B701</f>
        <v>Największa koncentracja ryzyka wypadków</v>
      </c>
      <c r="E47" s="215" t="str">
        <f>Słownik!B686</f>
        <v>Śmierć w wypadku</v>
      </c>
      <c r="F47" s="215" t="str">
        <f>Słownik!B689</f>
        <v>Trwała niepełnosprawność spowodowana przez wypadek</v>
      </c>
      <c r="G47" s="215" t="str">
        <f>Słownik!B690</f>
        <v>Niepełnosprawność, która trwa co najmniej 10 lat, spowodowana przez wypadek</v>
      </c>
      <c r="H47" s="215" t="str">
        <f>Słownik!B691</f>
        <v>Niepełnosprawność, która trwa co najmniej 12 miesięcy, spowodowana przez wypadek</v>
      </c>
      <c r="I47" s="215" t="str">
        <f>Słownik!B692</f>
        <v>Leczenie w związku z wypadkiem</v>
      </c>
      <c r="J47" s="799" t="str">
        <f>Słownik!$B$693</f>
        <v xml:space="preserve">Obciążenie kapitałowe brutto </v>
      </c>
      <c r="K47" s="799" t="str">
        <f>Słownik!$B$667</f>
        <v>Techniki ograniczania ryzyka</v>
      </c>
      <c r="L47" s="799" t="str">
        <f>Słownik!$B$694</f>
        <v>Składka odnowieniowa</v>
      </c>
      <c r="M47" s="799" t="str">
        <f>Słownik!$B$695</f>
        <v>Obciążenie kapitałowe netto</v>
      </c>
      <c r="N47" s="566"/>
      <c r="O47" s="566"/>
      <c r="P47" s="566"/>
      <c r="Q47" s="566"/>
    </row>
    <row r="48" spans="2:17" ht="49.5" customHeight="1">
      <c r="B48" s="795"/>
      <c r="C48" s="870"/>
      <c r="D48" s="800"/>
      <c r="E48" s="215" t="str">
        <f>Słownik!$C$702</f>
        <v>Średnia wartość świadczeń wypłacanych</v>
      </c>
      <c r="F48" s="215" t="str">
        <f>Słownik!$C$702</f>
        <v>Średnia wartość świadczeń wypłacanych</v>
      </c>
      <c r="G48" s="215" t="str">
        <f>Słownik!$C$702</f>
        <v>Średnia wartość świadczeń wypłacanych</v>
      </c>
      <c r="H48" s="215" t="str">
        <f>Słownik!$C$702</f>
        <v>Średnia wartość świadczeń wypłacanych</v>
      </c>
      <c r="I48" s="215" t="str">
        <f>Słownik!$C$702</f>
        <v>Średnia wartość świadczeń wypłacanych</v>
      </c>
      <c r="J48" s="800"/>
      <c r="K48" s="800" t="str">
        <f>Słownik!$B$667</f>
        <v>Techniki ograniczania ryzyka</v>
      </c>
      <c r="L48" s="800"/>
      <c r="M48" s="800"/>
      <c r="N48" s="566"/>
      <c r="O48" s="566"/>
      <c r="P48" s="566"/>
      <c r="Q48" s="566"/>
    </row>
    <row r="49" spans="2:17">
      <c r="B49" s="193" t="s">
        <v>11</v>
      </c>
      <c r="C49" s="274" t="str">
        <f>Słownik!$B$485</f>
        <v>Austria</v>
      </c>
      <c r="D49" s="205">
        <v>0</v>
      </c>
      <c r="E49" s="205">
        <v>0</v>
      </c>
      <c r="F49" s="205">
        <v>0</v>
      </c>
      <c r="G49" s="205">
        <v>0</v>
      </c>
      <c r="H49" s="205">
        <v>0</v>
      </c>
      <c r="I49" s="205">
        <v>0</v>
      </c>
      <c r="J49" s="197">
        <f>D49*(Parametry!$F$59*'SCR-HealthCAT'!E49+Parametry!$F$60*'SCR-HealthCAT'!F49+Parametry!$F$61*'SCR-HealthCAT'!G49+Parametry!$F$62*'SCR-HealthCAT'!H49+Parametry!$F$63*'SCR-HealthCAT'!I49)</f>
        <v>0</v>
      </c>
      <c r="K49" s="205">
        <v>0</v>
      </c>
      <c r="L49" s="205">
        <v>0</v>
      </c>
      <c r="M49" s="197">
        <f t="shared" ref="M49:M79" si="1">J49-K49+L49</f>
        <v>0</v>
      </c>
      <c r="N49" s="566"/>
      <c r="O49" s="566"/>
      <c r="P49" s="566"/>
      <c r="Q49" s="566"/>
    </row>
    <row r="50" spans="2:17">
      <c r="B50" s="182" t="s">
        <v>12</v>
      </c>
      <c r="C50" s="274" t="str">
        <f>Słownik!$B$488</f>
        <v>Belgia</v>
      </c>
      <c r="D50" s="205">
        <v>0</v>
      </c>
      <c r="E50" s="205">
        <v>0</v>
      </c>
      <c r="F50" s="205">
        <v>0</v>
      </c>
      <c r="G50" s="205">
        <v>0</v>
      </c>
      <c r="H50" s="205">
        <v>0</v>
      </c>
      <c r="I50" s="205">
        <v>0</v>
      </c>
      <c r="J50" s="197">
        <f>D50*(Parametry!$F$59*'SCR-HealthCAT'!E50+Parametry!$F$60*'SCR-HealthCAT'!F50+Parametry!$F$61*'SCR-HealthCAT'!G50+Parametry!$F$62*'SCR-HealthCAT'!H50+Parametry!$F$63*'SCR-HealthCAT'!I50)</f>
        <v>0</v>
      </c>
      <c r="K50" s="205">
        <v>0</v>
      </c>
      <c r="L50" s="205">
        <v>0</v>
      </c>
      <c r="M50" s="197">
        <f t="shared" si="1"/>
        <v>0</v>
      </c>
      <c r="N50" s="566"/>
      <c r="O50" s="566"/>
      <c r="P50" s="566"/>
      <c r="Q50" s="566"/>
    </row>
    <row r="51" spans="2:17">
      <c r="B51" s="193" t="s">
        <v>13</v>
      </c>
      <c r="C51" s="274" t="str">
        <f>Słownik!$B$490</f>
        <v>Bułgaria</v>
      </c>
      <c r="D51" s="205">
        <v>0</v>
      </c>
      <c r="E51" s="205">
        <v>0</v>
      </c>
      <c r="F51" s="205">
        <v>0</v>
      </c>
      <c r="G51" s="205">
        <v>0</v>
      </c>
      <c r="H51" s="205">
        <v>0</v>
      </c>
      <c r="I51" s="205">
        <v>0</v>
      </c>
      <c r="J51" s="197">
        <f>D51*(Parametry!$F$59*'SCR-HealthCAT'!E51+Parametry!$F$60*'SCR-HealthCAT'!F51+Parametry!$F$61*'SCR-HealthCAT'!G51+Parametry!$F$62*'SCR-HealthCAT'!H51+Parametry!$F$63*'SCR-HealthCAT'!I51)</f>
        <v>0</v>
      </c>
      <c r="K51" s="205">
        <v>0</v>
      </c>
      <c r="L51" s="205">
        <v>0</v>
      </c>
      <c r="M51" s="197">
        <f t="shared" si="1"/>
        <v>0</v>
      </c>
      <c r="N51" s="566"/>
      <c r="O51" s="566"/>
      <c r="P51" s="566"/>
      <c r="Q51" s="566"/>
    </row>
    <row r="52" spans="2:17">
      <c r="B52" s="182" t="s">
        <v>14</v>
      </c>
      <c r="C52" s="274" t="str">
        <f>Słownik!$B$494</f>
        <v>Chorwacja</v>
      </c>
      <c r="D52" s="205">
        <v>0</v>
      </c>
      <c r="E52" s="205">
        <v>0</v>
      </c>
      <c r="F52" s="205">
        <v>0</v>
      </c>
      <c r="G52" s="205">
        <v>0</v>
      </c>
      <c r="H52" s="205">
        <v>0</v>
      </c>
      <c r="I52" s="205">
        <v>0</v>
      </c>
      <c r="J52" s="197">
        <f>D52*(Parametry!$F$59*'SCR-HealthCAT'!E52+Parametry!$F$60*'SCR-HealthCAT'!F52+Parametry!$F$61*'SCR-HealthCAT'!G52+Parametry!$F$62*'SCR-HealthCAT'!H52+Parametry!$F$63*'SCR-HealthCAT'!I52)</f>
        <v>0</v>
      </c>
      <c r="K52" s="205">
        <v>0</v>
      </c>
      <c r="L52" s="205">
        <v>0</v>
      </c>
      <c r="M52" s="197">
        <f t="shared" si="1"/>
        <v>0</v>
      </c>
      <c r="N52" s="566"/>
      <c r="O52" s="566"/>
      <c r="P52" s="566"/>
      <c r="Q52" s="566"/>
    </row>
    <row r="53" spans="2:17">
      <c r="B53" s="193" t="s">
        <v>15</v>
      </c>
      <c r="C53" s="274" t="str">
        <f>Słownik!$B$496</f>
        <v>Cypr</v>
      </c>
      <c r="D53" s="205">
        <v>0</v>
      </c>
      <c r="E53" s="205">
        <v>0</v>
      </c>
      <c r="F53" s="205">
        <v>0</v>
      </c>
      <c r="G53" s="205">
        <v>0</v>
      </c>
      <c r="H53" s="205">
        <v>0</v>
      </c>
      <c r="I53" s="205">
        <v>0</v>
      </c>
      <c r="J53" s="197">
        <f>D53*(Parametry!$F$59*'SCR-HealthCAT'!E53+Parametry!$F$60*'SCR-HealthCAT'!F53+Parametry!$F$61*'SCR-HealthCAT'!G53+Parametry!$F$62*'SCR-HealthCAT'!H53+Parametry!$F$63*'SCR-HealthCAT'!I53)</f>
        <v>0</v>
      </c>
      <c r="K53" s="205">
        <v>0</v>
      </c>
      <c r="L53" s="205">
        <v>0</v>
      </c>
      <c r="M53" s="197">
        <f t="shared" si="1"/>
        <v>0</v>
      </c>
      <c r="N53" s="566"/>
      <c r="O53" s="566"/>
      <c r="P53" s="566"/>
      <c r="Q53" s="566"/>
    </row>
    <row r="54" spans="2:17">
      <c r="B54" s="182" t="s">
        <v>16</v>
      </c>
      <c r="C54" s="274" t="str">
        <f>Słownik!$B$498</f>
        <v>Czechy</v>
      </c>
      <c r="D54" s="205">
        <v>0</v>
      </c>
      <c r="E54" s="205">
        <v>0</v>
      </c>
      <c r="F54" s="205">
        <v>0</v>
      </c>
      <c r="G54" s="205">
        <v>0</v>
      </c>
      <c r="H54" s="205">
        <v>0</v>
      </c>
      <c r="I54" s="205">
        <v>0</v>
      </c>
      <c r="J54" s="197">
        <f>D54*(Parametry!$F$59*'SCR-HealthCAT'!E54+Parametry!$F$60*'SCR-HealthCAT'!F54+Parametry!$F$61*'SCR-HealthCAT'!G54+Parametry!$F$62*'SCR-HealthCAT'!H54+Parametry!$F$63*'SCR-HealthCAT'!I54)</f>
        <v>0</v>
      </c>
      <c r="K54" s="205">
        <v>0</v>
      </c>
      <c r="L54" s="205">
        <v>0</v>
      </c>
      <c r="M54" s="197">
        <f t="shared" si="1"/>
        <v>0</v>
      </c>
      <c r="N54" s="566"/>
      <c r="O54" s="566"/>
      <c r="P54" s="566"/>
      <c r="Q54" s="566"/>
    </row>
    <row r="55" spans="2:17">
      <c r="B55" s="193" t="s">
        <v>17</v>
      </c>
      <c r="C55" s="274" t="str">
        <f>Słownik!$B$502</f>
        <v>Dania</v>
      </c>
      <c r="D55" s="205">
        <v>0</v>
      </c>
      <c r="E55" s="205">
        <v>0</v>
      </c>
      <c r="F55" s="205">
        <v>0</v>
      </c>
      <c r="G55" s="205">
        <v>0</v>
      </c>
      <c r="H55" s="205">
        <v>0</v>
      </c>
      <c r="I55" s="205">
        <v>0</v>
      </c>
      <c r="J55" s="197">
        <f>D55*(Parametry!$F$59*'SCR-HealthCAT'!E55+Parametry!$F$60*'SCR-HealthCAT'!F55+Parametry!$F$61*'SCR-HealthCAT'!G55+Parametry!$F$62*'SCR-HealthCAT'!H55+Parametry!$F$63*'SCR-HealthCAT'!I55)</f>
        <v>0</v>
      </c>
      <c r="K55" s="205">
        <v>0</v>
      </c>
      <c r="L55" s="205">
        <v>0</v>
      </c>
      <c r="M55" s="197">
        <f t="shared" si="1"/>
        <v>0</v>
      </c>
      <c r="N55" s="566"/>
      <c r="O55" s="566"/>
      <c r="P55" s="566"/>
      <c r="Q55" s="566"/>
    </row>
    <row r="56" spans="2:17">
      <c r="B56" s="182" t="s">
        <v>18</v>
      </c>
      <c r="C56" s="274" t="str">
        <f>Słownik!$B$682</f>
        <v>Estonia</v>
      </c>
      <c r="D56" s="205">
        <v>0</v>
      </c>
      <c r="E56" s="205">
        <v>0</v>
      </c>
      <c r="F56" s="205">
        <v>0</v>
      </c>
      <c r="G56" s="205">
        <v>0</v>
      </c>
      <c r="H56" s="205">
        <v>0</v>
      </c>
      <c r="I56" s="205">
        <v>0</v>
      </c>
      <c r="J56" s="197">
        <f>D56*(Parametry!$F$59*'SCR-HealthCAT'!E56+Parametry!$F$60*'SCR-HealthCAT'!F56+Parametry!$F$61*'SCR-HealthCAT'!G56+Parametry!$F$62*'SCR-HealthCAT'!H56+Parametry!$F$63*'SCR-HealthCAT'!I56)</f>
        <v>0</v>
      </c>
      <c r="K56" s="205">
        <v>0</v>
      </c>
      <c r="L56" s="205">
        <v>0</v>
      </c>
      <c r="M56" s="197">
        <f t="shared" si="1"/>
        <v>0</v>
      </c>
      <c r="N56" s="566"/>
      <c r="O56" s="566"/>
      <c r="P56" s="566"/>
      <c r="Q56" s="566"/>
    </row>
    <row r="57" spans="2:17">
      <c r="B57" s="193" t="s">
        <v>19</v>
      </c>
      <c r="C57" s="274" t="str">
        <f>Słownik!$B$683</f>
        <v>Finlandia</v>
      </c>
      <c r="D57" s="205">
        <v>0</v>
      </c>
      <c r="E57" s="205">
        <v>0</v>
      </c>
      <c r="F57" s="205">
        <v>0</v>
      </c>
      <c r="G57" s="205">
        <v>0</v>
      </c>
      <c r="H57" s="205">
        <v>0</v>
      </c>
      <c r="I57" s="205">
        <v>0</v>
      </c>
      <c r="J57" s="197">
        <f>D57*(Parametry!$F$59*'SCR-HealthCAT'!E57+Parametry!$F$60*'SCR-HealthCAT'!F57+Parametry!$F$61*'SCR-HealthCAT'!G57+Parametry!$F$62*'SCR-HealthCAT'!H57+Parametry!$F$63*'SCR-HealthCAT'!I57)</f>
        <v>0</v>
      </c>
      <c r="K57" s="205">
        <v>0</v>
      </c>
      <c r="L57" s="205">
        <v>0</v>
      </c>
      <c r="M57" s="197">
        <f t="shared" si="1"/>
        <v>0</v>
      </c>
      <c r="N57" s="566"/>
      <c r="O57" s="566"/>
      <c r="P57" s="566"/>
      <c r="Q57" s="566"/>
    </row>
    <row r="58" spans="2:17">
      <c r="B58" s="182" t="s">
        <v>20</v>
      </c>
      <c r="C58" s="274" t="str">
        <f>Słownik!$B$504</f>
        <v>Francja</v>
      </c>
      <c r="D58" s="205">
        <v>0</v>
      </c>
      <c r="E58" s="205">
        <v>0</v>
      </c>
      <c r="F58" s="205">
        <v>0</v>
      </c>
      <c r="G58" s="205">
        <v>0</v>
      </c>
      <c r="H58" s="205">
        <v>0</v>
      </c>
      <c r="I58" s="205">
        <v>0</v>
      </c>
      <c r="J58" s="197">
        <f>D58*(Parametry!$F$59*'SCR-HealthCAT'!E58+Parametry!$F$60*'SCR-HealthCAT'!F58+Parametry!$F$61*'SCR-HealthCAT'!G58+Parametry!$F$62*'SCR-HealthCAT'!H58+Parametry!$F$63*'SCR-HealthCAT'!I58)</f>
        <v>0</v>
      </c>
      <c r="K58" s="205">
        <v>0</v>
      </c>
      <c r="L58" s="205">
        <v>0</v>
      </c>
      <c r="M58" s="197">
        <f t="shared" si="1"/>
        <v>0</v>
      </c>
      <c r="N58" s="566"/>
      <c r="O58" s="566"/>
      <c r="P58" s="566"/>
      <c r="Q58" s="566"/>
    </row>
    <row r="59" spans="2:17">
      <c r="B59" s="193" t="s">
        <v>21</v>
      </c>
      <c r="C59" s="274" t="str">
        <f>Słownik!$B$528</f>
        <v>Grecja</v>
      </c>
      <c r="D59" s="205">
        <v>0</v>
      </c>
      <c r="E59" s="205">
        <v>0</v>
      </c>
      <c r="F59" s="205">
        <v>0</v>
      </c>
      <c r="G59" s="205">
        <v>0</v>
      </c>
      <c r="H59" s="205">
        <v>0</v>
      </c>
      <c r="I59" s="205">
        <v>0</v>
      </c>
      <c r="J59" s="197">
        <f>D59*(Parametry!$F$59*'SCR-HealthCAT'!E59+Parametry!$F$60*'SCR-HealthCAT'!F59+Parametry!$F$61*'SCR-HealthCAT'!G59+Parametry!$F$62*'SCR-HealthCAT'!H59+Parametry!$F$63*'SCR-HealthCAT'!I59)</f>
        <v>0</v>
      </c>
      <c r="K59" s="205">
        <v>0</v>
      </c>
      <c r="L59" s="205">
        <v>0</v>
      </c>
      <c r="M59" s="197">
        <f t="shared" si="1"/>
        <v>0</v>
      </c>
      <c r="N59" s="566"/>
      <c r="O59" s="566"/>
      <c r="P59" s="566"/>
      <c r="Q59" s="566"/>
    </row>
    <row r="60" spans="2:17">
      <c r="B60" s="182" t="s">
        <v>22</v>
      </c>
      <c r="C60" s="274" t="str">
        <f>Słownik!$B$500</f>
        <v>Niemcy</v>
      </c>
      <c r="D60" s="205">
        <v>0</v>
      </c>
      <c r="E60" s="205">
        <v>0</v>
      </c>
      <c r="F60" s="205">
        <v>0</v>
      </c>
      <c r="G60" s="205">
        <v>0</v>
      </c>
      <c r="H60" s="205">
        <v>0</v>
      </c>
      <c r="I60" s="205">
        <v>0</v>
      </c>
      <c r="J60" s="197">
        <f>D60*(Parametry!$F$59*'SCR-HealthCAT'!E60+Parametry!$F$60*'SCR-HealthCAT'!F60+Parametry!$F$61*'SCR-HealthCAT'!G60+Parametry!$F$62*'SCR-HealthCAT'!H60+Parametry!$F$63*'SCR-HealthCAT'!I60)</f>
        <v>0</v>
      </c>
      <c r="K60" s="205">
        <v>0</v>
      </c>
      <c r="L60" s="205">
        <v>0</v>
      </c>
      <c r="M60" s="197">
        <f t="shared" si="1"/>
        <v>0</v>
      </c>
      <c r="N60" s="566"/>
      <c r="O60" s="566"/>
      <c r="P60" s="566"/>
      <c r="Q60" s="566"/>
    </row>
    <row r="61" spans="2:17">
      <c r="B61" s="193" t="s">
        <v>23</v>
      </c>
      <c r="C61" s="274" t="str">
        <f>Słownik!$B$506</f>
        <v>Węgry</v>
      </c>
      <c r="D61" s="205">
        <v>0</v>
      </c>
      <c r="E61" s="205">
        <v>0</v>
      </c>
      <c r="F61" s="205">
        <v>0</v>
      </c>
      <c r="G61" s="205">
        <v>0</v>
      </c>
      <c r="H61" s="205">
        <v>0</v>
      </c>
      <c r="I61" s="205">
        <v>0</v>
      </c>
      <c r="J61" s="197">
        <f>D61*(Parametry!$F$59*'SCR-HealthCAT'!E61+Parametry!$F$60*'SCR-HealthCAT'!F61+Parametry!$F$61*'SCR-HealthCAT'!G61+Parametry!$F$62*'SCR-HealthCAT'!H61+Parametry!$F$63*'SCR-HealthCAT'!I61)</f>
        <v>0</v>
      </c>
      <c r="K61" s="205">
        <v>0</v>
      </c>
      <c r="L61" s="205">
        <v>0</v>
      </c>
      <c r="M61" s="197">
        <f t="shared" si="1"/>
        <v>0</v>
      </c>
      <c r="N61" s="566"/>
      <c r="O61" s="566"/>
      <c r="P61" s="566"/>
      <c r="Q61" s="566"/>
    </row>
    <row r="62" spans="2:17">
      <c r="B62" s="182" t="s">
        <v>24</v>
      </c>
      <c r="C62" s="274" t="str">
        <f>Słownik!$B$538</f>
        <v>Islandia</v>
      </c>
      <c r="D62" s="205">
        <v>0</v>
      </c>
      <c r="E62" s="205">
        <v>0</v>
      </c>
      <c r="F62" s="205">
        <v>0</v>
      </c>
      <c r="G62" s="205">
        <v>0</v>
      </c>
      <c r="H62" s="205">
        <v>0</v>
      </c>
      <c r="I62" s="205">
        <v>0</v>
      </c>
      <c r="J62" s="197">
        <f>D62*(Parametry!$F$59*'SCR-HealthCAT'!E62+Parametry!$F$60*'SCR-HealthCAT'!F62+Parametry!$F$61*'SCR-HealthCAT'!G62+Parametry!$F$62*'SCR-HealthCAT'!H62+Parametry!$F$63*'SCR-HealthCAT'!I62)</f>
        <v>0</v>
      </c>
      <c r="K62" s="205">
        <v>0</v>
      </c>
      <c r="L62" s="205">
        <v>0</v>
      </c>
      <c r="M62" s="197">
        <f t="shared" si="1"/>
        <v>0</v>
      </c>
      <c r="N62" s="566"/>
      <c r="O62" s="566"/>
      <c r="P62" s="566"/>
      <c r="Q62" s="566"/>
    </row>
    <row r="63" spans="2:17">
      <c r="B63" s="193" t="s">
        <v>25</v>
      </c>
      <c r="C63" s="274" t="str">
        <f>Słownik!$B$508</f>
        <v>Irlandia</v>
      </c>
      <c r="D63" s="205">
        <v>0</v>
      </c>
      <c r="E63" s="205">
        <v>0</v>
      </c>
      <c r="F63" s="205">
        <v>0</v>
      </c>
      <c r="G63" s="205">
        <v>0</v>
      </c>
      <c r="H63" s="205">
        <v>0</v>
      </c>
      <c r="I63" s="205">
        <v>0</v>
      </c>
      <c r="J63" s="197">
        <f>D63*(Parametry!$F$59*'SCR-HealthCAT'!E63+Parametry!$F$60*'SCR-HealthCAT'!F63+Parametry!$F$61*'SCR-HealthCAT'!G63+Parametry!$F$62*'SCR-HealthCAT'!H63+Parametry!$F$63*'SCR-HealthCAT'!I63)</f>
        <v>0</v>
      </c>
      <c r="K63" s="205">
        <v>0</v>
      </c>
      <c r="L63" s="205">
        <v>0</v>
      </c>
      <c r="M63" s="197">
        <f t="shared" si="1"/>
        <v>0</v>
      </c>
      <c r="N63" s="566"/>
      <c r="O63" s="566"/>
      <c r="P63" s="566"/>
      <c r="Q63" s="566"/>
    </row>
    <row r="64" spans="2:17">
      <c r="B64" s="182" t="s">
        <v>26</v>
      </c>
      <c r="C64" s="274" t="str">
        <f>Słownik!$B$530</f>
        <v>Włochy</v>
      </c>
      <c r="D64" s="205">
        <v>0</v>
      </c>
      <c r="E64" s="205">
        <v>0</v>
      </c>
      <c r="F64" s="205">
        <v>0</v>
      </c>
      <c r="G64" s="205">
        <v>0</v>
      </c>
      <c r="H64" s="205">
        <v>0</v>
      </c>
      <c r="I64" s="205">
        <v>0</v>
      </c>
      <c r="J64" s="197">
        <f>D64*(Parametry!$F$59*'SCR-HealthCAT'!E64+Parametry!$F$60*'SCR-HealthCAT'!F64+Parametry!$F$61*'SCR-HealthCAT'!G64+Parametry!$F$62*'SCR-HealthCAT'!H64+Parametry!$F$63*'SCR-HealthCAT'!I64)</f>
        <v>0</v>
      </c>
      <c r="K64" s="205">
        <v>0</v>
      </c>
      <c r="L64" s="205">
        <v>0</v>
      </c>
      <c r="M64" s="197">
        <f t="shared" si="1"/>
        <v>0</v>
      </c>
      <c r="N64" s="566"/>
      <c r="O64" s="566"/>
      <c r="P64" s="566"/>
      <c r="Q64" s="566"/>
    </row>
    <row r="65" spans="2:17">
      <c r="B65" s="193" t="s">
        <v>27</v>
      </c>
      <c r="C65" s="274" t="str">
        <f>Słownik!$B$684</f>
        <v>Łotwa</v>
      </c>
      <c r="D65" s="205">
        <v>0</v>
      </c>
      <c r="E65" s="205">
        <v>0</v>
      </c>
      <c r="F65" s="205">
        <v>0</v>
      </c>
      <c r="G65" s="205">
        <v>0</v>
      </c>
      <c r="H65" s="205">
        <v>0</v>
      </c>
      <c r="I65" s="205">
        <v>0</v>
      </c>
      <c r="J65" s="197">
        <f>D65*(Parametry!$F$59*'SCR-HealthCAT'!E65+Parametry!$F$60*'SCR-HealthCAT'!F65+Parametry!$F$61*'SCR-HealthCAT'!G65+Parametry!$F$62*'SCR-HealthCAT'!H65+Parametry!$F$63*'SCR-HealthCAT'!I65)</f>
        <v>0</v>
      </c>
      <c r="K65" s="205">
        <v>0</v>
      </c>
      <c r="L65" s="205">
        <v>0</v>
      </c>
      <c r="M65" s="197">
        <f t="shared" si="1"/>
        <v>0</v>
      </c>
      <c r="N65" s="566"/>
      <c r="O65" s="566"/>
      <c r="P65" s="566"/>
      <c r="Q65" s="566"/>
    </row>
    <row r="66" spans="2:17">
      <c r="B66" s="182" t="s">
        <v>28</v>
      </c>
      <c r="C66" s="274" t="str">
        <f>Słownik!$B$685</f>
        <v>Litwa</v>
      </c>
      <c r="D66" s="205">
        <v>0</v>
      </c>
      <c r="E66" s="205">
        <v>0</v>
      </c>
      <c r="F66" s="205">
        <v>0</v>
      </c>
      <c r="G66" s="205">
        <v>0</v>
      </c>
      <c r="H66" s="205">
        <v>0</v>
      </c>
      <c r="I66" s="205">
        <v>0</v>
      </c>
      <c r="J66" s="197">
        <f>D66*(Parametry!$F$59*'SCR-HealthCAT'!E66+Parametry!$F$60*'SCR-HealthCAT'!F66+Parametry!$F$61*'SCR-HealthCAT'!G66+Parametry!$F$62*'SCR-HealthCAT'!H66+Parametry!$F$63*'SCR-HealthCAT'!I66)</f>
        <v>0</v>
      </c>
      <c r="K66" s="205">
        <v>0</v>
      </c>
      <c r="L66" s="205">
        <v>0</v>
      </c>
      <c r="M66" s="197">
        <f t="shared" si="1"/>
        <v>0</v>
      </c>
      <c r="N66" s="566"/>
      <c r="O66" s="566"/>
      <c r="P66" s="566"/>
      <c r="Q66" s="566"/>
    </row>
    <row r="67" spans="2:17">
      <c r="B67" s="193" t="s">
        <v>29</v>
      </c>
      <c r="C67" s="274" t="str">
        <f>Słownik!$B$510</f>
        <v>Luksemburg</v>
      </c>
      <c r="D67" s="205">
        <v>0</v>
      </c>
      <c r="E67" s="205">
        <v>0</v>
      </c>
      <c r="F67" s="205">
        <v>0</v>
      </c>
      <c r="G67" s="205">
        <v>0</v>
      </c>
      <c r="H67" s="205">
        <v>0</v>
      </c>
      <c r="I67" s="205">
        <v>0</v>
      </c>
      <c r="J67" s="197">
        <f>D67*(Parametry!$F$59*'SCR-HealthCAT'!E67+Parametry!$F$60*'SCR-HealthCAT'!F67+Parametry!$F$61*'SCR-HealthCAT'!G67+Parametry!$F$62*'SCR-HealthCAT'!H67+Parametry!$F$63*'SCR-HealthCAT'!I67)</f>
        <v>0</v>
      </c>
      <c r="K67" s="205">
        <v>0</v>
      </c>
      <c r="L67" s="205">
        <v>0</v>
      </c>
      <c r="M67" s="197">
        <f t="shared" si="1"/>
        <v>0</v>
      </c>
      <c r="N67" s="566"/>
      <c r="O67" s="566"/>
      <c r="P67" s="566"/>
      <c r="Q67" s="566"/>
    </row>
    <row r="68" spans="2:17">
      <c r="B68" s="182" t="s">
        <v>30</v>
      </c>
      <c r="C68" s="274" t="str">
        <f>Słownik!$B$532</f>
        <v>Malta</v>
      </c>
      <c r="D68" s="205">
        <v>0</v>
      </c>
      <c r="E68" s="205">
        <v>0</v>
      </c>
      <c r="F68" s="205">
        <v>0</v>
      </c>
      <c r="G68" s="205">
        <v>0</v>
      </c>
      <c r="H68" s="205">
        <v>0</v>
      </c>
      <c r="I68" s="205">
        <v>0</v>
      </c>
      <c r="J68" s="197">
        <f>D68*(Parametry!$F$59*'SCR-HealthCAT'!E68+Parametry!$F$60*'SCR-HealthCAT'!F68+Parametry!$F$61*'SCR-HealthCAT'!G68+Parametry!$F$62*'SCR-HealthCAT'!H68+Parametry!$F$63*'SCR-HealthCAT'!I68)</f>
        <v>0</v>
      </c>
      <c r="K68" s="205">
        <v>0</v>
      </c>
      <c r="L68" s="205">
        <v>0</v>
      </c>
      <c r="M68" s="197">
        <f t="shared" si="1"/>
        <v>0</v>
      </c>
      <c r="N68" s="566"/>
      <c r="O68" s="566"/>
      <c r="P68" s="566"/>
      <c r="Q68" s="566"/>
    </row>
    <row r="69" spans="2:17">
      <c r="B69" s="193" t="s">
        <v>31</v>
      </c>
      <c r="C69" s="274" t="str">
        <f>Słownik!$B$512</f>
        <v>Holandia</v>
      </c>
      <c r="D69" s="205">
        <v>0</v>
      </c>
      <c r="E69" s="205">
        <v>0</v>
      </c>
      <c r="F69" s="205">
        <v>0</v>
      </c>
      <c r="G69" s="205">
        <v>0</v>
      </c>
      <c r="H69" s="205">
        <v>0</v>
      </c>
      <c r="I69" s="205">
        <v>0</v>
      </c>
      <c r="J69" s="197">
        <f>D69*(Parametry!$F$59*'SCR-HealthCAT'!E69+Parametry!$F$60*'SCR-HealthCAT'!F69+Parametry!$F$61*'SCR-HealthCAT'!G69+Parametry!$F$62*'SCR-HealthCAT'!H69+Parametry!$F$63*'SCR-HealthCAT'!I69)</f>
        <v>0</v>
      </c>
      <c r="K69" s="205">
        <v>0</v>
      </c>
      <c r="L69" s="205">
        <v>0</v>
      </c>
      <c r="M69" s="197">
        <f t="shared" si="1"/>
        <v>0</v>
      </c>
      <c r="N69" s="566"/>
      <c r="O69" s="566"/>
      <c r="P69" s="566"/>
      <c r="Q69" s="566"/>
    </row>
    <row r="70" spans="2:17">
      <c r="B70" s="182" t="s">
        <v>1140</v>
      </c>
      <c r="C70" s="274" t="str">
        <f>Słownik!$B$514</f>
        <v>Norwegia</v>
      </c>
      <c r="D70" s="205">
        <v>0</v>
      </c>
      <c r="E70" s="205">
        <v>0</v>
      </c>
      <c r="F70" s="205">
        <v>0</v>
      </c>
      <c r="G70" s="205">
        <v>0</v>
      </c>
      <c r="H70" s="205">
        <v>0</v>
      </c>
      <c r="I70" s="205">
        <v>0</v>
      </c>
      <c r="J70" s="197">
        <f>D70*(Parametry!$F$59*'SCR-HealthCAT'!E70+Parametry!$F$60*'SCR-HealthCAT'!F70+Parametry!$F$61*'SCR-HealthCAT'!G70+Parametry!$F$62*'SCR-HealthCAT'!H70+Parametry!$F$63*'SCR-HealthCAT'!I70)</f>
        <v>0</v>
      </c>
      <c r="K70" s="205">
        <v>0</v>
      </c>
      <c r="L70" s="205">
        <v>0</v>
      </c>
      <c r="M70" s="197">
        <f t="shared" si="1"/>
        <v>0</v>
      </c>
      <c r="N70" s="566"/>
      <c r="O70" s="566"/>
      <c r="P70" s="566"/>
      <c r="Q70" s="566"/>
    </row>
    <row r="71" spans="2:17">
      <c r="B71" s="193" t="s">
        <v>1141</v>
      </c>
      <c r="C71" s="274" t="str">
        <f>Słownik!$B$516</f>
        <v>Polska</v>
      </c>
      <c r="D71" s="205">
        <v>0</v>
      </c>
      <c r="E71" s="205">
        <v>0</v>
      </c>
      <c r="F71" s="205">
        <v>0</v>
      </c>
      <c r="G71" s="205">
        <v>0</v>
      </c>
      <c r="H71" s="205">
        <v>0</v>
      </c>
      <c r="I71" s="205">
        <v>0</v>
      </c>
      <c r="J71" s="197">
        <f>D71*(Parametry!$F$59*'SCR-HealthCAT'!E71+Parametry!$F$60*'SCR-HealthCAT'!F71+Parametry!$F$61*'SCR-HealthCAT'!G71+Parametry!$F$62*'SCR-HealthCAT'!H71+Parametry!$F$63*'SCR-HealthCAT'!I71)</f>
        <v>0</v>
      </c>
      <c r="K71" s="205">
        <v>0</v>
      </c>
      <c r="L71" s="205">
        <v>0</v>
      </c>
      <c r="M71" s="197">
        <f t="shared" si="1"/>
        <v>0</v>
      </c>
      <c r="N71" s="566"/>
      <c r="O71" s="566"/>
      <c r="P71" s="566"/>
      <c r="Q71" s="566"/>
    </row>
    <row r="72" spans="2:17">
      <c r="B72" s="182" t="s">
        <v>1142</v>
      </c>
      <c r="C72" s="274" t="str">
        <f>Słownik!$B$534</f>
        <v>Portugalia</v>
      </c>
      <c r="D72" s="205">
        <v>0</v>
      </c>
      <c r="E72" s="205">
        <v>0</v>
      </c>
      <c r="F72" s="205">
        <v>0</v>
      </c>
      <c r="G72" s="205">
        <v>0</v>
      </c>
      <c r="H72" s="205">
        <v>0</v>
      </c>
      <c r="I72" s="205">
        <v>0</v>
      </c>
      <c r="J72" s="197">
        <f>D72*(Parametry!$F$59*'SCR-HealthCAT'!E72+Parametry!$F$60*'SCR-HealthCAT'!F72+Parametry!$F$61*'SCR-HealthCAT'!G72+Parametry!$F$62*'SCR-HealthCAT'!H72+Parametry!$F$63*'SCR-HealthCAT'!I72)</f>
        <v>0</v>
      </c>
      <c r="K72" s="205">
        <v>0</v>
      </c>
      <c r="L72" s="205">
        <v>0</v>
      </c>
      <c r="M72" s="197">
        <f t="shared" si="1"/>
        <v>0</v>
      </c>
      <c r="N72" s="566"/>
      <c r="O72" s="566"/>
      <c r="P72" s="566"/>
      <c r="Q72" s="566"/>
    </row>
    <row r="73" spans="2:17">
      <c r="B73" s="193" t="s">
        <v>1143</v>
      </c>
      <c r="C73" s="274" t="str">
        <f>Słownik!$B$518</f>
        <v>Rumunia</v>
      </c>
      <c r="D73" s="205">
        <v>0</v>
      </c>
      <c r="E73" s="205">
        <v>0</v>
      </c>
      <c r="F73" s="205">
        <v>0</v>
      </c>
      <c r="G73" s="205">
        <v>0</v>
      </c>
      <c r="H73" s="205">
        <v>0</v>
      </c>
      <c r="I73" s="205">
        <v>0</v>
      </c>
      <c r="J73" s="197">
        <f>D73*(Parametry!$F$59*'SCR-HealthCAT'!E73+Parametry!$F$60*'SCR-HealthCAT'!F73+Parametry!$F$61*'SCR-HealthCAT'!G73+Parametry!$F$62*'SCR-HealthCAT'!H73+Parametry!$F$63*'SCR-HealthCAT'!I73)</f>
        <v>0</v>
      </c>
      <c r="K73" s="205">
        <v>0</v>
      </c>
      <c r="L73" s="205">
        <v>0</v>
      </c>
      <c r="M73" s="197">
        <f t="shared" si="1"/>
        <v>0</v>
      </c>
      <c r="N73" s="566"/>
      <c r="O73" s="566"/>
      <c r="P73" s="566"/>
      <c r="Q73" s="566"/>
    </row>
    <row r="74" spans="2:17">
      <c r="B74" s="182" t="s">
        <v>1144</v>
      </c>
      <c r="C74" s="274" t="str">
        <f>Słownik!$B$524</f>
        <v>Słowacja</v>
      </c>
      <c r="D74" s="205">
        <v>0</v>
      </c>
      <c r="E74" s="205">
        <v>0</v>
      </c>
      <c r="F74" s="205">
        <v>0</v>
      </c>
      <c r="G74" s="205">
        <v>0</v>
      </c>
      <c r="H74" s="205">
        <v>0</v>
      </c>
      <c r="I74" s="205">
        <v>0</v>
      </c>
      <c r="J74" s="197">
        <f>D74*(Parametry!$F$59*'SCR-HealthCAT'!E74+Parametry!$F$60*'SCR-HealthCAT'!F74+Parametry!$F$61*'SCR-HealthCAT'!G74+Parametry!$F$62*'SCR-HealthCAT'!H74+Parametry!$F$63*'SCR-HealthCAT'!I74)</f>
        <v>0</v>
      </c>
      <c r="K74" s="205">
        <v>0</v>
      </c>
      <c r="L74" s="205">
        <v>0</v>
      </c>
      <c r="M74" s="197">
        <f t="shared" si="1"/>
        <v>0</v>
      </c>
      <c r="N74" s="566"/>
      <c r="O74" s="566"/>
      <c r="P74" s="566"/>
      <c r="Q74" s="566"/>
    </row>
    <row r="75" spans="2:17">
      <c r="B75" s="193" t="s">
        <v>1145</v>
      </c>
      <c r="C75" s="274" t="str">
        <f>Słownik!$B$522</f>
        <v>Słowenia</v>
      </c>
      <c r="D75" s="205">
        <v>0</v>
      </c>
      <c r="E75" s="205">
        <v>0</v>
      </c>
      <c r="F75" s="205">
        <v>0</v>
      </c>
      <c r="G75" s="205">
        <v>0</v>
      </c>
      <c r="H75" s="205">
        <v>0</v>
      </c>
      <c r="I75" s="205">
        <v>0</v>
      </c>
      <c r="J75" s="197">
        <f>D75*(Parametry!$F$59*'SCR-HealthCAT'!E75+Parametry!$F$60*'SCR-HealthCAT'!F75+Parametry!$F$61*'SCR-HealthCAT'!G75+Parametry!$F$62*'SCR-HealthCAT'!H75+Parametry!$F$63*'SCR-HealthCAT'!I75)</f>
        <v>0</v>
      </c>
      <c r="K75" s="205">
        <v>0</v>
      </c>
      <c r="L75" s="205">
        <v>0</v>
      </c>
      <c r="M75" s="197">
        <f t="shared" si="1"/>
        <v>0</v>
      </c>
      <c r="N75" s="566"/>
      <c r="O75" s="566"/>
      <c r="P75" s="566"/>
      <c r="Q75" s="566"/>
    </row>
    <row r="76" spans="2:17">
      <c r="B76" s="182" t="s">
        <v>1146</v>
      </c>
      <c r="C76" s="274" t="str">
        <f>Słownik!$B$536</f>
        <v>Hiszpania</v>
      </c>
      <c r="D76" s="205">
        <v>0</v>
      </c>
      <c r="E76" s="205">
        <v>0</v>
      </c>
      <c r="F76" s="205">
        <v>0</v>
      </c>
      <c r="G76" s="205">
        <v>0</v>
      </c>
      <c r="H76" s="205">
        <v>0</v>
      </c>
      <c r="I76" s="205">
        <v>0</v>
      </c>
      <c r="J76" s="197">
        <f>D76*(Parametry!$F$59*'SCR-HealthCAT'!E76+Parametry!$F$60*'SCR-HealthCAT'!F76+Parametry!$F$61*'SCR-HealthCAT'!G76+Parametry!$F$62*'SCR-HealthCAT'!H76+Parametry!$F$63*'SCR-HealthCAT'!I76)</f>
        <v>0</v>
      </c>
      <c r="K76" s="205">
        <v>0</v>
      </c>
      <c r="L76" s="205">
        <v>0</v>
      </c>
      <c r="M76" s="197">
        <f t="shared" si="1"/>
        <v>0</v>
      </c>
      <c r="N76" s="566"/>
      <c r="O76" s="566"/>
      <c r="P76" s="566"/>
      <c r="Q76" s="566"/>
    </row>
    <row r="77" spans="2:17">
      <c r="B77" s="182" t="s">
        <v>1204</v>
      </c>
      <c r="C77" s="274" t="str">
        <f>Słownik!$B$520</f>
        <v>Szwecja</v>
      </c>
      <c r="D77" s="205">
        <v>0</v>
      </c>
      <c r="E77" s="205">
        <v>0</v>
      </c>
      <c r="F77" s="205">
        <v>0</v>
      </c>
      <c r="G77" s="205">
        <v>0</v>
      </c>
      <c r="H77" s="205">
        <v>0</v>
      </c>
      <c r="I77" s="205">
        <v>0</v>
      </c>
      <c r="J77" s="197">
        <f>D77*(Parametry!$F$59*'SCR-HealthCAT'!E77+Parametry!$F$60*'SCR-HealthCAT'!F77+Parametry!$F$61*'SCR-HealthCAT'!G77+Parametry!$F$62*'SCR-HealthCAT'!H77+Parametry!$F$63*'SCR-HealthCAT'!I77)</f>
        <v>0</v>
      </c>
      <c r="K77" s="205">
        <v>0</v>
      </c>
      <c r="L77" s="205">
        <v>0</v>
      </c>
      <c r="M77" s="197">
        <f t="shared" si="1"/>
        <v>0</v>
      </c>
      <c r="N77" s="566"/>
      <c r="O77" s="566"/>
      <c r="P77" s="566"/>
      <c r="Q77" s="566"/>
    </row>
    <row r="78" spans="2:17">
      <c r="B78" s="182" t="s">
        <v>1205</v>
      </c>
      <c r="C78" s="274" t="str">
        <f>Słownik!$B$492</f>
        <v>Szwajcaria</v>
      </c>
      <c r="D78" s="205">
        <v>0</v>
      </c>
      <c r="E78" s="205">
        <v>0</v>
      </c>
      <c r="F78" s="205">
        <v>0</v>
      </c>
      <c r="G78" s="205">
        <v>0</v>
      </c>
      <c r="H78" s="205">
        <v>0</v>
      </c>
      <c r="I78" s="205">
        <v>0</v>
      </c>
      <c r="J78" s="197">
        <f>D78*(Parametry!$F$59*'SCR-HealthCAT'!E78+Parametry!$F$60*'SCR-HealthCAT'!F78+Parametry!$F$61*'SCR-HealthCAT'!G78+Parametry!$F$62*'SCR-HealthCAT'!H78+Parametry!$F$63*'SCR-HealthCAT'!I78)</f>
        <v>0</v>
      </c>
      <c r="K78" s="205">
        <v>0</v>
      </c>
      <c r="L78" s="205">
        <v>0</v>
      </c>
      <c r="M78" s="197">
        <f t="shared" si="1"/>
        <v>0</v>
      </c>
      <c r="N78" s="566"/>
      <c r="O78" s="566"/>
      <c r="P78" s="566"/>
      <c r="Q78" s="566"/>
    </row>
    <row r="79" spans="2:17">
      <c r="B79" s="182" t="s">
        <v>1206</v>
      </c>
      <c r="C79" s="274" t="str">
        <f>Słownik!$B$526</f>
        <v>Wielka Brytania</v>
      </c>
      <c r="D79" s="205">
        <v>0</v>
      </c>
      <c r="E79" s="205">
        <v>0</v>
      </c>
      <c r="F79" s="205">
        <v>0</v>
      </c>
      <c r="G79" s="205">
        <v>0</v>
      </c>
      <c r="H79" s="205">
        <v>0</v>
      </c>
      <c r="I79" s="205">
        <v>0</v>
      </c>
      <c r="J79" s="197">
        <f>D79*(Parametry!$F$59*'SCR-HealthCAT'!E79+Parametry!$F$60*'SCR-HealthCAT'!F79+Parametry!$F$61*'SCR-HealthCAT'!G79+Parametry!$F$62*'SCR-HealthCAT'!H79+Parametry!$F$63*'SCR-HealthCAT'!I79)</f>
        <v>0</v>
      </c>
      <c r="K79" s="205">
        <v>0</v>
      </c>
      <c r="L79" s="205">
        <v>0</v>
      </c>
      <c r="M79" s="197">
        <f t="shared" si="1"/>
        <v>0</v>
      </c>
      <c r="N79" s="566"/>
      <c r="O79" s="566"/>
      <c r="P79" s="566"/>
      <c r="Q79" s="566"/>
    </row>
    <row r="80" spans="2:17">
      <c r="B80" s="908" t="str">
        <f>Słownik!B703</f>
        <v>Wymóg dla koncentracji wypadków przed dywersyfikacją</v>
      </c>
      <c r="C80" s="909" t="s">
        <v>306</v>
      </c>
      <c r="D80" s="362"/>
      <c r="E80" s="362"/>
      <c r="F80" s="362"/>
      <c r="G80" s="362"/>
      <c r="H80" s="362"/>
      <c r="I80" s="362"/>
      <c r="J80" s="197">
        <f>SUM(J49:J79)</f>
        <v>0</v>
      </c>
      <c r="K80" s="197">
        <f>SUM(K49:K79)</f>
        <v>0</v>
      </c>
      <c r="L80" s="197">
        <f>SUM(L49:L79)</f>
        <v>0</v>
      </c>
      <c r="M80" s="197">
        <f>SUM(M49:M79)</f>
        <v>0</v>
      </c>
      <c r="N80" s="566"/>
      <c r="O80" s="566"/>
      <c r="P80" s="566"/>
      <c r="Q80" s="566"/>
    </row>
    <row r="81" spans="2:17">
      <c r="B81" s="182" t="s">
        <v>1207</v>
      </c>
      <c r="C81" s="585" t="str">
        <f>Słownik!$B$670</f>
        <v>Efekt dywersyfikacji pomiędzy zdarzeniami</v>
      </c>
      <c r="D81" s="362"/>
      <c r="E81" s="362"/>
      <c r="F81" s="362"/>
      <c r="G81" s="362"/>
      <c r="H81" s="362"/>
      <c r="I81" s="362"/>
      <c r="J81" s="197">
        <f>J80-J82</f>
        <v>0</v>
      </c>
      <c r="K81" s="362"/>
      <c r="L81" s="362"/>
      <c r="M81" s="197">
        <f>M80-M82</f>
        <v>0</v>
      </c>
      <c r="N81" s="566"/>
      <c r="O81" s="566"/>
      <c r="P81" s="566"/>
      <c r="Q81" s="566"/>
    </row>
    <row r="82" spans="2:17">
      <c r="B82" s="908" t="str">
        <f>Słownik!B704</f>
        <v>Wymóg dla koncentracji wypadków po dywersyfikacji</v>
      </c>
      <c r="C82" s="909" t="s">
        <v>307</v>
      </c>
      <c r="D82" s="362"/>
      <c r="E82" s="362"/>
      <c r="F82" s="362"/>
      <c r="G82" s="362"/>
      <c r="H82" s="362"/>
      <c r="I82" s="362"/>
      <c r="J82" s="199">
        <f>SQRT(SUMSQ(J49:J79))</f>
        <v>0</v>
      </c>
      <c r="K82" s="362"/>
      <c r="L82" s="362"/>
      <c r="M82" s="199">
        <f>SQRT(SUMSQ(M49:M79))</f>
        <v>0</v>
      </c>
      <c r="N82" s="566"/>
      <c r="O82" s="566"/>
      <c r="P82" s="566"/>
      <c r="Q82" s="566"/>
    </row>
    <row r="83" spans="2:17">
      <c r="B83" s="566"/>
      <c r="C83" s="566"/>
      <c r="D83" s="571"/>
      <c r="E83" s="571"/>
      <c r="F83" s="571"/>
      <c r="G83" s="571"/>
      <c r="H83" s="571"/>
      <c r="I83" s="571"/>
      <c r="J83" s="571"/>
      <c r="K83" s="566"/>
      <c r="L83" s="566"/>
      <c r="M83" s="566"/>
      <c r="N83" s="566"/>
      <c r="O83" s="566"/>
      <c r="P83" s="566"/>
      <c r="Q83" s="566"/>
    </row>
    <row r="84" spans="2:17">
      <c r="B84" s="566"/>
      <c r="C84" s="566"/>
      <c r="D84" s="571"/>
      <c r="E84" s="571"/>
      <c r="F84" s="571"/>
      <c r="G84" s="571"/>
      <c r="H84" s="571"/>
      <c r="I84" s="571"/>
      <c r="J84" s="571"/>
      <c r="K84" s="566"/>
      <c r="L84" s="566"/>
      <c r="M84" s="566"/>
      <c r="N84" s="566"/>
      <c r="O84" s="566"/>
      <c r="P84" s="566"/>
      <c r="Q84" s="566"/>
    </row>
    <row r="85" spans="2:17" ht="36.75" customHeight="1">
      <c r="B85" s="794" t="str">
        <f>Słownik!$B$200</f>
        <v>Lp.</v>
      </c>
      <c r="C85" s="875" t="str">
        <f>Słownik!B705</f>
        <v>Ryzyko katastroficzne z ubezp. zdrowotnych - Pandemia</v>
      </c>
      <c r="D85" s="871" t="str">
        <f>Słownik!B165</f>
        <v>Ubezpieczenie na wypadek utraty dochodów</v>
      </c>
      <c r="E85" s="873"/>
      <c r="F85" s="871" t="str">
        <f>Słownik!C151</f>
        <v>Ubezpieczenie pokrycia kosztów świadczeń medycznych</v>
      </c>
      <c r="G85" s="872"/>
      <c r="H85" s="872"/>
      <c r="I85" s="872"/>
      <c r="J85" s="872"/>
      <c r="K85" s="872"/>
      <c r="L85" s="873"/>
      <c r="M85" s="799" t="str">
        <f>Słownik!$B$693</f>
        <v xml:space="preserve">Obciążenie kapitałowe brutto </v>
      </c>
      <c r="N85" s="799" t="str">
        <f>Słownik!$B$667</f>
        <v>Techniki ograniczania ryzyka</v>
      </c>
      <c r="O85" s="799" t="str">
        <f>Słownik!$B$694</f>
        <v>Składka odnowieniowa</v>
      </c>
      <c r="P85" s="799" t="str">
        <f>Słownik!$B$695</f>
        <v>Obciążenie kapitałowe netto</v>
      </c>
      <c r="Q85" s="566"/>
    </row>
    <row r="86" spans="2:17" ht="93" customHeight="1">
      <c r="B86" s="795"/>
      <c r="C86" s="870"/>
      <c r="D86" s="215" t="str">
        <f>Słownik!$B$687</f>
        <v>Liczba osób ubezpieczonych</v>
      </c>
      <c r="E86" s="215" t="str">
        <f>Słownik!B706</f>
        <v>Całkowita ekspozycja</v>
      </c>
      <c r="F86" s="215" t="str">
        <f>Słownik!$B$687</f>
        <v>Liczba osób ubezpieczonych</v>
      </c>
      <c r="G86" s="215" t="str">
        <f>Słownik!B707</f>
        <v>Jednostkowe koszty hospitalizacji</v>
      </c>
      <c r="H86" s="215" t="str">
        <f>Słownik!B708</f>
        <v>Oczekiwana liczba osób hospitalizowanych</v>
      </c>
      <c r="I86" s="215" t="str">
        <f>Słownik!B709</f>
        <v>Jednostkowe koszty leczenia ambulatoryjnego</v>
      </c>
      <c r="J86" s="215" t="str">
        <f>Słownik!B710</f>
        <v>Oczekiwana liczba osób korzystających z leczenia ambulatoryjnego</v>
      </c>
      <c r="K86" s="215" t="str">
        <f>Słownik!B711</f>
        <v>Jednostkowe koszty, gdy nie skorzystano z formalnej opieki medycznej</v>
      </c>
      <c r="L86" s="215" t="str">
        <f>Słownik!B712</f>
        <v>Oczekiwana liczba osób, które nie skorzystały z formalnej opieki medycznej</v>
      </c>
      <c r="M86" s="800"/>
      <c r="N86" s="800" t="str">
        <f>Słownik!$B$667</f>
        <v>Techniki ograniczania ryzyka</v>
      </c>
      <c r="O86" s="800"/>
      <c r="P86" s="800"/>
      <c r="Q86" s="566"/>
    </row>
    <row r="87" spans="2:17">
      <c r="B87" s="193" t="s">
        <v>11</v>
      </c>
      <c r="C87" s="274" t="str">
        <f>Słownik!$B$485</f>
        <v>Austria</v>
      </c>
      <c r="D87" s="362"/>
      <c r="E87" s="362"/>
      <c r="F87" s="205">
        <v>0</v>
      </c>
      <c r="G87" s="205">
        <v>0</v>
      </c>
      <c r="H87" s="205">
        <v>0</v>
      </c>
      <c r="I87" s="205">
        <v>0</v>
      </c>
      <c r="J87" s="205">
        <v>0</v>
      </c>
      <c r="K87" s="205">
        <v>0</v>
      </c>
      <c r="L87" s="205">
        <v>0</v>
      </c>
      <c r="M87" s="197">
        <f>F87*(G87*Parametry!$F$66+'SCR-HealthCAT'!I87*Parametry!$F$67+'SCR-HealthCAT'!K87*Parametry!$F$68)</f>
        <v>0</v>
      </c>
      <c r="N87" s="576"/>
      <c r="O87" s="576"/>
      <c r="P87" s="576"/>
      <c r="Q87" s="566"/>
    </row>
    <row r="88" spans="2:17">
      <c r="B88" s="182" t="s">
        <v>12</v>
      </c>
      <c r="C88" s="274" t="str">
        <f>Słownik!$B$488</f>
        <v>Belgia</v>
      </c>
      <c r="D88" s="362"/>
      <c r="E88" s="362"/>
      <c r="F88" s="205">
        <v>0</v>
      </c>
      <c r="G88" s="205">
        <v>0</v>
      </c>
      <c r="H88" s="205">
        <v>0</v>
      </c>
      <c r="I88" s="205">
        <v>0</v>
      </c>
      <c r="J88" s="205">
        <v>0</v>
      </c>
      <c r="K88" s="205">
        <v>0</v>
      </c>
      <c r="L88" s="205">
        <v>0</v>
      </c>
      <c r="M88" s="197">
        <f>F88*(G88*Parametry!$F$66+'SCR-HealthCAT'!I88*Parametry!$F$67+'SCR-HealthCAT'!K88*Parametry!$F$68)</f>
        <v>0</v>
      </c>
      <c r="N88" s="576"/>
      <c r="O88" s="576"/>
      <c r="P88" s="576"/>
      <c r="Q88" s="565"/>
    </row>
    <row r="89" spans="2:17">
      <c r="B89" s="193" t="s">
        <v>13</v>
      </c>
      <c r="C89" s="274" t="str">
        <f>Słownik!$B$490</f>
        <v>Bułgaria</v>
      </c>
      <c r="D89" s="362"/>
      <c r="E89" s="362"/>
      <c r="F89" s="205">
        <v>0</v>
      </c>
      <c r="G89" s="205">
        <v>0</v>
      </c>
      <c r="H89" s="205">
        <v>0</v>
      </c>
      <c r="I89" s="205">
        <v>0</v>
      </c>
      <c r="J89" s="205">
        <v>0</v>
      </c>
      <c r="K89" s="205">
        <v>0</v>
      </c>
      <c r="L89" s="205">
        <v>0</v>
      </c>
      <c r="M89" s="197">
        <f>F89*(G89*Parametry!$F$66+'SCR-HealthCAT'!I89*Parametry!$F$67+'SCR-HealthCAT'!K89*Parametry!$F$68)</f>
        <v>0</v>
      </c>
      <c r="N89" s="576"/>
      <c r="O89" s="576"/>
      <c r="P89" s="576"/>
      <c r="Q89" s="565"/>
    </row>
    <row r="90" spans="2:17">
      <c r="B90" s="182" t="s">
        <v>14</v>
      </c>
      <c r="C90" s="274" t="str">
        <f>Słownik!$B$494</f>
        <v>Chorwacja</v>
      </c>
      <c r="D90" s="362"/>
      <c r="E90" s="362"/>
      <c r="F90" s="205">
        <v>0</v>
      </c>
      <c r="G90" s="205">
        <v>0</v>
      </c>
      <c r="H90" s="205">
        <v>0</v>
      </c>
      <c r="I90" s="205">
        <v>0</v>
      </c>
      <c r="J90" s="205">
        <v>0</v>
      </c>
      <c r="K90" s="205">
        <v>0</v>
      </c>
      <c r="L90" s="205">
        <v>0</v>
      </c>
      <c r="M90" s="197">
        <f>F90*(G90*Parametry!$F$66+'SCR-HealthCAT'!I90*Parametry!$F$67+'SCR-HealthCAT'!K90*Parametry!$F$68)</f>
        <v>0</v>
      </c>
      <c r="N90" s="576"/>
      <c r="O90" s="576"/>
      <c r="P90" s="576"/>
      <c r="Q90" s="565"/>
    </row>
    <row r="91" spans="2:17">
      <c r="B91" s="193" t="s">
        <v>15</v>
      </c>
      <c r="C91" s="274" t="str">
        <f>Słownik!$B$496</f>
        <v>Cypr</v>
      </c>
      <c r="D91" s="362"/>
      <c r="E91" s="362"/>
      <c r="F91" s="205">
        <v>0</v>
      </c>
      <c r="G91" s="205">
        <v>0</v>
      </c>
      <c r="H91" s="205">
        <v>0</v>
      </c>
      <c r="I91" s="205">
        <v>0</v>
      </c>
      <c r="J91" s="205">
        <v>0</v>
      </c>
      <c r="K91" s="205">
        <v>0</v>
      </c>
      <c r="L91" s="205">
        <v>0</v>
      </c>
      <c r="M91" s="197">
        <f>F91*(G91*Parametry!$F$66+'SCR-HealthCAT'!I91*Parametry!$F$67+'SCR-HealthCAT'!K91*Parametry!$F$68)</f>
        <v>0</v>
      </c>
      <c r="N91" s="576"/>
      <c r="O91" s="576"/>
      <c r="P91" s="576"/>
      <c r="Q91" s="565"/>
    </row>
    <row r="92" spans="2:17">
      <c r="B92" s="182" t="s">
        <v>16</v>
      </c>
      <c r="C92" s="274" t="str">
        <f>Słownik!$B$498</f>
        <v>Czechy</v>
      </c>
      <c r="D92" s="362"/>
      <c r="E92" s="362"/>
      <c r="F92" s="205">
        <v>0</v>
      </c>
      <c r="G92" s="205">
        <v>0</v>
      </c>
      <c r="H92" s="205">
        <v>0</v>
      </c>
      <c r="I92" s="205">
        <v>0</v>
      </c>
      <c r="J92" s="205">
        <v>0</v>
      </c>
      <c r="K92" s="205">
        <v>0</v>
      </c>
      <c r="L92" s="205">
        <v>0</v>
      </c>
      <c r="M92" s="197">
        <f>F92*(G92*Parametry!$F$66+'SCR-HealthCAT'!I92*Parametry!$F$67+'SCR-HealthCAT'!K92*Parametry!$F$68)</f>
        <v>0</v>
      </c>
      <c r="N92" s="576"/>
      <c r="O92" s="576"/>
      <c r="P92" s="576"/>
      <c r="Q92" s="565"/>
    </row>
    <row r="93" spans="2:17">
      <c r="B93" s="193" t="s">
        <v>17</v>
      </c>
      <c r="C93" s="274" t="str">
        <f>Słownik!$B$502</f>
        <v>Dania</v>
      </c>
      <c r="D93" s="362"/>
      <c r="E93" s="362"/>
      <c r="F93" s="205">
        <v>0</v>
      </c>
      <c r="G93" s="205">
        <v>0</v>
      </c>
      <c r="H93" s="205">
        <v>0</v>
      </c>
      <c r="I93" s="205">
        <v>0</v>
      </c>
      <c r="J93" s="205">
        <v>0</v>
      </c>
      <c r="K93" s="205">
        <v>0</v>
      </c>
      <c r="L93" s="205">
        <v>0</v>
      </c>
      <c r="M93" s="197">
        <f>F93*(G93*Parametry!$F$66+'SCR-HealthCAT'!I93*Parametry!$F$67+'SCR-HealthCAT'!K93*Parametry!$F$68)</f>
        <v>0</v>
      </c>
      <c r="N93" s="576"/>
      <c r="O93" s="576"/>
      <c r="P93" s="576"/>
      <c r="Q93" s="565"/>
    </row>
    <row r="94" spans="2:17">
      <c r="B94" s="182" t="s">
        <v>18</v>
      </c>
      <c r="C94" s="274" t="str">
        <f>Słownik!$B$682</f>
        <v>Estonia</v>
      </c>
      <c r="D94" s="362"/>
      <c r="E94" s="362"/>
      <c r="F94" s="205">
        <v>0</v>
      </c>
      <c r="G94" s="205">
        <v>0</v>
      </c>
      <c r="H94" s="205">
        <v>0</v>
      </c>
      <c r="I94" s="205">
        <v>0</v>
      </c>
      <c r="J94" s="205">
        <v>0</v>
      </c>
      <c r="K94" s="205">
        <v>0</v>
      </c>
      <c r="L94" s="205">
        <v>0</v>
      </c>
      <c r="M94" s="197">
        <f>F94*(G94*Parametry!$F$66+'SCR-HealthCAT'!I94*Parametry!$F$67+'SCR-HealthCAT'!K94*Parametry!$F$68)</f>
        <v>0</v>
      </c>
      <c r="N94" s="576"/>
      <c r="O94" s="576"/>
      <c r="P94" s="576"/>
      <c r="Q94" s="565"/>
    </row>
    <row r="95" spans="2:17">
      <c r="B95" s="193" t="s">
        <v>19</v>
      </c>
      <c r="C95" s="274" t="str">
        <f>Słownik!$B$683</f>
        <v>Finlandia</v>
      </c>
      <c r="D95" s="362"/>
      <c r="E95" s="362"/>
      <c r="F95" s="205">
        <v>0</v>
      </c>
      <c r="G95" s="205">
        <v>0</v>
      </c>
      <c r="H95" s="205">
        <v>0</v>
      </c>
      <c r="I95" s="205">
        <v>0</v>
      </c>
      <c r="J95" s="205">
        <v>0</v>
      </c>
      <c r="K95" s="205">
        <v>0</v>
      </c>
      <c r="L95" s="205">
        <v>0</v>
      </c>
      <c r="M95" s="197">
        <f>F95*(G95*Parametry!$F$66+'SCR-HealthCAT'!I95*Parametry!$F$67+'SCR-HealthCAT'!K95*Parametry!$F$68)</f>
        <v>0</v>
      </c>
      <c r="N95" s="576"/>
      <c r="O95" s="576"/>
      <c r="P95" s="576"/>
      <c r="Q95" s="566"/>
    </row>
    <row r="96" spans="2:17">
      <c r="B96" s="182" t="s">
        <v>20</v>
      </c>
      <c r="C96" s="274" t="str">
        <f>Słownik!$B$504</f>
        <v>Francja</v>
      </c>
      <c r="D96" s="362"/>
      <c r="E96" s="362"/>
      <c r="F96" s="205">
        <v>0</v>
      </c>
      <c r="G96" s="205">
        <v>0</v>
      </c>
      <c r="H96" s="205">
        <v>0</v>
      </c>
      <c r="I96" s="205">
        <v>0</v>
      </c>
      <c r="J96" s="205">
        <v>0</v>
      </c>
      <c r="K96" s="205">
        <v>0</v>
      </c>
      <c r="L96" s="205">
        <v>0</v>
      </c>
      <c r="M96" s="197">
        <f>F96*(G96*Parametry!$F$66+'SCR-HealthCAT'!I96*Parametry!$F$67+'SCR-HealthCAT'!K96*Parametry!$F$68)</f>
        <v>0</v>
      </c>
      <c r="N96" s="576"/>
      <c r="O96" s="576"/>
      <c r="P96" s="576"/>
      <c r="Q96" s="566"/>
    </row>
    <row r="97" spans="2:17">
      <c r="B97" s="193" t="s">
        <v>21</v>
      </c>
      <c r="C97" s="274" t="str">
        <f>Słownik!$B$528</f>
        <v>Grecja</v>
      </c>
      <c r="D97" s="362"/>
      <c r="E97" s="362"/>
      <c r="F97" s="205">
        <v>0</v>
      </c>
      <c r="G97" s="205">
        <v>0</v>
      </c>
      <c r="H97" s="205">
        <v>0</v>
      </c>
      <c r="I97" s="205">
        <v>0</v>
      </c>
      <c r="J97" s="205">
        <v>0</v>
      </c>
      <c r="K97" s="205">
        <v>0</v>
      </c>
      <c r="L97" s="205">
        <v>0</v>
      </c>
      <c r="M97" s="197">
        <f>F97*(G97*Parametry!$F$66+'SCR-HealthCAT'!I97*Parametry!$F$67+'SCR-HealthCAT'!K97*Parametry!$F$68)</f>
        <v>0</v>
      </c>
      <c r="N97" s="576"/>
      <c r="O97" s="576"/>
      <c r="P97" s="576"/>
      <c r="Q97" s="566"/>
    </row>
    <row r="98" spans="2:17">
      <c r="B98" s="182" t="s">
        <v>22</v>
      </c>
      <c r="C98" s="274" t="str">
        <f>Słownik!$B$500</f>
        <v>Niemcy</v>
      </c>
      <c r="D98" s="362"/>
      <c r="E98" s="362"/>
      <c r="F98" s="205">
        <v>0</v>
      </c>
      <c r="G98" s="205">
        <v>0</v>
      </c>
      <c r="H98" s="205">
        <v>0</v>
      </c>
      <c r="I98" s="205">
        <v>0</v>
      </c>
      <c r="J98" s="205">
        <v>0</v>
      </c>
      <c r="K98" s="205">
        <v>0</v>
      </c>
      <c r="L98" s="205">
        <v>0</v>
      </c>
      <c r="M98" s="197">
        <f>F98*(G98*Parametry!$F$66+'SCR-HealthCAT'!I98*Parametry!$F$67+'SCR-HealthCAT'!K98*Parametry!$F$68)</f>
        <v>0</v>
      </c>
      <c r="N98" s="576"/>
      <c r="O98" s="576"/>
      <c r="P98" s="576"/>
      <c r="Q98" s="566"/>
    </row>
    <row r="99" spans="2:17">
      <c r="B99" s="193" t="s">
        <v>23</v>
      </c>
      <c r="C99" s="274" t="str">
        <f>Słownik!$B$506</f>
        <v>Węgry</v>
      </c>
      <c r="D99" s="362"/>
      <c r="E99" s="362"/>
      <c r="F99" s="205">
        <v>0</v>
      </c>
      <c r="G99" s="205">
        <v>0</v>
      </c>
      <c r="H99" s="205">
        <v>0</v>
      </c>
      <c r="I99" s="205">
        <v>0</v>
      </c>
      <c r="J99" s="205">
        <v>0</v>
      </c>
      <c r="K99" s="205">
        <v>0</v>
      </c>
      <c r="L99" s="205">
        <v>0</v>
      </c>
      <c r="M99" s="197">
        <f>F99*(G99*Parametry!$F$66+'SCR-HealthCAT'!I99*Parametry!$F$67+'SCR-HealthCAT'!K99*Parametry!$F$68)</f>
        <v>0</v>
      </c>
      <c r="N99" s="576"/>
      <c r="O99" s="576"/>
      <c r="P99" s="576"/>
      <c r="Q99" s="566"/>
    </row>
    <row r="100" spans="2:17">
      <c r="B100" s="182" t="s">
        <v>24</v>
      </c>
      <c r="C100" s="274" t="str">
        <f>Słownik!$B$538</f>
        <v>Islandia</v>
      </c>
      <c r="D100" s="362"/>
      <c r="E100" s="362"/>
      <c r="F100" s="205">
        <v>0</v>
      </c>
      <c r="G100" s="205">
        <v>0</v>
      </c>
      <c r="H100" s="205">
        <v>0</v>
      </c>
      <c r="I100" s="205">
        <v>0</v>
      </c>
      <c r="J100" s="205">
        <v>0</v>
      </c>
      <c r="K100" s="205">
        <v>0</v>
      </c>
      <c r="L100" s="205">
        <v>0</v>
      </c>
      <c r="M100" s="197">
        <f>F100*(G100*Parametry!$F$66+'SCR-HealthCAT'!I100*Parametry!$F$67+'SCR-HealthCAT'!K100*Parametry!$F$68)</f>
        <v>0</v>
      </c>
      <c r="N100" s="576"/>
      <c r="O100" s="576"/>
      <c r="P100" s="576"/>
      <c r="Q100" s="566"/>
    </row>
    <row r="101" spans="2:17">
      <c r="B101" s="193" t="s">
        <v>25</v>
      </c>
      <c r="C101" s="274" t="str">
        <f>Słownik!$B$508</f>
        <v>Irlandia</v>
      </c>
      <c r="D101" s="362"/>
      <c r="E101" s="362"/>
      <c r="F101" s="205">
        <v>0</v>
      </c>
      <c r="G101" s="205">
        <v>0</v>
      </c>
      <c r="H101" s="205">
        <v>0</v>
      </c>
      <c r="I101" s="205">
        <v>0</v>
      </c>
      <c r="J101" s="205">
        <v>0</v>
      </c>
      <c r="K101" s="205">
        <v>0</v>
      </c>
      <c r="L101" s="205">
        <v>0</v>
      </c>
      <c r="M101" s="197">
        <f>F101*(G101*Parametry!$F$66+'SCR-HealthCAT'!I101*Parametry!$F$67+'SCR-HealthCAT'!K101*Parametry!$F$68)</f>
        <v>0</v>
      </c>
      <c r="N101" s="576"/>
      <c r="O101" s="576"/>
      <c r="P101" s="576"/>
      <c r="Q101" s="566"/>
    </row>
    <row r="102" spans="2:17">
      <c r="B102" s="182" t="s">
        <v>26</v>
      </c>
      <c r="C102" s="274" t="str">
        <f>Słownik!$B$530</f>
        <v>Włochy</v>
      </c>
      <c r="D102" s="362"/>
      <c r="E102" s="362"/>
      <c r="F102" s="205">
        <v>0</v>
      </c>
      <c r="G102" s="205">
        <v>0</v>
      </c>
      <c r="H102" s="205">
        <v>0</v>
      </c>
      <c r="I102" s="205">
        <v>0</v>
      </c>
      <c r="J102" s="205">
        <v>0</v>
      </c>
      <c r="K102" s="205">
        <v>0</v>
      </c>
      <c r="L102" s="205">
        <v>0</v>
      </c>
      <c r="M102" s="197">
        <f>F102*(G102*Parametry!$F$66+'SCR-HealthCAT'!I102*Parametry!$F$67+'SCR-HealthCAT'!K102*Parametry!$F$68)</f>
        <v>0</v>
      </c>
      <c r="N102" s="576"/>
      <c r="O102" s="576"/>
      <c r="P102" s="576"/>
      <c r="Q102" s="566"/>
    </row>
    <row r="103" spans="2:17">
      <c r="B103" s="193" t="s">
        <v>27</v>
      </c>
      <c r="C103" s="274" t="str">
        <f>Słownik!$B$684</f>
        <v>Łotwa</v>
      </c>
      <c r="D103" s="362"/>
      <c r="E103" s="362"/>
      <c r="F103" s="205">
        <v>0</v>
      </c>
      <c r="G103" s="205">
        <v>0</v>
      </c>
      <c r="H103" s="205">
        <v>0</v>
      </c>
      <c r="I103" s="205">
        <v>0</v>
      </c>
      <c r="J103" s="205">
        <v>0</v>
      </c>
      <c r="K103" s="205">
        <v>0</v>
      </c>
      <c r="L103" s="205">
        <v>0</v>
      </c>
      <c r="M103" s="197">
        <f>F103*(G103*Parametry!$F$66+'SCR-HealthCAT'!I103*Parametry!$F$67+'SCR-HealthCAT'!K103*Parametry!$F$68)</f>
        <v>0</v>
      </c>
      <c r="N103" s="576"/>
      <c r="O103" s="576"/>
      <c r="P103" s="576"/>
      <c r="Q103" s="566"/>
    </row>
    <row r="104" spans="2:17">
      <c r="B104" s="182" t="s">
        <v>28</v>
      </c>
      <c r="C104" s="274" t="str">
        <f>Słownik!$B$685</f>
        <v>Litwa</v>
      </c>
      <c r="D104" s="362"/>
      <c r="E104" s="362"/>
      <c r="F104" s="205">
        <v>0</v>
      </c>
      <c r="G104" s="205">
        <v>0</v>
      </c>
      <c r="H104" s="205">
        <v>0</v>
      </c>
      <c r="I104" s="205">
        <v>0</v>
      </c>
      <c r="J104" s="205">
        <v>0</v>
      </c>
      <c r="K104" s="205">
        <v>0</v>
      </c>
      <c r="L104" s="205">
        <v>0</v>
      </c>
      <c r="M104" s="197">
        <f>F104*(G104*Parametry!$F$66+'SCR-HealthCAT'!I104*Parametry!$F$67+'SCR-HealthCAT'!K104*Parametry!$F$68)</f>
        <v>0</v>
      </c>
      <c r="N104" s="576"/>
      <c r="O104" s="576"/>
      <c r="P104" s="576"/>
      <c r="Q104" s="566"/>
    </row>
    <row r="105" spans="2:17">
      <c r="B105" s="193" t="s">
        <v>29</v>
      </c>
      <c r="C105" s="274" t="str">
        <f>Słownik!$B$510</f>
        <v>Luksemburg</v>
      </c>
      <c r="D105" s="362"/>
      <c r="E105" s="362"/>
      <c r="F105" s="205">
        <v>0</v>
      </c>
      <c r="G105" s="205">
        <v>0</v>
      </c>
      <c r="H105" s="205">
        <v>0</v>
      </c>
      <c r="I105" s="205">
        <v>0</v>
      </c>
      <c r="J105" s="205">
        <v>0</v>
      </c>
      <c r="K105" s="205">
        <v>0</v>
      </c>
      <c r="L105" s="205">
        <v>0</v>
      </c>
      <c r="M105" s="197">
        <f>F105*(G105*Parametry!$F$66+'SCR-HealthCAT'!I105*Parametry!$F$67+'SCR-HealthCAT'!K105*Parametry!$F$68)</f>
        <v>0</v>
      </c>
      <c r="N105" s="576"/>
      <c r="O105" s="576"/>
      <c r="P105" s="576"/>
      <c r="Q105" s="566"/>
    </row>
    <row r="106" spans="2:17">
      <c r="B106" s="182" t="s">
        <v>30</v>
      </c>
      <c r="C106" s="274" t="str">
        <f>Słownik!$B$532</f>
        <v>Malta</v>
      </c>
      <c r="D106" s="362"/>
      <c r="E106" s="362"/>
      <c r="F106" s="205">
        <v>0</v>
      </c>
      <c r="G106" s="205">
        <v>0</v>
      </c>
      <c r="H106" s="205">
        <v>0</v>
      </c>
      <c r="I106" s="205">
        <v>0</v>
      </c>
      <c r="J106" s="205">
        <v>0</v>
      </c>
      <c r="K106" s="205">
        <v>0</v>
      </c>
      <c r="L106" s="205">
        <v>0</v>
      </c>
      <c r="M106" s="197">
        <f>F106*(G106*Parametry!$F$66+'SCR-HealthCAT'!I106*Parametry!$F$67+'SCR-HealthCAT'!K106*Parametry!$F$68)</f>
        <v>0</v>
      </c>
      <c r="N106" s="576"/>
      <c r="O106" s="576"/>
      <c r="P106" s="576"/>
      <c r="Q106" s="566"/>
    </row>
    <row r="107" spans="2:17">
      <c r="B107" s="193" t="s">
        <v>31</v>
      </c>
      <c r="C107" s="274" t="str">
        <f>Słownik!$B$512</f>
        <v>Holandia</v>
      </c>
      <c r="D107" s="362"/>
      <c r="E107" s="362"/>
      <c r="F107" s="205">
        <v>0</v>
      </c>
      <c r="G107" s="205">
        <v>0</v>
      </c>
      <c r="H107" s="205">
        <v>0</v>
      </c>
      <c r="I107" s="205">
        <v>0</v>
      </c>
      <c r="J107" s="205">
        <v>0</v>
      </c>
      <c r="K107" s="205">
        <v>0</v>
      </c>
      <c r="L107" s="205">
        <v>0</v>
      </c>
      <c r="M107" s="197">
        <f>F107*(G107*Parametry!$F$66+'SCR-HealthCAT'!I107*Parametry!$F$67+'SCR-HealthCAT'!K107*Parametry!$F$68)</f>
        <v>0</v>
      </c>
      <c r="N107" s="576"/>
      <c r="O107" s="576"/>
      <c r="P107" s="576"/>
      <c r="Q107" s="566"/>
    </row>
    <row r="108" spans="2:17">
      <c r="B108" s="182" t="s">
        <v>1140</v>
      </c>
      <c r="C108" s="274" t="str">
        <f>Słownik!$B$514</f>
        <v>Norwegia</v>
      </c>
      <c r="D108" s="362"/>
      <c r="E108" s="362"/>
      <c r="F108" s="205">
        <v>0</v>
      </c>
      <c r="G108" s="205">
        <v>0</v>
      </c>
      <c r="H108" s="205">
        <v>0</v>
      </c>
      <c r="I108" s="205">
        <v>0</v>
      </c>
      <c r="J108" s="205">
        <v>0</v>
      </c>
      <c r="K108" s="205">
        <v>0</v>
      </c>
      <c r="L108" s="205">
        <v>0</v>
      </c>
      <c r="M108" s="197">
        <f>F108*(G108*Parametry!$F$66+'SCR-HealthCAT'!I108*Parametry!$F$67+'SCR-HealthCAT'!K108*Parametry!$F$68)</f>
        <v>0</v>
      </c>
      <c r="N108" s="576"/>
      <c r="O108" s="576"/>
      <c r="P108" s="576"/>
      <c r="Q108" s="566"/>
    </row>
    <row r="109" spans="2:17">
      <c r="B109" s="193" t="s">
        <v>1141</v>
      </c>
      <c r="C109" s="274" t="str">
        <f>Słownik!$B$516</f>
        <v>Polska</v>
      </c>
      <c r="D109" s="362"/>
      <c r="E109" s="362"/>
      <c r="F109" s="205">
        <v>0</v>
      </c>
      <c r="G109" s="205">
        <v>0</v>
      </c>
      <c r="H109" s="205">
        <v>0</v>
      </c>
      <c r="I109" s="205">
        <v>0</v>
      </c>
      <c r="J109" s="205">
        <v>0</v>
      </c>
      <c r="K109" s="205">
        <v>0</v>
      </c>
      <c r="L109" s="205">
        <v>0</v>
      </c>
      <c r="M109" s="197">
        <f>F109*(G109*Parametry!$F$66+'SCR-HealthCAT'!I109*Parametry!$F$67+'SCR-HealthCAT'!K109*Parametry!$F$68)</f>
        <v>0</v>
      </c>
      <c r="N109" s="576"/>
      <c r="O109" s="576"/>
      <c r="P109" s="576"/>
      <c r="Q109" s="566"/>
    </row>
    <row r="110" spans="2:17">
      <c r="B110" s="182" t="s">
        <v>1142</v>
      </c>
      <c r="C110" s="274" t="str">
        <f>Słownik!$B$534</f>
        <v>Portugalia</v>
      </c>
      <c r="D110" s="362"/>
      <c r="E110" s="362"/>
      <c r="F110" s="205">
        <v>0</v>
      </c>
      <c r="G110" s="205">
        <v>0</v>
      </c>
      <c r="H110" s="205">
        <v>0</v>
      </c>
      <c r="I110" s="205">
        <v>0</v>
      </c>
      <c r="J110" s="205">
        <v>0</v>
      </c>
      <c r="K110" s="205">
        <v>0</v>
      </c>
      <c r="L110" s="205">
        <v>0</v>
      </c>
      <c r="M110" s="197">
        <f>F110*(G110*Parametry!$F$66+'SCR-HealthCAT'!I110*Parametry!$F$67+'SCR-HealthCAT'!K110*Parametry!$F$68)</f>
        <v>0</v>
      </c>
      <c r="N110" s="576"/>
      <c r="O110" s="576"/>
      <c r="P110" s="576"/>
      <c r="Q110" s="566"/>
    </row>
    <row r="111" spans="2:17">
      <c r="B111" s="193" t="s">
        <v>1143</v>
      </c>
      <c r="C111" s="274" t="str">
        <f>Słownik!$B$518</f>
        <v>Rumunia</v>
      </c>
      <c r="D111" s="362"/>
      <c r="E111" s="362"/>
      <c r="F111" s="205">
        <v>0</v>
      </c>
      <c r="G111" s="205">
        <v>0</v>
      </c>
      <c r="H111" s="205">
        <v>0</v>
      </c>
      <c r="I111" s="205">
        <v>0</v>
      </c>
      <c r="J111" s="205">
        <v>0</v>
      </c>
      <c r="K111" s="205">
        <v>0</v>
      </c>
      <c r="L111" s="205">
        <v>0</v>
      </c>
      <c r="M111" s="197">
        <f>F111*(G111*Parametry!$F$66+'SCR-HealthCAT'!I111*Parametry!$F$67+'SCR-HealthCAT'!K111*Parametry!$F$68)</f>
        <v>0</v>
      </c>
      <c r="N111" s="576"/>
      <c r="O111" s="576"/>
      <c r="P111" s="576"/>
      <c r="Q111" s="566"/>
    </row>
    <row r="112" spans="2:17">
      <c r="B112" s="182" t="s">
        <v>1144</v>
      </c>
      <c r="C112" s="274" t="str">
        <f>Słownik!$B$524</f>
        <v>Słowacja</v>
      </c>
      <c r="D112" s="362"/>
      <c r="E112" s="362"/>
      <c r="F112" s="205">
        <v>0</v>
      </c>
      <c r="G112" s="205">
        <v>0</v>
      </c>
      <c r="H112" s="205">
        <v>0</v>
      </c>
      <c r="I112" s="205">
        <v>0</v>
      </c>
      <c r="J112" s="205">
        <v>0</v>
      </c>
      <c r="K112" s="205">
        <v>0</v>
      </c>
      <c r="L112" s="205">
        <v>0</v>
      </c>
      <c r="M112" s="197">
        <f>F112*(G112*Parametry!$F$66+'SCR-HealthCAT'!I112*Parametry!$F$67+'SCR-HealthCAT'!K112*Parametry!$F$68)</f>
        <v>0</v>
      </c>
      <c r="N112" s="576"/>
      <c r="O112" s="576"/>
      <c r="P112" s="576"/>
      <c r="Q112" s="566"/>
    </row>
    <row r="113" spans="2:17">
      <c r="B113" s="193" t="s">
        <v>1145</v>
      </c>
      <c r="C113" s="274" t="str">
        <f>Słownik!$B$522</f>
        <v>Słowenia</v>
      </c>
      <c r="D113" s="362"/>
      <c r="E113" s="362"/>
      <c r="F113" s="205">
        <v>0</v>
      </c>
      <c r="G113" s="205">
        <v>0</v>
      </c>
      <c r="H113" s="205">
        <v>0</v>
      </c>
      <c r="I113" s="205">
        <v>0</v>
      </c>
      <c r="J113" s="205">
        <v>0</v>
      </c>
      <c r="K113" s="205">
        <v>0</v>
      </c>
      <c r="L113" s="205">
        <v>0</v>
      </c>
      <c r="M113" s="197">
        <f>F113*(G113*Parametry!$F$66+'SCR-HealthCAT'!I113*Parametry!$F$67+'SCR-HealthCAT'!K113*Parametry!$F$68)</f>
        <v>0</v>
      </c>
      <c r="N113" s="576"/>
      <c r="O113" s="576"/>
      <c r="P113" s="576"/>
      <c r="Q113" s="566"/>
    </row>
    <row r="114" spans="2:17">
      <c r="B114" s="182" t="s">
        <v>1146</v>
      </c>
      <c r="C114" s="274" t="str">
        <f>Słownik!$B$536</f>
        <v>Hiszpania</v>
      </c>
      <c r="D114" s="362"/>
      <c r="E114" s="362"/>
      <c r="F114" s="205">
        <v>0</v>
      </c>
      <c r="G114" s="205">
        <v>0</v>
      </c>
      <c r="H114" s="205">
        <v>0</v>
      </c>
      <c r="I114" s="205">
        <v>0</v>
      </c>
      <c r="J114" s="205">
        <v>0</v>
      </c>
      <c r="K114" s="205">
        <v>0</v>
      </c>
      <c r="L114" s="205">
        <v>0</v>
      </c>
      <c r="M114" s="197">
        <f>F114*(G114*Parametry!$F$66+'SCR-HealthCAT'!I114*Parametry!$F$67+'SCR-HealthCAT'!K114*Parametry!$F$68)</f>
        <v>0</v>
      </c>
      <c r="N114" s="576"/>
      <c r="O114" s="576"/>
      <c r="P114" s="576"/>
      <c r="Q114" s="566"/>
    </row>
    <row r="115" spans="2:17">
      <c r="B115" s="182" t="s">
        <v>1204</v>
      </c>
      <c r="C115" s="274" t="str">
        <f>Słownik!$B$520</f>
        <v>Szwecja</v>
      </c>
      <c r="D115" s="362"/>
      <c r="E115" s="362"/>
      <c r="F115" s="205">
        <v>0</v>
      </c>
      <c r="G115" s="205">
        <v>0</v>
      </c>
      <c r="H115" s="205">
        <v>0</v>
      </c>
      <c r="I115" s="205">
        <v>0</v>
      </c>
      <c r="J115" s="205">
        <v>0</v>
      </c>
      <c r="K115" s="205">
        <v>0</v>
      </c>
      <c r="L115" s="205">
        <v>0</v>
      </c>
      <c r="M115" s="197">
        <f>F115*(G115*Parametry!$F$66+'SCR-HealthCAT'!I115*Parametry!$F$67+'SCR-HealthCAT'!K115*Parametry!$F$68)</f>
        <v>0</v>
      </c>
      <c r="N115" s="576"/>
      <c r="O115" s="576"/>
      <c r="P115" s="576"/>
      <c r="Q115" s="566"/>
    </row>
    <row r="116" spans="2:17">
      <c r="B116" s="182" t="s">
        <v>1205</v>
      </c>
      <c r="C116" s="274" t="str">
        <f>Słownik!$B$492</f>
        <v>Szwajcaria</v>
      </c>
      <c r="D116" s="362"/>
      <c r="E116" s="362"/>
      <c r="F116" s="205">
        <v>0</v>
      </c>
      <c r="G116" s="205">
        <v>0</v>
      </c>
      <c r="H116" s="205">
        <v>0</v>
      </c>
      <c r="I116" s="205">
        <v>0</v>
      </c>
      <c r="J116" s="205">
        <v>0</v>
      </c>
      <c r="K116" s="205">
        <v>0</v>
      </c>
      <c r="L116" s="205">
        <v>0</v>
      </c>
      <c r="M116" s="197">
        <f>F116*(G116*Parametry!$F$66+'SCR-HealthCAT'!I116*Parametry!$F$67+'SCR-HealthCAT'!K116*Parametry!$F$68)</f>
        <v>0</v>
      </c>
      <c r="N116" s="576"/>
      <c r="O116" s="576"/>
      <c r="P116" s="576"/>
      <c r="Q116" s="566"/>
    </row>
    <row r="117" spans="2:17">
      <c r="B117" s="183" t="s">
        <v>1206</v>
      </c>
      <c r="C117" s="274" t="str">
        <f>Słownik!$B$526</f>
        <v>Wielka Brytania</v>
      </c>
      <c r="D117" s="362"/>
      <c r="E117" s="362"/>
      <c r="F117" s="205">
        <v>0</v>
      </c>
      <c r="G117" s="205">
        <v>0</v>
      </c>
      <c r="H117" s="205">
        <v>0</v>
      </c>
      <c r="I117" s="205">
        <v>0</v>
      </c>
      <c r="J117" s="205">
        <v>0</v>
      </c>
      <c r="K117" s="205">
        <v>0</v>
      </c>
      <c r="L117" s="205">
        <v>0</v>
      </c>
      <c r="M117" s="197">
        <f>F117*(G117*Parametry!$F$66+'SCR-HealthCAT'!I117*Parametry!$F$67+'SCR-HealthCAT'!K117*Parametry!$F$68)</f>
        <v>0</v>
      </c>
      <c r="N117" s="576"/>
      <c r="O117" s="576"/>
      <c r="P117" s="576"/>
      <c r="Q117" s="566"/>
    </row>
    <row r="118" spans="2:17">
      <c r="B118" s="908" t="str">
        <f>Słownik!B811</f>
        <v>Wymóg dla pandemii</v>
      </c>
      <c r="C118" s="909" t="s">
        <v>316</v>
      </c>
      <c r="D118" s="396">
        <v>0</v>
      </c>
      <c r="E118" s="542">
        <v>0</v>
      </c>
      <c r="F118" s="362"/>
      <c r="G118" s="362"/>
      <c r="H118" s="362"/>
      <c r="I118" s="362"/>
      <c r="J118" s="362"/>
      <c r="K118" s="362"/>
      <c r="L118" s="362"/>
      <c r="M118" s="199">
        <f>0.000075*E118+0.4*SUM(M87:M117)</f>
        <v>0</v>
      </c>
      <c r="N118" s="396">
        <v>0</v>
      </c>
      <c r="O118" s="542">
        <v>0</v>
      </c>
      <c r="P118" s="199">
        <f>M118-N118+O118</f>
        <v>0</v>
      </c>
      <c r="Q118" s="566"/>
    </row>
  </sheetData>
  <mergeCells count="34">
    <mergeCell ref="A1:Q1"/>
    <mergeCell ref="A5:R5"/>
    <mergeCell ref="F85:L85"/>
    <mergeCell ref="D47:D48"/>
    <mergeCell ref="J47:J48"/>
    <mergeCell ref="K47:K48"/>
    <mergeCell ref="L47:L48"/>
    <mergeCell ref="B80:C80"/>
    <mergeCell ref="B82:C82"/>
    <mergeCell ref="B41:C41"/>
    <mergeCell ref="M85:M86"/>
    <mergeCell ref="N85:N86"/>
    <mergeCell ref="O85:O86"/>
    <mergeCell ref="P85:P86"/>
    <mergeCell ref="B43:C43"/>
    <mergeCell ref="M47:M48"/>
    <mergeCell ref="Q8:Q9"/>
    <mergeCell ref="D8:E8"/>
    <mergeCell ref="F8:G8"/>
    <mergeCell ref="H8:I8"/>
    <mergeCell ref="J8:K8"/>
    <mergeCell ref="L8:M8"/>
    <mergeCell ref="N8:N9"/>
    <mergeCell ref="O8:O9"/>
    <mergeCell ref="A3:B3"/>
    <mergeCell ref="B118:C118"/>
    <mergeCell ref="P8:P9"/>
    <mergeCell ref="C8:C9"/>
    <mergeCell ref="B8:B9"/>
    <mergeCell ref="B85:B86"/>
    <mergeCell ref="C85:C86"/>
    <mergeCell ref="B47:B48"/>
    <mergeCell ref="C47:C48"/>
    <mergeCell ref="D85:E85"/>
  </mergeCells>
  <hyperlinks>
    <hyperlink ref="C3" location="Indeks!A1" display="Indeks"/>
    <hyperlink ref="D3" location="'SCR Schemat'!A1" display="'SCR Schemat'!A1"/>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tabColor theme="1" tint="0.34998626667073579"/>
    <pageSetUpPr fitToPage="1"/>
  </sheetPr>
  <dimension ref="A1:Q137"/>
  <sheetViews>
    <sheetView zoomScaleNormal="100" workbookViewId="0">
      <selection sqref="A1:P1"/>
    </sheetView>
  </sheetViews>
  <sheetFormatPr defaultColWidth="9.140625" defaultRowHeight="15"/>
  <cols>
    <col min="1" max="1" width="6.140625" style="566" customWidth="1"/>
    <col min="2" max="2" width="5.42578125" style="566" customWidth="1"/>
    <col min="3" max="3" width="51" style="566" customWidth="1"/>
    <col min="4" max="4" width="26" style="571" customWidth="1"/>
    <col min="5" max="9" width="18.7109375" style="571" customWidth="1"/>
    <col min="10" max="10" width="19.7109375" style="571" customWidth="1"/>
    <col min="11" max="13" width="18.7109375" style="566" customWidth="1"/>
    <col min="14" max="15" width="17.7109375" style="566" customWidth="1"/>
    <col min="16" max="17" width="20.7109375" style="566" customWidth="1"/>
    <col min="18" max="18" width="21.85546875" style="566" customWidth="1"/>
    <col min="19" max="19" width="17.7109375" style="566" customWidth="1"/>
    <col min="20" max="217" width="9.140625" style="566"/>
    <col min="218" max="218" width="2.42578125" style="566" customWidth="1"/>
    <col min="219" max="219" width="3" style="566" customWidth="1"/>
    <col min="220" max="220" width="55" style="566" customWidth="1"/>
    <col min="221" max="226" width="18.7109375" style="566" customWidth="1"/>
    <col min="227" max="227" width="19.7109375" style="566" customWidth="1"/>
    <col min="228" max="230" width="18.7109375" style="566" customWidth="1"/>
    <col min="231" max="232" width="17.7109375" style="566" customWidth="1"/>
    <col min="233" max="234" width="20.7109375" style="566" customWidth="1"/>
    <col min="235" max="235" width="21.85546875" style="566" customWidth="1"/>
    <col min="236" max="237" width="17.7109375" style="566" customWidth="1"/>
    <col min="238" max="238" width="18.85546875" style="566" bestFit="1" customWidth="1"/>
    <col min="239" max="239" width="17.7109375" style="566" customWidth="1"/>
    <col min="240" max="473" width="9.140625" style="566"/>
    <col min="474" max="474" width="2.42578125" style="566" customWidth="1"/>
    <col min="475" max="475" width="3" style="566" customWidth="1"/>
    <col min="476" max="476" width="55" style="566" customWidth="1"/>
    <col min="477" max="482" width="18.7109375" style="566" customWidth="1"/>
    <col min="483" max="483" width="19.7109375" style="566" customWidth="1"/>
    <col min="484" max="486" width="18.7109375" style="566" customWidth="1"/>
    <col min="487" max="488" width="17.7109375" style="566" customWidth="1"/>
    <col min="489" max="490" width="20.7109375" style="566" customWidth="1"/>
    <col min="491" max="491" width="21.85546875" style="566" customWidth="1"/>
    <col min="492" max="493" width="17.7109375" style="566" customWidth="1"/>
    <col min="494" max="494" width="18.85546875" style="566" bestFit="1" customWidth="1"/>
    <col min="495" max="495" width="17.7109375" style="566" customWidth="1"/>
    <col min="496" max="729" width="9.140625" style="566"/>
    <col min="730" max="730" width="2.42578125" style="566" customWidth="1"/>
    <col min="731" max="731" width="3" style="566" customWidth="1"/>
    <col min="732" max="732" width="55" style="566" customWidth="1"/>
    <col min="733" max="738" width="18.7109375" style="566" customWidth="1"/>
    <col min="739" max="739" width="19.7109375" style="566" customWidth="1"/>
    <col min="740" max="742" width="18.7109375" style="566" customWidth="1"/>
    <col min="743" max="744" width="17.7109375" style="566" customWidth="1"/>
    <col min="745" max="746" width="20.7109375" style="566" customWidth="1"/>
    <col min="747" max="747" width="21.85546875" style="566" customWidth="1"/>
    <col min="748" max="749" width="17.7109375" style="566" customWidth="1"/>
    <col min="750" max="750" width="18.85546875" style="566" bestFit="1" customWidth="1"/>
    <col min="751" max="751" width="17.7109375" style="566" customWidth="1"/>
    <col min="752" max="985" width="9.140625" style="566"/>
    <col min="986" max="986" width="2.42578125" style="566" customWidth="1"/>
    <col min="987" max="987" width="3" style="566" customWidth="1"/>
    <col min="988" max="988" width="55" style="566" customWidth="1"/>
    <col min="989" max="994" width="18.7109375" style="566" customWidth="1"/>
    <col min="995" max="995" width="19.7109375" style="566" customWidth="1"/>
    <col min="996" max="998" width="18.7109375" style="566" customWidth="1"/>
    <col min="999" max="1000" width="17.7109375" style="566" customWidth="1"/>
    <col min="1001" max="1002" width="20.7109375" style="566" customWidth="1"/>
    <col min="1003" max="1003" width="21.85546875" style="566" customWidth="1"/>
    <col min="1004" max="1005" width="17.7109375" style="566" customWidth="1"/>
    <col min="1006" max="1006" width="18.85546875" style="566" bestFit="1" customWidth="1"/>
    <col min="1007" max="1007" width="17.7109375" style="566" customWidth="1"/>
    <col min="1008" max="1241" width="9.140625" style="566"/>
    <col min="1242" max="1242" width="2.42578125" style="566" customWidth="1"/>
    <col min="1243" max="1243" width="3" style="566" customWidth="1"/>
    <col min="1244" max="1244" width="55" style="566" customWidth="1"/>
    <col min="1245" max="1250" width="18.7109375" style="566" customWidth="1"/>
    <col min="1251" max="1251" width="19.7109375" style="566" customWidth="1"/>
    <col min="1252" max="1254" width="18.7109375" style="566" customWidth="1"/>
    <col min="1255" max="1256" width="17.7109375" style="566" customWidth="1"/>
    <col min="1257" max="1258" width="20.7109375" style="566" customWidth="1"/>
    <col min="1259" max="1259" width="21.85546875" style="566" customWidth="1"/>
    <col min="1260" max="1261" width="17.7109375" style="566" customWidth="1"/>
    <col min="1262" max="1262" width="18.85546875" style="566" bestFit="1" customWidth="1"/>
    <col min="1263" max="1263" width="17.7109375" style="566" customWidth="1"/>
    <col min="1264" max="1497" width="9.140625" style="566"/>
    <col min="1498" max="1498" width="2.42578125" style="566" customWidth="1"/>
    <col min="1499" max="1499" width="3" style="566" customWidth="1"/>
    <col min="1500" max="1500" width="55" style="566" customWidth="1"/>
    <col min="1501" max="1506" width="18.7109375" style="566" customWidth="1"/>
    <col min="1507" max="1507" width="19.7109375" style="566" customWidth="1"/>
    <col min="1508" max="1510" width="18.7109375" style="566" customWidth="1"/>
    <col min="1511" max="1512" width="17.7109375" style="566" customWidth="1"/>
    <col min="1513" max="1514" width="20.7109375" style="566" customWidth="1"/>
    <col min="1515" max="1515" width="21.85546875" style="566" customWidth="1"/>
    <col min="1516" max="1517" width="17.7109375" style="566" customWidth="1"/>
    <col min="1518" max="1518" width="18.85546875" style="566" bestFit="1" customWidth="1"/>
    <col min="1519" max="1519" width="17.7109375" style="566" customWidth="1"/>
    <col min="1520" max="1753" width="9.140625" style="566"/>
    <col min="1754" max="1754" width="2.42578125" style="566" customWidth="1"/>
    <col min="1755" max="1755" width="3" style="566" customWidth="1"/>
    <col min="1756" max="1756" width="55" style="566" customWidth="1"/>
    <col min="1757" max="1762" width="18.7109375" style="566" customWidth="1"/>
    <col min="1763" max="1763" width="19.7109375" style="566" customWidth="1"/>
    <col min="1764" max="1766" width="18.7109375" style="566" customWidth="1"/>
    <col min="1767" max="1768" width="17.7109375" style="566" customWidth="1"/>
    <col min="1769" max="1770" width="20.7109375" style="566" customWidth="1"/>
    <col min="1771" max="1771" width="21.85546875" style="566" customWidth="1"/>
    <col min="1772" max="1773" width="17.7109375" style="566" customWidth="1"/>
    <col min="1774" max="1774" width="18.85546875" style="566" bestFit="1" customWidth="1"/>
    <col min="1775" max="1775" width="17.7109375" style="566" customWidth="1"/>
    <col min="1776" max="2009" width="9.140625" style="566"/>
    <col min="2010" max="2010" width="2.42578125" style="566" customWidth="1"/>
    <col min="2011" max="2011" width="3" style="566" customWidth="1"/>
    <col min="2012" max="2012" width="55" style="566" customWidth="1"/>
    <col min="2013" max="2018" width="18.7109375" style="566" customWidth="1"/>
    <col min="2019" max="2019" width="19.7109375" style="566" customWidth="1"/>
    <col min="2020" max="2022" width="18.7109375" style="566" customWidth="1"/>
    <col min="2023" max="2024" width="17.7109375" style="566" customWidth="1"/>
    <col min="2025" max="2026" width="20.7109375" style="566" customWidth="1"/>
    <col min="2027" max="2027" width="21.85546875" style="566" customWidth="1"/>
    <col min="2028" max="2029" width="17.7109375" style="566" customWidth="1"/>
    <col min="2030" max="2030" width="18.85546875" style="566" bestFit="1" customWidth="1"/>
    <col min="2031" max="2031" width="17.7109375" style="566" customWidth="1"/>
    <col min="2032" max="2265" width="9.140625" style="566"/>
    <col min="2266" max="2266" width="2.42578125" style="566" customWidth="1"/>
    <col min="2267" max="2267" width="3" style="566" customWidth="1"/>
    <col min="2268" max="2268" width="55" style="566" customWidth="1"/>
    <col min="2269" max="2274" width="18.7109375" style="566" customWidth="1"/>
    <col min="2275" max="2275" width="19.7109375" style="566" customWidth="1"/>
    <col min="2276" max="2278" width="18.7109375" style="566" customWidth="1"/>
    <col min="2279" max="2280" width="17.7109375" style="566" customWidth="1"/>
    <col min="2281" max="2282" width="20.7109375" style="566" customWidth="1"/>
    <col min="2283" max="2283" width="21.85546875" style="566" customWidth="1"/>
    <col min="2284" max="2285" width="17.7109375" style="566" customWidth="1"/>
    <col min="2286" max="2286" width="18.85546875" style="566" bestFit="1" customWidth="1"/>
    <col min="2287" max="2287" width="17.7109375" style="566" customWidth="1"/>
    <col min="2288" max="2521" width="9.140625" style="566"/>
    <col min="2522" max="2522" width="2.42578125" style="566" customWidth="1"/>
    <col min="2523" max="2523" width="3" style="566" customWidth="1"/>
    <col min="2524" max="2524" width="55" style="566" customWidth="1"/>
    <col min="2525" max="2530" width="18.7109375" style="566" customWidth="1"/>
    <col min="2531" max="2531" width="19.7109375" style="566" customWidth="1"/>
    <col min="2532" max="2534" width="18.7109375" style="566" customWidth="1"/>
    <col min="2535" max="2536" width="17.7109375" style="566" customWidth="1"/>
    <col min="2537" max="2538" width="20.7109375" style="566" customWidth="1"/>
    <col min="2539" max="2539" width="21.85546875" style="566" customWidth="1"/>
    <col min="2540" max="2541" width="17.7109375" style="566" customWidth="1"/>
    <col min="2542" max="2542" width="18.85546875" style="566" bestFit="1" customWidth="1"/>
    <col min="2543" max="2543" width="17.7109375" style="566" customWidth="1"/>
    <col min="2544" max="2777" width="9.140625" style="566"/>
    <col min="2778" max="2778" width="2.42578125" style="566" customWidth="1"/>
    <col min="2779" max="2779" width="3" style="566" customWidth="1"/>
    <col min="2780" max="2780" width="55" style="566" customWidth="1"/>
    <col min="2781" max="2786" width="18.7109375" style="566" customWidth="1"/>
    <col min="2787" max="2787" width="19.7109375" style="566" customWidth="1"/>
    <col min="2788" max="2790" width="18.7109375" style="566" customWidth="1"/>
    <col min="2791" max="2792" width="17.7109375" style="566" customWidth="1"/>
    <col min="2793" max="2794" width="20.7109375" style="566" customWidth="1"/>
    <col min="2795" max="2795" width="21.85546875" style="566" customWidth="1"/>
    <col min="2796" max="2797" width="17.7109375" style="566" customWidth="1"/>
    <col min="2798" max="2798" width="18.85546875" style="566" bestFit="1" customWidth="1"/>
    <col min="2799" max="2799" width="17.7109375" style="566" customWidth="1"/>
    <col min="2800" max="3033" width="9.140625" style="566"/>
    <col min="3034" max="3034" width="2.42578125" style="566" customWidth="1"/>
    <col min="3035" max="3035" width="3" style="566" customWidth="1"/>
    <col min="3036" max="3036" width="55" style="566" customWidth="1"/>
    <col min="3037" max="3042" width="18.7109375" style="566" customWidth="1"/>
    <col min="3043" max="3043" width="19.7109375" style="566" customWidth="1"/>
    <col min="3044" max="3046" width="18.7109375" style="566" customWidth="1"/>
    <col min="3047" max="3048" width="17.7109375" style="566" customWidth="1"/>
    <col min="3049" max="3050" width="20.7109375" style="566" customWidth="1"/>
    <col min="3051" max="3051" width="21.85546875" style="566" customWidth="1"/>
    <col min="3052" max="3053" width="17.7109375" style="566" customWidth="1"/>
    <col min="3054" max="3054" width="18.85546875" style="566" bestFit="1" customWidth="1"/>
    <col min="3055" max="3055" width="17.7109375" style="566" customWidth="1"/>
    <col min="3056" max="3289" width="9.140625" style="566"/>
    <col min="3290" max="3290" width="2.42578125" style="566" customWidth="1"/>
    <col min="3291" max="3291" width="3" style="566" customWidth="1"/>
    <col min="3292" max="3292" width="55" style="566" customWidth="1"/>
    <col min="3293" max="3298" width="18.7109375" style="566" customWidth="1"/>
    <col min="3299" max="3299" width="19.7109375" style="566" customWidth="1"/>
    <col min="3300" max="3302" width="18.7109375" style="566" customWidth="1"/>
    <col min="3303" max="3304" width="17.7109375" style="566" customWidth="1"/>
    <col min="3305" max="3306" width="20.7109375" style="566" customWidth="1"/>
    <col min="3307" max="3307" width="21.85546875" style="566" customWidth="1"/>
    <col min="3308" max="3309" width="17.7109375" style="566" customWidth="1"/>
    <col min="3310" max="3310" width="18.85546875" style="566" bestFit="1" customWidth="1"/>
    <col min="3311" max="3311" width="17.7109375" style="566" customWidth="1"/>
    <col min="3312" max="3545" width="9.140625" style="566"/>
    <col min="3546" max="3546" width="2.42578125" style="566" customWidth="1"/>
    <col min="3547" max="3547" width="3" style="566" customWidth="1"/>
    <col min="3548" max="3548" width="55" style="566" customWidth="1"/>
    <col min="3549" max="3554" width="18.7109375" style="566" customWidth="1"/>
    <col min="3555" max="3555" width="19.7109375" style="566" customWidth="1"/>
    <col min="3556" max="3558" width="18.7109375" style="566" customWidth="1"/>
    <col min="3559" max="3560" width="17.7109375" style="566" customWidth="1"/>
    <col min="3561" max="3562" width="20.7109375" style="566" customWidth="1"/>
    <col min="3563" max="3563" width="21.85546875" style="566" customWidth="1"/>
    <col min="3564" max="3565" width="17.7109375" style="566" customWidth="1"/>
    <col min="3566" max="3566" width="18.85546875" style="566" bestFit="1" customWidth="1"/>
    <col min="3567" max="3567" width="17.7109375" style="566" customWidth="1"/>
    <col min="3568" max="3801" width="9.140625" style="566"/>
    <col min="3802" max="3802" width="2.42578125" style="566" customWidth="1"/>
    <col min="3803" max="3803" width="3" style="566" customWidth="1"/>
    <col min="3804" max="3804" width="55" style="566" customWidth="1"/>
    <col min="3805" max="3810" width="18.7109375" style="566" customWidth="1"/>
    <col min="3811" max="3811" width="19.7109375" style="566" customWidth="1"/>
    <col min="3812" max="3814" width="18.7109375" style="566" customWidth="1"/>
    <col min="3815" max="3816" width="17.7109375" style="566" customWidth="1"/>
    <col min="3817" max="3818" width="20.7109375" style="566" customWidth="1"/>
    <col min="3819" max="3819" width="21.85546875" style="566" customWidth="1"/>
    <col min="3820" max="3821" width="17.7109375" style="566" customWidth="1"/>
    <col min="3822" max="3822" width="18.85546875" style="566" bestFit="1" customWidth="1"/>
    <col min="3823" max="3823" width="17.7109375" style="566" customWidth="1"/>
    <col min="3824" max="4057" width="9.140625" style="566"/>
    <col min="4058" max="4058" width="2.42578125" style="566" customWidth="1"/>
    <col min="4059" max="4059" width="3" style="566" customWidth="1"/>
    <col min="4060" max="4060" width="55" style="566" customWidth="1"/>
    <col min="4061" max="4066" width="18.7109375" style="566" customWidth="1"/>
    <col min="4067" max="4067" width="19.7109375" style="566" customWidth="1"/>
    <col min="4068" max="4070" width="18.7109375" style="566" customWidth="1"/>
    <col min="4071" max="4072" width="17.7109375" style="566" customWidth="1"/>
    <col min="4073" max="4074" width="20.7109375" style="566" customWidth="1"/>
    <col min="4075" max="4075" width="21.85546875" style="566" customWidth="1"/>
    <col min="4076" max="4077" width="17.7109375" style="566" customWidth="1"/>
    <col min="4078" max="4078" width="18.85546875" style="566" bestFit="1" customWidth="1"/>
    <col min="4079" max="4079" width="17.7109375" style="566" customWidth="1"/>
    <col min="4080" max="4313" width="9.140625" style="566"/>
    <col min="4314" max="4314" width="2.42578125" style="566" customWidth="1"/>
    <col min="4315" max="4315" width="3" style="566" customWidth="1"/>
    <col min="4316" max="4316" width="55" style="566" customWidth="1"/>
    <col min="4317" max="4322" width="18.7109375" style="566" customWidth="1"/>
    <col min="4323" max="4323" width="19.7109375" style="566" customWidth="1"/>
    <col min="4324" max="4326" width="18.7109375" style="566" customWidth="1"/>
    <col min="4327" max="4328" width="17.7109375" style="566" customWidth="1"/>
    <col min="4329" max="4330" width="20.7109375" style="566" customWidth="1"/>
    <col min="4331" max="4331" width="21.85546875" style="566" customWidth="1"/>
    <col min="4332" max="4333" width="17.7109375" style="566" customWidth="1"/>
    <col min="4334" max="4334" width="18.85546875" style="566" bestFit="1" customWidth="1"/>
    <col min="4335" max="4335" width="17.7109375" style="566" customWidth="1"/>
    <col min="4336" max="4569" width="9.140625" style="566"/>
    <col min="4570" max="4570" width="2.42578125" style="566" customWidth="1"/>
    <col min="4571" max="4571" width="3" style="566" customWidth="1"/>
    <col min="4572" max="4572" width="55" style="566" customWidth="1"/>
    <col min="4573" max="4578" width="18.7109375" style="566" customWidth="1"/>
    <col min="4579" max="4579" width="19.7109375" style="566" customWidth="1"/>
    <col min="4580" max="4582" width="18.7109375" style="566" customWidth="1"/>
    <col min="4583" max="4584" width="17.7109375" style="566" customWidth="1"/>
    <col min="4585" max="4586" width="20.7109375" style="566" customWidth="1"/>
    <col min="4587" max="4587" width="21.85546875" style="566" customWidth="1"/>
    <col min="4588" max="4589" width="17.7109375" style="566" customWidth="1"/>
    <col min="4590" max="4590" width="18.85546875" style="566" bestFit="1" customWidth="1"/>
    <col min="4591" max="4591" width="17.7109375" style="566" customWidth="1"/>
    <col min="4592" max="4825" width="9.140625" style="566"/>
    <col min="4826" max="4826" width="2.42578125" style="566" customWidth="1"/>
    <col min="4827" max="4827" width="3" style="566" customWidth="1"/>
    <col min="4828" max="4828" width="55" style="566" customWidth="1"/>
    <col min="4829" max="4834" width="18.7109375" style="566" customWidth="1"/>
    <col min="4835" max="4835" width="19.7109375" style="566" customWidth="1"/>
    <col min="4836" max="4838" width="18.7109375" style="566" customWidth="1"/>
    <col min="4839" max="4840" width="17.7109375" style="566" customWidth="1"/>
    <col min="4841" max="4842" width="20.7109375" style="566" customWidth="1"/>
    <col min="4843" max="4843" width="21.85546875" style="566" customWidth="1"/>
    <col min="4844" max="4845" width="17.7109375" style="566" customWidth="1"/>
    <col min="4846" max="4846" width="18.85546875" style="566" bestFit="1" customWidth="1"/>
    <col min="4847" max="4847" width="17.7109375" style="566" customWidth="1"/>
    <col min="4848" max="5081" width="9.140625" style="566"/>
    <col min="5082" max="5082" width="2.42578125" style="566" customWidth="1"/>
    <col min="5083" max="5083" width="3" style="566" customWidth="1"/>
    <col min="5084" max="5084" width="55" style="566" customWidth="1"/>
    <col min="5085" max="5090" width="18.7109375" style="566" customWidth="1"/>
    <col min="5091" max="5091" width="19.7109375" style="566" customWidth="1"/>
    <col min="5092" max="5094" width="18.7109375" style="566" customWidth="1"/>
    <col min="5095" max="5096" width="17.7109375" style="566" customWidth="1"/>
    <col min="5097" max="5098" width="20.7109375" style="566" customWidth="1"/>
    <col min="5099" max="5099" width="21.85546875" style="566" customWidth="1"/>
    <col min="5100" max="5101" width="17.7109375" style="566" customWidth="1"/>
    <col min="5102" max="5102" width="18.85546875" style="566" bestFit="1" customWidth="1"/>
    <col min="5103" max="5103" width="17.7109375" style="566" customWidth="1"/>
    <col min="5104" max="5337" width="9.140625" style="566"/>
    <col min="5338" max="5338" width="2.42578125" style="566" customWidth="1"/>
    <col min="5339" max="5339" width="3" style="566" customWidth="1"/>
    <col min="5340" max="5340" width="55" style="566" customWidth="1"/>
    <col min="5341" max="5346" width="18.7109375" style="566" customWidth="1"/>
    <col min="5347" max="5347" width="19.7109375" style="566" customWidth="1"/>
    <col min="5348" max="5350" width="18.7109375" style="566" customWidth="1"/>
    <col min="5351" max="5352" width="17.7109375" style="566" customWidth="1"/>
    <col min="5353" max="5354" width="20.7109375" style="566" customWidth="1"/>
    <col min="5355" max="5355" width="21.85546875" style="566" customWidth="1"/>
    <col min="5356" max="5357" width="17.7109375" style="566" customWidth="1"/>
    <col min="5358" max="5358" width="18.85546875" style="566" bestFit="1" customWidth="1"/>
    <col min="5359" max="5359" width="17.7109375" style="566" customWidth="1"/>
    <col min="5360" max="5593" width="9.140625" style="566"/>
    <col min="5594" max="5594" width="2.42578125" style="566" customWidth="1"/>
    <col min="5595" max="5595" width="3" style="566" customWidth="1"/>
    <col min="5596" max="5596" width="55" style="566" customWidth="1"/>
    <col min="5597" max="5602" width="18.7109375" style="566" customWidth="1"/>
    <col min="5603" max="5603" width="19.7109375" style="566" customWidth="1"/>
    <col min="5604" max="5606" width="18.7109375" style="566" customWidth="1"/>
    <col min="5607" max="5608" width="17.7109375" style="566" customWidth="1"/>
    <col min="5609" max="5610" width="20.7109375" style="566" customWidth="1"/>
    <col min="5611" max="5611" width="21.85546875" style="566" customWidth="1"/>
    <col min="5612" max="5613" width="17.7109375" style="566" customWidth="1"/>
    <col min="5614" max="5614" width="18.85546875" style="566" bestFit="1" customWidth="1"/>
    <col min="5615" max="5615" width="17.7109375" style="566" customWidth="1"/>
    <col min="5616" max="5849" width="9.140625" style="566"/>
    <col min="5850" max="5850" width="2.42578125" style="566" customWidth="1"/>
    <col min="5851" max="5851" width="3" style="566" customWidth="1"/>
    <col min="5852" max="5852" width="55" style="566" customWidth="1"/>
    <col min="5853" max="5858" width="18.7109375" style="566" customWidth="1"/>
    <col min="5859" max="5859" width="19.7109375" style="566" customWidth="1"/>
    <col min="5860" max="5862" width="18.7109375" style="566" customWidth="1"/>
    <col min="5863" max="5864" width="17.7109375" style="566" customWidth="1"/>
    <col min="5865" max="5866" width="20.7109375" style="566" customWidth="1"/>
    <col min="5867" max="5867" width="21.85546875" style="566" customWidth="1"/>
    <col min="5868" max="5869" width="17.7109375" style="566" customWidth="1"/>
    <col min="5870" max="5870" width="18.85546875" style="566" bestFit="1" customWidth="1"/>
    <col min="5871" max="5871" width="17.7109375" style="566" customWidth="1"/>
    <col min="5872" max="6105" width="9.140625" style="566"/>
    <col min="6106" max="6106" width="2.42578125" style="566" customWidth="1"/>
    <col min="6107" max="6107" width="3" style="566" customWidth="1"/>
    <col min="6108" max="6108" width="55" style="566" customWidth="1"/>
    <col min="6109" max="6114" width="18.7109375" style="566" customWidth="1"/>
    <col min="6115" max="6115" width="19.7109375" style="566" customWidth="1"/>
    <col min="6116" max="6118" width="18.7109375" style="566" customWidth="1"/>
    <col min="6119" max="6120" width="17.7109375" style="566" customWidth="1"/>
    <col min="6121" max="6122" width="20.7109375" style="566" customWidth="1"/>
    <col min="6123" max="6123" width="21.85546875" style="566" customWidth="1"/>
    <col min="6124" max="6125" width="17.7109375" style="566" customWidth="1"/>
    <col min="6126" max="6126" width="18.85546875" style="566" bestFit="1" customWidth="1"/>
    <col min="6127" max="6127" width="17.7109375" style="566" customWidth="1"/>
    <col min="6128" max="6361" width="9.140625" style="566"/>
    <col min="6362" max="6362" width="2.42578125" style="566" customWidth="1"/>
    <col min="6363" max="6363" width="3" style="566" customWidth="1"/>
    <col min="6364" max="6364" width="55" style="566" customWidth="1"/>
    <col min="6365" max="6370" width="18.7109375" style="566" customWidth="1"/>
    <col min="6371" max="6371" width="19.7109375" style="566" customWidth="1"/>
    <col min="6372" max="6374" width="18.7109375" style="566" customWidth="1"/>
    <col min="6375" max="6376" width="17.7109375" style="566" customWidth="1"/>
    <col min="6377" max="6378" width="20.7109375" style="566" customWidth="1"/>
    <col min="6379" max="6379" width="21.85546875" style="566" customWidth="1"/>
    <col min="6380" max="6381" width="17.7109375" style="566" customWidth="1"/>
    <col min="6382" max="6382" width="18.85546875" style="566" bestFit="1" customWidth="1"/>
    <col min="6383" max="6383" width="17.7109375" style="566" customWidth="1"/>
    <col min="6384" max="6617" width="9.140625" style="566"/>
    <col min="6618" max="6618" width="2.42578125" style="566" customWidth="1"/>
    <col min="6619" max="6619" width="3" style="566" customWidth="1"/>
    <col min="6620" max="6620" width="55" style="566" customWidth="1"/>
    <col min="6621" max="6626" width="18.7109375" style="566" customWidth="1"/>
    <col min="6627" max="6627" width="19.7109375" style="566" customWidth="1"/>
    <col min="6628" max="6630" width="18.7109375" style="566" customWidth="1"/>
    <col min="6631" max="6632" width="17.7109375" style="566" customWidth="1"/>
    <col min="6633" max="6634" width="20.7109375" style="566" customWidth="1"/>
    <col min="6635" max="6635" width="21.85546875" style="566" customWidth="1"/>
    <col min="6636" max="6637" width="17.7109375" style="566" customWidth="1"/>
    <col min="6638" max="6638" width="18.85546875" style="566" bestFit="1" customWidth="1"/>
    <col min="6639" max="6639" width="17.7109375" style="566" customWidth="1"/>
    <col min="6640" max="6873" width="9.140625" style="566"/>
    <col min="6874" max="6874" width="2.42578125" style="566" customWidth="1"/>
    <col min="6875" max="6875" width="3" style="566" customWidth="1"/>
    <col min="6876" max="6876" width="55" style="566" customWidth="1"/>
    <col min="6877" max="6882" width="18.7109375" style="566" customWidth="1"/>
    <col min="6883" max="6883" width="19.7109375" style="566" customWidth="1"/>
    <col min="6884" max="6886" width="18.7109375" style="566" customWidth="1"/>
    <col min="6887" max="6888" width="17.7109375" style="566" customWidth="1"/>
    <col min="6889" max="6890" width="20.7109375" style="566" customWidth="1"/>
    <col min="6891" max="6891" width="21.85546875" style="566" customWidth="1"/>
    <col min="6892" max="6893" width="17.7109375" style="566" customWidth="1"/>
    <col min="6894" max="6894" width="18.85546875" style="566" bestFit="1" customWidth="1"/>
    <col min="6895" max="6895" width="17.7109375" style="566" customWidth="1"/>
    <col min="6896" max="7129" width="9.140625" style="566"/>
    <col min="7130" max="7130" width="2.42578125" style="566" customWidth="1"/>
    <col min="7131" max="7131" width="3" style="566" customWidth="1"/>
    <col min="7132" max="7132" width="55" style="566" customWidth="1"/>
    <col min="7133" max="7138" width="18.7109375" style="566" customWidth="1"/>
    <col min="7139" max="7139" width="19.7109375" style="566" customWidth="1"/>
    <col min="7140" max="7142" width="18.7109375" style="566" customWidth="1"/>
    <col min="7143" max="7144" width="17.7109375" style="566" customWidth="1"/>
    <col min="7145" max="7146" width="20.7109375" style="566" customWidth="1"/>
    <col min="7147" max="7147" width="21.85546875" style="566" customWidth="1"/>
    <col min="7148" max="7149" width="17.7109375" style="566" customWidth="1"/>
    <col min="7150" max="7150" width="18.85546875" style="566" bestFit="1" customWidth="1"/>
    <col min="7151" max="7151" width="17.7109375" style="566" customWidth="1"/>
    <col min="7152" max="7385" width="9.140625" style="566"/>
    <col min="7386" max="7386" width="2.42578125" style="566" customWidth="1"/>
    <col min="7387" max="7387" width="3" style="566" customWidth="1"/>
    <col min="7388" max="7388" width="55" style="566" customWidth="1"/>
    <col min="7389" max="7394" width="18.7109375" style="566" customWidth="1"/>
    <col min="7395" max="7395" width="19.7109375" style="566" customWidth="1"/>
    <col min="7396" max="7398" width="18.7109375" style="566" customWidth="1"/>
    <col min="7399" max="7400" width="17.7109375" style="566" customWidth="1"/>
    <col min="7401" max="7402" width="20.7109375" style="566" customWidth="1"/>
    <col min="7403" max="7403" width="21.85546875" style="566" customWidth="1"/>
    <col min="7404" max="7405" width="17.7109375" style="566" customWidth="1"/>
    <col min="7406" max="7406" width="18.85546875" style="566" bestFit="1" customWidth="1"/>
    <col min="7407" max="7407" width="17.7109375" style="566" customWidth="1"/>
    <col min="7408" max="7641" width="9.140625" style="566"/>
    <col min="7642" max="7642" width="2.42578125" style="566" customWidth="1"/>
    <col min="7643" max="7643" width="3" style="566" customWidth="1"/>
    <col min="7644" max="7644" width="55" style="566" customWidth="1"/>
    <col min="7645" max="7650" width="18.7109375" style="566" customWidth="1"/>
    <col min="7651" max="7651" width="19.7109375" style="566" customWidth="1"/>
    <col min="7652" max="7654" width="18.7109375" style="566" customWidth="1"/>
    <col min="7655" max="7656" width="17.7109375" style="566" customWidth="1"/>
    <col min="7657" max="7658" width="20.7109375" style="566" customWidth="1"/>
    <col min="7659" max="7659" width="21.85546875" style="566" customWidth="1"/>
    <col min="7660" max="7661" width="17.7109375" style="566" customWidth="1"/>
    <col min="7662" max="7662" width="18.85546875" style="566" bestFit="1" customWidth="1"/>
    <col min="7663" max="7663" width="17.7109375" style="566" customWidth="1"/>
    <col min="7664" max="7897" width="9.140625" style="566"/>
    <col min="7898" max="7898" width="2.42578125" style="566" customWidth="1"/>
    <col min="7899" max="7899" width="3" style="566" customWidth="1"/>
    <col min="7900" max="7900" width="55" style="566" customWidth="1"/>
    <col min="7901" max="7906" width="18.7109375" style="566" customWidth="1"/>
    <col min="7907" max="7907" width="19.7109375" style="566" customWidth="1"/>
    <col min="7908" max="7910" width="18.7109375" style="566" customWidth="1"/>
    <col min="7911" max="7912" width="17.7109375" style="566" customWidth="1"/>
    <col min="7913" max="7914" width="20.7109375" style="566" customWidth="1"/>
    <col min="7915" max="7915" width="21.85546875" style="566" customWidth="1"/>
    <col min="7916" max="7917" width="17.7109375" style="566" customWidth="1"/>
    <col min="7918" max="7918" width="18.85546875" style="566" bestFit="1" customWidth="1"/>
    <col min="7919" max="7919" width="17.7109375" style="566" customWidth="1"/>
    <col min="7920" max="8153" width="9.140625" style="566"/>
    <col min="8154" max="8154" width="2.42578125" style="566" customWidth="1"/>
    <col min="8155" max="8155" width="3" style="566" customWidth="1"/>
    <col min="8156" max="8156" width="55" style="566" customWidth="1"/>
    <col min="8157" max="8162" width="18.7109375" style="566" customWidth="1"/>
    <col min="8163" max="8163" width="19.7109375" style="566" customWidth="1"/>
    <col min="8164" max="8166" width="18.7109375" style="566" customWidth="1"/>
    <col min="8167" max="8168" width="17.7109375" style="566" customWidth="1"/>
    <col min="8169" max="8170" width="20.7109375" style="566" customWidth="1"/>
    <col min="8171" max="8171" width="21.85546875" style="566" customWidth="1"/>
    <col min="8172" max="8173" width="17.7109375" style="566" customWidth="1"/>
    <col min="8174" max="8174" width="18.85546875" style="566" bestFit="1" customWidth="1"/>
    <col min="8175" max="8175" width="17.7109375" style="566" customWidth="1"/>
    <col min="8176" max="8409" width="9.140625" style="566"/>
    <col min="8410" max="8410" width="2.42578125" style="566" customWidth="1"/>
    <col min="8411" max="8411" width="3" style="566" customWidth="1"/>
    <col min="8412" max="8412" width="55" style="566" customWidth="1"/>
    <col min="8413" max="8418" width="18.7109375" style="566" customWidth="1"/>
    <col min="8419" max="8419" width="19.7109375" style="566" customWidth="1"/>
    <col min="8420" max="8422" width="18.7109375" style="566" customWidth="1"/>
    <col min="8423" max="8424" width="17.7109375" style="566" customWidth="1"/>
    <col min="8425" max="8426" width="20.7109375" style="566" customWidth="1"/>
    <col min="8427" max="8427" width="21.85546875" style="566" customWidth="1"/>
    <col min="8428" max="8429" width="17.7109375" style="566" customWidth="1"/>
    <col min="8430" max="8430" width="18.85546875" style="566" bestFit="1" customWidth="1"/>
    <col min="8431" max="8431" width="17.7109375" style="566" customWidth="1"/>
    <col min="8432" max="8665" width="9.140625" style="566"/>
    <col min="8666" max="8666" width="2.42578125" style="566" customWidth="1"/>
    <col min="8667" max="8667" width="3" style="566" customWidth="1"/>
    <col min="8668" max="8668" width="55" style="566" customWidth="1"/>
    <col min="8669" max="8674" width="18.7109375" style="566" customWidth="1"/>
    <col min="8675" max="8675" width="19.7109375" style="566" customWidth="1"/>
    <col min="8676" max="8678" width="18.7109375" style="566" customWidth="1"/>
    <col min="8679" max="8680" width="17.7109375" style="566" customWidth="1"/>
    <col min="8681" max="8682" width="20.7109375" style="566" customWidth="1"/>
    <col min="8683" max="8683" width="21.85546875" style="566" customWidth="1"/>
    <col min="8684" max="8685" width="17.7109375" style="566" customWidth="1"/>
    <col min="8686" max="8686" width="18.85546875" style="566" bestFit="1" customWidth="1"/>
    <col min="8687" max="8687" width="17.7109375" style="566" customWidth="1"/>
    <col min="8688" max="8921" width="9.140625" style="566"/>
    <col min="8922" max="8922" width="2.42578125" style="566" customWidth="1"/>
    <col min="8923" max="8923" width="3" style="566" customWidth="1"/>
    <col min="8924" max="8924" width="55" style="566" customWidth="1"/>
    <col min="8925" max="8930" width="18.7109375" style="566" customWidth="1"/>
    <col min="8931" max="8931" width="19.7109375" style="566" customWidth="1"/>
    <col min="8932" max="8934" width="18.7109375" style="566" customWidth="1"/>
    <col min="8935" max="8936" width="17.7109375" style="566" customWidth="1"/>
    <col min="8937" max="8938" width="20.7109375" style="566" customWidth="1"/>
    <col min="8939" max="8939" width="21.85546875" style="566" customWidth="1"/>
    <col min="8940" max="8941" width="17.7109375" style="566" customWidth="1"/>
    <col min="8942" max="8942" width="18.85546875" style="566" bestFit="1" customWidth="1"/>
    <col min="8943" max="8943" width="17.7109375" style="566" customWidth="1"/>
    <col min="8944" max="9177" width="9.140625" style="566"/>
    <col min="9178" max="9178" width="2.42578125" style="566" customWidth="1"/>
    <col min="9179" max="9179" width="3" style="566" customWidth="1"/>
    <col min="9180" max="9180" width="55" style="566" customWidth="1"/>
    <col min="9181" max="9186" width="18.7109375" style="566" customWidth="1"/>
    <col min="9187" max="9187" width="19.7109375" style="566" customWidth="1"/>
    <col min="9188" max="9190" width="18.7109375" style="566" customWidth="1"/>
    <col min="9191" max="9192" width="17.7109375" style="566" customWidth="1"/>
    <col min="9193" max="9194" width="20.7109375" style="566" customWidth="1"/>
    <col min="9195" max="9195" width="21.85546875" style="566" customWidth="1"/>
    <col min="9196" max="9197" width="17.7109375" style="566" customWidth="1"/>
    <col min="9198" max="9198" width="18.85546875" style="566" bestFit="1" customWidth="1"/>
    <col min="9199" max="9199" width="17.7109375" style="566" customWidth="1"/>
    <col min="9200" max="9433" width="9.140625" style="566"/>
    <col min="9434" max="9434" width="2.42578125" style="566" customWidth="1"/>
    <col min="9435" max="9435" width="3" style="566" customWidth="1"/>
    <col min="9436" max="9436" width="55" style="566" customWidth="1"/>
    <col min="9437" max="9442" width="18.7109375" style="566" customWidth="1"/>
    <col min="9443" max="9443" width="19.7109375" style="566" customWidth="1"/>
    <col min="9444" max="9446" width="18.7109375" style="566" customWidth="1"/>
    <col min="9447" max="9448" width="17.7109375" style="566" customWidth="1"/>
    <col min="9449" max="9450" width="20.7109375" style="566" customWidth="1"/>
    <col min="9451" max="9451" width="21.85546875" style="566" customWidth="1"/>
    <col min="9452" max="9453" width="17.7109375" style="566" customWidth="1"/>
    <col min="9454" max="9454" width="18.85546875" style="566" bestFit="1" customWidth="1"/>
    <col min="9455" max="9455" width="17.7109375" style="566" customWidth="1"/>
    <col min="9456" max="9689" width="9.140625" style="566"/>
    <col min="9690" max="9690" width="2.42578125" style="566" customWidth="1"/>
    <col min="9691" max="9691" width="3" style="566" customWidth="1"/>
    <col min="9692" max="9692" width="55" style="566" customWidth="1"/>
    <col min="9693" max="9698" width="18.7109375" style="566" customWidth="1"/>
    <col min="9699" max="9699" width="19.7109375" style="566" customWidth="1"/>
    <col min="9700" max="9702" width="18.7109375" style="566" customWidth="1"/>
    <col min="9703" max="9704" width="17.7109375" style="566" customWidth="1"/>
    <col min="9705" max="9706" width="20.7109375" style="566" customWidth="1"/>
    <col min="9707" max="9707" width="21.85546875" style="566" customWidth="1"/>
    <col min="9708" max="9709" width="17.7109375" style="566" customWidth="1"/>
    <col min="9710" max="9710" width="18.85546875" style="566" bestFit="1" customWidth="1"/>
    <col min="9711" max="9711" width="17.7109375" style="566" customWidth="1"/>
    <col min="9712" max="9945" width="9.140625" style="566"/>
    <col min="9946" max="9946" width="2.42578125" style="566" customWidth="1"/>
    <col min="9947" max="9947" width="3" style="566" customWidth="1"/>
    <col min="9948" max="9948" width="55" style="566" customWidth="1"/>
    <col min="9949" max="9954" width="18.7109375" style="566" customWidth="1"/>
    <col min="9955" max="9955" width="19.7109375" style="566" customWidth="1"/>
    <col min="9956" max="9958" width="18.7109375" style="566" customWidth="1"/>
    <col min="9959" max="9960" width="17.7109375" style="566" customWidth="1"/>
    <col min="9961" max="9962" width="20.7109375" style="566" customWidth="1"/>
    <col min="9963" max="9963" width="21.85546875" style="566" customWidth="1"/>
    <col min="9964" max="9965" width="17.7109375" style="566" customWidth="1"/>
    <col min="9966" max="9966" width="18.85546875" style="566" bestFit="1" customWidth="1"/>
    <col min="9967" max="9967" width="17.7109375" style="566" customWidth="1"/>
    <col min="9968" max="10201" width="9.140625" style="566"/>
    <col min="10202" max="10202" width="2.42578125" style="566" customWidth="1"/>
    <col min="10203" max="10203" width="3" style="566" customWidth="1"/>
    <col min="10204" max="10204" width="55" style="566" customWidth="1"/>
    <col min="10205" max="10210" width="18.7109375" style="566" customWidth="1"/>
    <col min="10211" max="10211" width="19.7109375" style="566" customWidth="1"/>
    <col min="10212" max="10214" width="18.7109375" style="566" customWidth="1"/>
    <col min="10215" max="10216" width="17.7109375" style="566" customWidth="1"/>
    <col min="10217" max="10218" width="20.7109375" style="566" customWidth="1"/>
    <col min="10219" max="10219" width="21.85546875" style="566" customWidth="1"/>
    <col min="10220" max="10221" width="17.7109375" style="566" customWidth="1"/>
    <col min="10222" max="10222" width="18.85546875" style="566" bestFit="1" customWidth="1"/>
    <col min="10223" max="10223" width="17.7109375" style="566" customWidth="1"/>
    <col min="10224" max="10457" width="9.140625" style="566"/>
    <col min="10458" max="10458" width="2.42578125" style="566" customWidth="1"/>
    <col min="10459" max="10459" width="3" style="566" customWidth="1"/>
    <col min="10460" max="10460" width="55" style="566" customWidth="1"/>
    <col min="10461" max="10466" width="18.7109375" style="566" customWidth="1"/>
    <col min="10467" max="10467" width="19.7109375" style="566" customWidth="1"/>
    <col min="10468" max="10470" width="18.7109375" style="566" customWidth="1"/>
    <col min="10471" max="10472" width="17.7109375" style="566" customWidth="1"/>
    <col min="10473" max="10474" width="20.7109375" style="566" customWidth="1"/>
    <col min="10475" max="10475" width="21.85546875" style="566" customWidth="1"/>
    <col min="10476" max="10477" width="17.7109375" style="566" customWidth="1"/>
    <col min="10478" max="10478" width="18.85546875" style="566" bestFit="1" customWidth="1"/>
    <col min="10479" max="10479" width="17.7109375" style="566" customWidth="1"/>
    <col min="10480" max="10713" width="9.140625" style="566"/>
    <col min="10714" max="10714" width="2.42578125" style="566" customWidth="1"/>
    <col min="10715" max="10715" width="3" style="566" customWidth="1"/>
    <col min="10716" max="10716" width="55" style="566" customWidth="1"/>
    <col min="10717" max="10722" width="18.7109375" style="566" customWidth="1"/>
    <col min="10723" max="10723" width="19.7109375" style="566" customWidth="1"/>
    <col min="10724" max="10726" width="18.7109375" style="566" customWidth="1"/>
    <col min="10727" max="10728" width="17.7109375" style="566" customWidth="1"/>
    <col min="10729" max="10730" width="20.7109375" style="566" customWidth="1"/>
    <col min="10731" max="10731" width="21.85546875" style="566" customWidth="1"/>
    <col min="10732" max="10733" width="17.7109375" style="566" customWidth="1"/>
    <col min="10734" max="10734" width="18.85546875" style="566" bestFit="1" customWidth="1"/>
    <col min="10735" max="10735" width="17.7109375" style="566" customWidth="1"/>
    <col min="10736" max="10969" width="9.140625" style="566"/>
    <col min="10970" max="10970" width="2.42578125" style="566" customWidth="1"/>
    <col min="10971" max="10971" width="3" style="566" customWidth="1"/>
    <col min="10972" max="10972" width="55" style="566" customWidth="1"/>
    <col min="10973" max="10978" width="18.7109375" style="566" customWidth="1"/>
    <col min="10979" max="10979" width="19.7109375" style="566" customWidth="1"/>
    <col min="10980" max="10982" width="18.7109375" style="566" customWidth="1"/>
    <col min="10983" max="10984" width="17.7109375" style="566" customWidth="1"/>
    <col min="10985" max="10986" width="20.7109375" style="566" customWidth="1"/>
    <col min="10987" max="10987" width="21.85546875" style="566" customWidth="1"/>
    <col min="10988" max="10989" width="17.7109375" style="566" customWidth="1"/>
    <col min="10990" max="10990" width="18.85546875" style="566" bestFit="1" customWidth="1"/>
    <col min="10991" max="10991" width="17.7109375" style="566" customWidth="1"/>
    <col min="10992" max="11225" width="9.140625" style="566"/>
    <col min="11226" max="11226" width="2.42578125" style="566" customWidth="1"/>
    <col min="11227" max="11227" width="3" style="566" customWidth="1"/>
    <col min="11228" max="11228" width="55" style="566" customWidth="1"/>
    <col min="11229" max="11234" width="18.7109375" style="566" customWidth="1"/>
    <col min="11235" max="11235" width="19.7109375" style="566" customWidth="1"/>
    <col min="11236" max="11238" width="18.7109375" style="566" customWidth="1"/>
    <col min="11239" max="11240" width="17.7109375" style="566" customWidth="1"/>
    <col min="11241" max="11242" width="20.7109375" style="566" customWidth="1"/>
    <col min="11243" max="11243" width="21.85546875" style="566" customWidth="1"/>
    <col min="11244" max="11245" width="17.7109375" style="566" customWidth="1"/>
    <col min="11246" max="11246" width="18.85546875" style="566" bestFit="1" customWidth="1"/>
    <col min="11247" max="11247" width="17.7109375" style="566" customWidth="1"/>
    <col min="11248" max="11481" width="9.140625" style="566"/>
    <col min="11482" max="11482" width="2.42578125" style="566" customWidth="1"/>
    <col min="11483" max="11483" width="3" style="566" customWidth="1"/>
    <col min="11484" max="11484" width="55" style="566" customWidth="1"/>
    <col min="11485" max="11490" width="18.7109375" style="566" customWidth="1"/>
    <col min="11491" max="11491" width="19.7109375" style="566" customWidth="1"/>
    <col min="11492" max="11494" width="18.7109375" style="566" customWidth="1"/>
    <col min="11495" max="11496" width="17.7109375" style="566" customWidth="1"/>
    <col min="11497" max="11498" width="20.7109375" style="566" customWidth="1"/>
    <col min="11499" max="11499" width="21.85546875" style="566" customWidth="1"/>
    <col min="11500" max="11501" width="17.7109375" style="566" customWidth="1"/>
    <col min="11502" max="11502" width="18.85546875" style="566" bestFit="1" customWidth="1"/>
    <col min="11503" max="11503" width="17.7109375" style="566" customWidth="1"/>
    <col min="11504" max="11737" width="9.140625" style="566"/>
    <col min="11738" max="11738" width="2.42578125" style="566" customWidth="1"/>
    <col min="11739" max="11739" width="3" style="566" customWidth="1"/>
    <col min="11740" max="11740" width="55" style="566" customWidth="1"/>
    <col min="11741" max="11746" width="18.7109375" style="566" customWidth="1"/>
    <col min="11747" max="11747" width="19.7109375" style="566" customWidth="1"/>
    <col min="11748" max="11750" width="18.7109375" style="566" customWidth="1"/>
    <col min="11751" max="11752" width="17.7109375" style="566" customWidth="1"/>
    <col min="11753" max="11754" width="20.7109375" style="566" customWidth="1"/>
    <col min="11755" max="11755" width="21.85546875" style="566" customWidth="1"/>
    <col min="11756" max="11757" width="17.7109375" style="566" customWidth="1"/>
    <col min="11758" max="11758" width="18.85546875" style="566" bestFit="1" customWidth="1"/>
    <col min="11759" max="11759" width="17.7109375" style="566" customWidth="1"/>
    <col min="11760" max="11993" width="9.140625" style="566"/>
    <col min="11994" max="11994" width="2.42578125" style="566" customWidth="1"/>
    <col min="11995" max="11995" width="3" style="566" customWidth="1"/>
    <col min="11996" max="11996" width="55" style="566" customWidth="1"/>
    <col min="11997" max="12002" width="18.7109375" style="566" customWidth="1"/>
    <col min="12003" max="12003" width="19.7109375" style="566" customWidth="1"/>
    <col min="12004" max="12006" width="18.7109375" style="566" customWidth="1"/>
    <col min="12007" max="12008" width="17.7109375" style="566" customWidth="1"/>
    <col min="12009" max="12010" width="20.7109375" style="566" customWidth="1"/>
    <col min="12011" max="12011" width="21.85546875" style="566" customWidth="1"/>
    <col min="12012" max="12013" width="17.7109375" style="566" customWidth="1"/>
    <col min="12014" max="12014" width="18.85546875" style="566" bestFit="1" customWidth="1"/>
    <col min="12015" max="12015" width="17.7109375" style="566" customWidth="1"/>
    <col min="12016" max="12249" width="9.140625" style="566"/>
    <col min="12250" max="12250" width="2.42578125" style="566" customWidth="1"/>
    <col min="12251" max="12251" width="3" style="566" customWidth="1"/>
    <col min="12252" max="12252" width="55" style="566" customWidth="1"/>
    <col min="12253" max="12258" width="18.7109375" style="566" customWidth="1"/>
    <col min="12259" max="12259" width="19.7109375" style="566" customWidth="1"/>
    <col min="12260" max="12262" width="18.7109375" style="566" customWidth="1"/>
    <col min="12263" max="12264" width="17.7109375" style="566" customWidth="1"/>
    <col min="12265" max="12266" width="20.7109375" style="566" customWidth="1"/>
    <col min="12267" max="12267" width="21.85546875" style="566" customWidth="1"/>
    <col min="12268" max="12269" width="17.7109375" style="566" customWidth="1"/>
    <col min="12270" max="12270" width="18.85546875" style="566" bestFit="1" customWidth="1"/>
    <col min="12271" max="12271" width="17.7109375" style="566" customWidth="1"/>
    <col min="12272" max="12505" width="9.140625" style="566"/>
    <col min="12506" max="12506" width="2.42578125" style="566" customWidth="1"/>
    <col min="12507" max="12507" width="3" style="566" customWidth="1"/>
    <col min="12508" max="12508" width="55" style="566" customWidth="1"/>
    <col min="12509" max="12514" width="18.7109375" style="566" customWidth="1"/>
    <col min="12515" max="12515" width="19.7109375" style="566" customWidth="1"/>
    <col min="12516" max="12518" width="18.7109375" style="566" customWidth="1"/>
    <col min="12519" max="12520" width="17.7109375" style="566" customWidth="1"/>
    <col min="12521" max="12522" width="20.7109375" style="566" customWidth="1"/>
    <col min="12523" max="12523" width="21.85546875" style="566" customWidth="1"/>
    <col min="12524" max="12525" width="17.7109375" style="566" customWidth="1"/>
    <col min="12526" max="12526" width="18.85546875" style="566" bestFit="1" customWidth="1"/>
    <col min="12527" max="12527" width="17.7109375" style="566" customWidth="1"/>
    <col min="12528" max="12761" width="9.140625" style="566"/>
    <col min="12762" max="12762" width="2.42578125" style="566" customWidth="1"/>
    <col min="12763" max="12763" width="3" style="566" customWidth="1"/>
    <col min="12764" max="12764" width="55" style="566" customWidth="1"/>
    <col min="12765" max="12770" width="18.7109375" style="566" customWidth="1"/>
    <col min="12771" max="12771" width="19.7109375" style="566" customWidth="1"/>
    <col min="12772" max="12774" width="18.7109375" style="566" customWidth="1"/>
    <col min="12775" max="12776" width="17.7109375" style="566" customWidth="1"/>
    <col min="12777" max="12778" width="20.7109375" style="566" customWidth="1"/>
    <col min="12779" max="12779" width="21.85546875" style="566" customWidth="1"/>
    <col min="12780" max="12781" width="17.7109375" style="566" customWidth="1"/>
    <col min="12782" max="12782" width="18.85546875" style="566" bestFit="1" customWidth="1"/>
    <col min="12783" max="12783" width="17.7109375" style="566" customWidth="1"/>
    <col min="12784" max="13017" width="9.140625" style="566"/>
    <col min="13018" max="13018" width="2.42578125" style="566" customWidth="1"/>
    <col min="13019" max="13019" width="3" style="566" customWidth="1"/>
    <col min="13020" max="13020" width="55" style="566" customWidth="1"/>
    <col min="13021" max="13026" width="18.7109375" style="566" customWidth="1"/>
    <col min="13027" max="13027" width="19.7109375" style="566" customWidth="1"/>
    <col min="13028" max="13030" width="18.7109375" style="566" customWidth="1"/>
    <col min="13031" max="13032" width="17.7109375" style="566" customWidth="1"/>
    <col min="13033" max="13034" width="20.7109375" style="566" customWidth="1"/>
    <col min="13035" max="13035" width="21.85546875" style="566" customWidth="1"/>
    <col min="13036" max="13037" width="17.7109375" style="566" customWidth="1"/>
    <col min="13038" max="13038" width="18.85546875" style="566" bestFit="1" customWidth="1"/>
    <col min="13039" max="13039" width="17.7109375" style="566" customWidth="1"/>
    <col min="13040" max="13273" width="9.140625" style="566"/>
    <col min="13274" max="13274" width="2.42578125" style="566" customWidth="1"/>
    <col min="13275" max="13275" width="3" style="566" customWidth="1"/>
    <col min="13276" max="13276" width="55" style="566" customWidth="1"/>
    <col min="13277" max="13282" width="18.7109375" style="566" customWidth="1"/>
    <col min="13283" max="13283" width="19.7109375" style="566" customWidth="1"/>
    <col min="13284" max="13286" width="18.7109375" style="566" customWidth="1"/>
    <col min="13287" max="13288" width="17.7109375" style="566" customWidth="1"/>
    <col min="13289" max="13290" width="20.7109375" style="566" customWidth="1"/>
    <col min="13291" max="13291" width="21.85546875" style="566" customWidth="1"/>
    <col min="13292" max="13293" width="17.7109375" style="566" customWidth="1"/>
    <col min="13294" max="13294" width="18.85546875" style="566" bestFit="1" customWidth="1"/>
    <col min="13295" max="13295" width="17.7109375" style="566" customWidth="1"/>
    <col min="13296" max="13529" width="9.140625" style="566"/>
    <col min="13530" max="13530" width="2.42578125" style="566" customWidth="1"/>
    <col min="13531" max="13531" width="3" style="566" customWidth="1"/>
    <col min="13532" max="13532" width="55" style="566" customWidth="1"/>
    <col min="13533" max="13538" width="18.7109375" style="566" customWidth="1"/>
    <col min="13539" max="13539" width="19.7109375" style="566" customWidth="1"/>
    <col min="13540" max="13542" width="18.7109375" style="566" customWidth="1"/>
    <col min="13543" max="13544" width="17.7109375" style="566" customWidth="1"/>
    <col min="13545" max="13546" width="20.7109375" style="566" customWidth="1"/>
    <col min="13547" max="13547" width="21.85546875" style="566" customWidth="1"/>
    <col min="13548" max="13549" width="17.7109375" style="566" customWidth="1"/>
    <col min="13550" max="13550" width="18.85546875" style="566" bestFit="1" customWidth="1"/>
    <col min="13551" max="13551" width="17.7109375" style="566" customWidth="1"/>
    <col min="13552" max="13785" width="9.140625" style="566"/>
    <col min="13786" max="13786" width="2.42578125" style="566" customWidth="1"/>
    <col min="13787" max="13787" width="3" style="566" customWidth="1"/>
    <col min="13788" max="13788" width="55" style="566" customWidth="1"/>
    <col min="13789" max="13794" width="18.7109375" style="566" customWidth="1"/>
    <col min="13795" max="13795" width="19.7109375" style="566" customWidth="1"/>
    <col min="13796" max="13798" width="18.7109375" style="566" customWidth="1"/>
    <col min="13799" max="13800" width="17.7109375" style="566" customWidth="1"/>
    <col min="13801" max="13802" width="20.7109375" style="566" customWidth="1"/>
    <col min="13803" max="13803" width="21.85546875" style="566" customWidth="1"/>
    <col min="13804" max="13805" width="17.7109375" style="566" customWidth="1"/>
    <col min="13806" max="13806" width="18.85546875" style="566" bestFit="1" customWidth="1"/>
    <col min="13807" max="13807" width="17.7109375" style="566" customWidth="1"/>
    <col min="13808" max="14041" width="9.140625" style="566"/>
    <col min="14042" max="14042" width="2.42578125" style="566" customWidth="1"/>
    <col min="14043" max="14043" width="3" style="566" customWidth="1"/>
    <col min="14044" max="14044" width="55" style="566" customWidth="1"/>
    <col min="14045" max="14050" width="18.7109375" style="566" customWidth="1"/>
    <col min="14051" max="14051" width="19.7109375" style="566" customWidth="1"/>
    <col min="14052" max="14054" width="18.7109375" style="566" customWidth="1"/>
    <col min="14055" max="14056" width="17.7109375" style="566" customWidth="1"/>
    <col min="14057" max="14058" width="20.7109375" style="566" customWidth="1"/>
    <col min="14059" max="14059" width="21.85546875" style="566" customWidth="1"/>
    <col min="14060" max="14061" width="17.7109375" style="566" customWidth="1"/>
    <col min="14062" max="14062" width="18.85546875" style="566" bestFit="1" customWidth="1"/>
    <col min="14063" max="14063" width="17.7109375" style="566" customWidth="1"/>
    <col min="14064" max="14297" width="9.140625" style="566"/>
    <col min="14298" max="14298" width="2.42578125" style="566" customWidth="1"/>
    <col min="14299" max="14299" width="3" style="566" customWidth="1"/>
    <col min="14300" max="14300" width="55" style="566" customWidth="1"/>
    <col min="14301" max="14306" width="18.7109375" style="566" customWidth="1"/>
    <col min="14307" max="14307" width="19.7109375" style="566" customWidth="1"/>
    <col min="14308" max="14310" width="18.7109375" style="566" customWidth="1"/>
    <col min="14311" max="14312" width="17.7109375" style="566" customWidth="1"/>
    <col min="14313" max="14314" width="20.7109375" style="566" customWidth="1"/>
    <col min="14315" max="14315" width="21.85546875" style="566" customWidth="1"/>
    <col min="14316" max="14317" width="17.7109375" style="566" customWidth="1"/>
    <col min="14318" max="14318" width="18.85546875" style="566" bestFit="1" customWidth="1"/>
    <col min="14319" max="14319" width="17.7109375" style="566" customWidth="1"/>
    <col min="14320" max="14553" width="9.140625" style="566"/>
    <col min="14554" max="14554" width="2.42578125" style="566" customWidth="1"/>
    <col min="14555" max="14555" width="3" style="566" customWidth="1"/>
    <col min="14556" max="14556" width="55" style="566" customWidth="1"/>
    <col min="14557" max="14562" width="18.7109375" style="566" customWidth="1"/>
    <col min="14563" max="14563" width="19.7109375" style="566" customWidth="1"/>
    <col min="14564" max="14566" width="18.7109375" style="566" customWidth="1"/>
    <col min="14567" max="14568" width="17.7109375" style="566" customWidth="1"/>
    <col min="14569" max="14570" width="20.7109375" style="566" customWidth="1"/>
    <col min="14571" max="14571" width="21.85546875" style="566" customWidth="1"/>
    <col min="14572" max="14573" width="17.7109375" style="566" customWidth="1"/>
    <col min="14574" max="14574" width="18.85546875" style="566" bestFit="1" customWidth="1"/>
    <col min="14575" max="14575" width="17.7109375" style="566" customWidth="1"/>
    <col min="14576" max="14809" width="9.140625" style="566"/>
    <col min="14810" max="14810" width="2.42578125" style="566" customWidth="1"/>
    <col min="14811" max="14811" width="3" style="566" customWidth="1"/>
    <col min="14812" max="14812" width="55" style="566" customWidth="1"/>
    <col min="14813" max="14818" width="18.7109375" style="566" customWidth="1"/>
    <col min="14819" max="14819" width="19.7109375" style="566" customWidth="1"/>
    <col min="14820" max="14822" width="18.7109375" style="566" customWidth="1"/>
    <col min="14823" max="14824" width="17.7109375" style="566" customWidth="1"/>
    <col min="14825" max="14826" width="20.7109375" style="566" customWidth="1"/>
    <col min="14827" max="14827" width="21.85546875" style="566" customWidth="1"/>
    <col min="14828" max="14829" width="17.7109375" style="566" customWidth="1"/>
    <col min="14830" max="14830" width="18.85546875" style="566" bestFit="1" customWidth="1"/>
    <col min="14831" max="14831" width="17.7109375" style="566" customWidth="1"/>
    <col min="14832" max="15065" width="9.140625" style="566"/>
    <col min="15066" max="15066" width="2.42578125" style="566" customWidth="1"/>
    <col min="15067" max="15067" width="3" style="566" customWidth="1"/>
    <col min="15068" max="15068" width="55" style="566" customWidth="1"/>
    <col min="15069" max="15074" width="18.7109375" style="566" customWidth="1"/>
    <col min="15075" max="15075" width="19.7109375" style="566" customWidth="1"/>
    <col min="15076" max="15078" width="18.7109375" style="566" customWidth="1"/>
    <col min="15079" max="15080" width="17.7109375" style="566" customWidth="1"/>
    <col min="15081" max="15082" width="20.7109375" style="566" customWidth="1"/>
    <col min="15083" max="15083" width="21.85546875" style="566" customWidth="1"/>
    <col min="15084" max="15085" width="17.7109375" style="566" customWidth="1"/>
    <col min="15086" max="15086" width="18.85546875" style="566" bestFit="1" customWidth="1"/>
    <col min="15087" max="15087" width="17.7109375" style="566" customWidth="1"/>
    <col min="15088" max="15321" width="9.140625" style="566"/>
    <col min="15322" max="15322" width="2.42578125" style="566" customWidth="1"/>
    <col min="15323" max="15323" width="3" style="566" customWidth="1"/>
    <col min="15324" max="15324" width="55" style="566" customWidth="1"/>
    <col min="15325" max="15330" width="18.7109375" style="566" customWidth="1"/>
    <col min="15331" max="15331" width="19.7109375" style="566" customWidth="1"/>
    <col min="15332" max="15334" width="18.7109375" style="566" customWidth="1"/>
    <col min="15335" max="15336" width="17.7109375" style="566" customWidth="1"/>
    <col min="15337" max="15338" width="20.7109375" style="566" customWidth="1"/>
    <col min="15339" max="15339" width="21.85546875" style="566" customWidth="1"/>
    <col min="15340" max="15341" width="17.7109375" style="566" customWidth="1"/>
    <col min="15342" max="15342" width="18.85546875" style="566" bestFit="1" customWidth="1"/>
    <col min="15343" max="15343" width="17.7109375" style="566" customWidth="1"/>
    <col min="15344" max="15577" width="9.140625" style="566"/>
    <col min="15578" max="15578" width="2.42578125" style="566" customWidth="1"/>
    <col min="15579" max="15579" width="3" style="566" customWidth="1"/>
    <col min="15580" max="15580" width="55" style="566" customWidth="1"/>
    <col min="15581" max="15586" width="18.7109375" style="566" customWidth="1"/>
    <col min="15587" max="15587" width="19.7109375" style="566" customWidth="1"/>
    <col min="15588" max="15590" width="18.7109375" style="566" customWidth="1"/>
    <col min="15591" max="15592" width="17.7109375" style="566" customWidth="1"/>
    <col min="15593" max="15594" width="20.7109375" style="566" customWidth="1"/>
    <col min="15595" max="15595" width="21.85546875" style="566" customWidth="1"/>
    <col min="15596" max="15597" width="17.7109375" style="566" customWidth="1"/>
    <col min="15598" max="15598" width="18.85546875" style="566" bestFit="1" customWidth="1"/>
    <col min="15599" max="15599" width="17.7109375" style="566" customWidth="1"/>
    <col min="15600" max="15833" width="9.140625" style="566"/>
    <col min="15834" max="15834" width="2.42578125" style="566" customWidth="1"/>
    <col min="15835" max="15835" width="3" style="566" customWidth="1"/>
    <col min="15836" max="15836" width="55" style="566" customWidth="1"/>
    <col min="15837" max="15842" width="18.7109375" style="566" customWidth="1"/>
    <col min="15843" max="15843" width="19.7109375" style="566" customWidth="1"/>
    <col min="15844" max="15846" width="18.7109375" style="566" customWidth="1"/>
    <col min="15847" max="15848" width="17.7109375" style="566" customWidth="1"/>
    <col min="15849" max="15850" width="20.7109375" style="566" customWidth="1"/>
    <col min="15851" max="15851" width="21.85546875" style="566" customWidth="1"/>
    <col min="15852" max="15853" width="17.7109375" style="566" customWidth="1"/>
    <col min="15854" max="15854" width="18.85546875" style="566" bestFit="1" customWidth="1"/>
    <col min="15855" max="15855" width="17.7109375" style="566" customWidth="1"/>
    <col min="15856" max="16089" width="9.140625" style="566"/>
    <col min="16090" max="16090" width="2.42578125" style="566" customWidth="1"/>
    <col min="16091" max="16091" width="3" style="566" customWidth="1"/>
    <col min="16092" max="16092" width="55" style="566" customWidth="1"/>
    <col min="16093" max="16098" width="18.7109375" style="566" customWidth="1"/>
    <col min="16099" max="16099" width="19.7109375" style="566" customWidth="1"/>
    <col min="16100" max="16102" width="18.7109375" style="566" customWidth="1"/>
    <col min="16103" max="16104" width="17.7109375" style="566" customWidth="1"/>
    <col min="16105" max="16106" width="20.7109375" style="566" customWidth="1"/>
    <col min="16107" max="16107" width="21.85546875" style="566" customWidth="1"/>
    <col min="16108" max="16109" width="17.7109375" style="566" customWidth="1"/>
    <col min="16110" max="16110" width="18.85546875" style="566" bestFit="1" customWidth="1"/>
    <col min="16111" max="16111" width="17.7109375" style="566" customWidth="1"/>
    <col min="16112" max="16384" width="9.140625" style="566"/>
  </cols>
  <sheetData>
    <row r="1" spans="1:17" s="564" customFormat="1" ht="15.75" customHeight="1">
      <c r="A1" s="910" t="str">
        <f>Słownik!B21</f>
        <v>SCR dla ryzyka katastroficznego z ubezpieczeń majątkowo-osobowych i zdrowotnych - podsumowanie</v>
      </c>
      <c r="B1" s="910"/>
      <c r="C1" s="910"/>
      <c r="D1" s="910"/>
      <c r="E1" s="910"/>
      <c r="F1" s="910"/>
      <c r="G1" s="910"/>
      <c r="H1" s="910"/>
      <c r="I1" s="910"/>
      <c r="J1" s="910"/>
      <c r="K1" s="910"/>
      <c r="L1" s="910"/>
      <c r="M1" s="910"/>
      <c r="N1" s="910"/>
      <c r="O1" s="910"/>
      <c r="P1" s="910"/>
      <c r="Q1" s="16" t="str">
        <f>Słownik!$B$311</f>
        <v>Dane wejściowe</v>
      </c>
    </row>
    <row r="2" spans="1:17">
      <c r="A2" s="400" t="str">
        <f>Słownik!B36</f>
        <v>Nazwa zakładu ubezpieczeń/reasekuracji:</v>
      </c>
      <c r="B2" s="400"/>
      <c r="C2" s="505"/>
      <c r="D2" s="505"/>
      <c r="E2" s="418"/>
      <c r="F2" s="418"/>
      <c r="G2" s="418"/>
      <c r="H2" s="418"/>
      <c r="K2" s="565"/>
      <c r="L2" s="565"/>
      <c r="M2" s="565"/>
      <c r="N2" s="565"/>
      <c r="O2" s="565"/>
      <c r="P2" s="545" t="s">
        <v>675</v>
      </c>
      <c r="Q2" s="17" t="str">
        <f>Słownik!$B$312</f>
        <v>Łącza</v>
      </c>
    </row>
    <row r="3" spans="1:17">
      <c r="A3" s="807" t="str">
        <f>IF(Nazwa_ZU=0," ",Nazwa_ZU)</f>
        <v xml:space="preserve"> </v>
      </c>
      <c r="B3" s="807"/>
      <c r="C3" s="807"/>
      <c r="D3" s="808"/>
      <c r="E3" s="174" t="s">
        <v>114</v>
      </c>
      <c r="F3" s="174" t="str">
        <f>Słownik!B381</f>
        <v>Schemat SCR</v>
      </c>
      <c r="G3" s="418"/>
      <c r="H3" s="418"/>
      <c r="I3" s="418"/>
      <c r="K3" s="565"/>
      <c r="L3" s="565"/>
      <c r="M3" s="565"/>
      <c r="N3" s="565"/>
      <c r="O3" s="565"/>
      <c r="P3" s="565"/>
      <c r="Q3" s="18" t="str">
        <f>Słownik!$B$313</f>
        <v>Formuły</v>
      </c>
    </row>
    <row r="4" spans="1:17">
      <c r="A4" s="418"/>
      <c r="B4" s="418"/>
      <c r="C4" s="418"/>
      <c r="D4" s="418"/>
      <c r="E4" s="418"/>
      <c r="F4" s="418"/>
      <c r="G4" s="418"/>
      <c r="H4" s="418"/>
      <c r="I4" s="418"/>
      <c r="K4" s="565"/>
      <c r="L4" s="565"/>
      <c r="M4" s="565"/>
      <c r="N4" s="565"/>
      <c r="O4" s="565"/>
      <c r="P4" s="565"/>
      <c r="Q4" s="19" t="str">
        <f>Słownik!$B$314</f>
        <v>Wynik</v>
      </c>
    </row>
    <row r="5" spans="1:17">
      <c r="A5" s="709" t="s">
        <v>1970</v>
      </c>
      <c r="B5" s="567"/>
      <c r="C5" s="568"/>
      <c r="D5" s="569"/>
      <c r="E5" s="569"/>
      <c r="F5" s="570"/>
      <c r="G5" s="569"/>
      <c r="H5" s="569"/>
      <c r="I5" s="569"/>
      <c r="J5" s="569"/>
      <c r="K5" s="565"/>
      <c r="L5" s="565"/>
      <c r="M5" s="565"/>
      <c r="N5" s="565"/>
      <c r="O5" s="565"/>
      <c r="P5" s="565"/>
      <c r="Q5" s="565"/>
    </row>
    <row r="6" spans="1:17" ht="34.5" customHeight="1">
      <c r="A6" s="565"/>
      <c r="B6" s="503" t="str">
        <f>Słownik!$B$200</f>
        <v>Lp.</v>
      </c>
      <c r="C6" s="215" t="str">
        <f>Słownik!B665</f>
        <v>Ryzyko katastroficzne z ubezp. majątkowo-osobowych (podsumowanie)</v>
      </c>
      <c r="D6" s="215" t="str">
        <f>Słownik!$B$666</f>
        <v>SCR brutto</v>
      </c>
      <c r="E6" s="215" t="str">
        <f>Słownik!$B$667</f>
        <v>Techniki ograniczania ryzyka</v>
      </c>
      <c r="F6" s="215" t="str">
        <f>Słownik!$B$668</f>
        <v>SCR netto</v>
      </c>
      <c r="G6" s="566"/>
      <c r="I6" s="569"/>
      <c r="J6" s="569"/>
      <c r="K6" s="565"/>
      <c r="L6" s="565"/>
      <c r="M6" s="565"/>
      <c r="N6" s="565"/>
      <c r="O6" s="565"/>
      <c r="P6" s="565"/>
      <c r="Q6" s="565"/>
    </row>
    <row r="7" spans="1:17" ht="15" customHeight="1">
      <c r="A7" s="565"/>
      <c r="B7" s="908" t="str">
        <f>Słownik!$B$669</f>
        <v>Ryzyko katastrof naturalnych</v>
      </c>
      <c r="C7" s="909"/>
      <c r="D7" s="197">
        <f>SQRT(SUMSQ(D8:D12))</f>
        <v>0</v>
      </c>
      <c r="E7" s="197">
        <f t="shared" ref="E7:E26" si="0">D7-F7</f>
        <v>0</v>
      </c>
      <c r="F7" s="197">
        <f>SQRT(SUMSQ(F8:F12))</f>
        <v>0</v>
      </c>
      <c r="G7" s="566"/>
      <c r="H7" s="569"/>
      <c r="I7" s="569"/>
      <c r="J7" s="569"/>
      <c r="K7" s="565"/>
      <c r="L7" s="565"/>
      <c r="M7" s="565"/>
      <c r="N7" s="565"/>
      <c r="O7" s="565"/>
      <c r="P7" s="565"/>
      <c r="Q7" s="565"/>
    </row>
    <row r="8" spans="1:17">
      <c r="A8" s="565"/>
      <c r="B8" s="193" t="s">
        <v>11</v>
      </c>
      <c r="C8" s="577" t="str">
        <f>Słownik!B601</f>
        <v>Huragan</v>
      </c>
      <c r="D8" s="192">
        <f>'SCR-NatCAT'!R1299</f>
        <v>0</v>
      </c>
      <c r="E8" s="197">
        <f t="shared" si="0"/>
        <v>0</v>
      </c>
      <c r="F8" s="192">
        <f>'SCR-NatCAT'!R1300</f>
        <v>0</v>
      </c>
      <c r="G8" s="566"/>
      <c r="H8" s="569"/>
      <c r="I8" s="569"/>
      <c r="J8" s="569"/>
      <c r="K8" s="565"/>
      <c r="L8" s="565"/>
      <c r="M8" s="565"/>
      <c r="N8" s="565"/>
      <c r="O8" s="565"/>
      <c r="P8" s="565"/>
      <c r="Q8" s="565"/>
    </row>
    <row r="9" spans="1:17">
      <c r="A9" s="565"/>
      <c r="B9" s="182" t="s">
        <v>12</v>
      </c>
      <c r="C9" s="274" t="str">
        <f>Słownik!B602</f>
        <v>Trzęsienie ziemi</v>
      </c>
      <c r="D9" s="192">
        <f>'SCR-NatCAT'!R1350</f>
        <v>0</v>
      </c>
      <c r="E9" s="197">
        <f t="shared" si="0"/>
        <v>0</v>
      </c>
      <c r="F9" s="192">
        <f>'SCR-NatCAT'!R1351</f>
        <v>0</v>
      </c>
      <c r="G9" s="566"/>
      <c r="H9" s="569"/>
      <c r="I9" s="569"/>
      <c r="J9" s="569"/>
      <c r="K9" s="565"/>
      <c r="L9" s="565"/>
      <c r="M9" s="565"/>
      <c r="N9" s="565"/>
      <c r="O9" s="565"/>
      <c r="P9" s="565"/>
      <c r="Q9" s="565"/>
    </row>
    <row r="10" spans="1:17">
      <c r="A10" s="565"/>
      <c r="B10" s="193" t="s">
        <v>13</v>
      </c>
      <c r="C10" s="274" t="str">
        <f>Słownik!B603</f>
        <v>Powódź</v>
      </c>
      <c r="D10" s="192">
        <f>'SCR-NatCAT'!R1328</f>
        <v>0</v>
      </c>
      <c r="E10" s="197">
        <f t="shared" si="0"/>
        <v>0</v>
      </c>
      <c r="F10" s="192">
        <f>'SCR-NatCAT'!R1329</f>
        <v>0</v>
      </c>
      <c r="G10" s="566"/>
      <c r="H10" s="569"/>
      <c r="I10" s="569"/>
      <c r="J10" s="569"/>
      <c r="K10" s="565"/>
      <c r="L10" s="565"/>
      <c r="M10" s="565"/>
      <c r="N10" s="565"/>
      <c r="O10" s="565"/>
      <c r="P10" s="565"/>
      <c r="Q10" s="565"/>
    </row>
    <row r="11" spans="1:17">
      <c r="A11" s="565"/>
      <c r="B11" s="182" t="s">
        <v>14</v>
      </c>
      <c r="C11" s="274" t="str">
        <f>Słownik!B604</f>
        <v>Gradobicie</v>
      </c>
      <c r="D11" s="192">
        <f>'SCR-NatCAT'!R1378</f>
        <v>0</v>
      </c>
      <c r="E11" s="197">
        <f t="shared" si="0"/>
        <v>0</v>
      </c>
      <c r="F11" s="192">
        <f>'SCR-NatCAT'!R1379</f>
        <v>0</v>
      </c>
      <c r="G11" s="566"/>
      <c r="H11" s="569"/>
      <c r="I11" s="569"/>
      <c r="J11" s="569"/>
      <c r="K11" s="565"/>
      <c r="L11" s="565"/>
      <c r="M11" s="565"/>
      <c r="N11" s="565"/>
      <c r="O11" s="565"/>
      <c r="P11" s="565"/>
      <c r="Q11" s="565"/>
    </row>
    <row r="12" spans="1:17">
      <c r="A12" s="565"/>
      <c r="B12" s="193" t="s">
        <v>15</v>
      </c>
      <c r="C12" s="274" t="str">
        <f>Słownik!B605</f>
        <v>Osunięcie się ziemi</v>
      </c>
      <c r="D12" s="192">
        <f>'SCR-NatCAT'!R1392</f>
        <v>0</v>
      </c>
      <c r="E12" s="197">
        <f t="shared" si="0"/>
        <v>0</v>
      </c>
      <c r="F12" s="192">
        <f>'SCR-NatCAT'!R1393</f>
        <v>0</v>
      </c>
      <c r="G12" s="566"/>
      <c r="H12" s="569"/>
      <c r="I12" s="569"/>
      <c r="J12" s="569"/>
      <c r="K12" s="565"/>
      <c r="L12" s="565"/>
      <c r="M12" s="565"/>
      <c r="N12" s="565"/>
      <c r="O12" s="565"/>
      <c r="P12" s="565"/>
      <c r="Q12" s="565"/>
    </row>
    <row r="13" spans="1:17">
      <c r="A13" s="565"/>
      <c r="B13" s="182" t="s">
        <v>16</v>
      </c>
      <c r="C13" s="274" t="str">
        <f>Słownik!$B$670</f>
        <v>Efekt dywersyfikacji pomiędzy zdarzeniami</v>
      </c>
      <c r="D13" s="197">
        <f>SUM(D8:D12)-D7</f>
        <v>0</v>
      </c>
      <c r="E13" s="197">
        <f t="shared" si="0"/>
        <v>0</v>
      </c>
      <c r="F13" s="197">
        <f>SUM(F8:F12)-F7</f>
        <v>0</v>
      </c>
      <c r="G13" s="566"/>
      <c r="H13" s="569"/>
      <c r="I13" s="569"/>
      <c r="J13" s="569"/>
      <c r="K13" s="565"/>
      <c r="L13" s="565"/>
      <c r="M13" s="565"/>
      <c r="N13" s="565"/>
      <c r="O13" s="565"/>
      <c r="P13" s="565"/>
      <c r="Q13" s="565"/>
    </row>
    <row r="14" spans="1:17" ht="18.75" customHeight="1">
      <c r="A14" s="565"/>
      <c r="B14" s="908" t="str">
        <f>Słownik!$B$671</f>
        <v>Ryzyko katastrof dla reasekuracji nieproporcjonalnej</v>
      </c>
      <c r="C14" s="909"/>
      <c r="D14" s="192">
        <f>'SCR-NLCAT'!E49</f>
        <v>0</v>
      </c>
      <c r="E14" s="197">
        <f t="shared" si="0"/>
        <v>0</v>
      </c>
      <c r="F14" s="192">
        <f>'SCR-NLCAT'!E50</f>
        <v>0</v>
      </c>
      <c r="G14" s="566"/>
      <c r="H14" s="569"/>
      <c r="I14" s="569"/>
      <c r="J14" s="569"/>
      <c r="K14" s="565"/>
      <c r="L14" s="565"/>
      <c r="M14" s="565"/>
      <c r="N14" s="565"/>
      <c r="O14" s="565"/>
      <c r="P14" s="565"/>
      <c r="Q14" s="565"/>
    </row>
    <row r="15" spans="1:17" ht="15" customHeight="1">
      <c r="A15" s="565"/>
      <c r="B15" s="908" t="str">
        <f>Słownik!$B$672</f>
        <v>Ryzyko katastrof antropogenicznych</v>
      </c>
      <c r="C15" s="909"/>
      <c r="D15" s="197">
        <f>SQRT(SUMSQ(D16:D21))</f>
        <v>0</v>
      </c>
      <c r="E15" s="197">
        <f t="shared" si="0"/>
        <v>0</v>
      </c>
      <c r="F15" s="197">
        <f>SQRT(SUMSQ(F16:F21))</f>
        <v>0</v>
      </c>
      <c r="G15" s="566"/>
      <c r="H15" s="569"/>
      <c r="I15" s="569"/>
      <c r="J15" s="569"/>
      <c r="K15" s="565"/>
      <c r="L15" s="565"/>
      <c r="M15" s="565"/>
      <c r="N15" s="565"/>
      <c r="O15" s="565"/>
      <c r="P15" s="565"/>
      <c r="Q15" s="565"/>
    </row>
    <row r="16" spans="1:17">
      <c r="A16" s="565"/>
      <c r="B16" s="182" t="s">
        <v>17</v>
      </c>
      <c r="C16" s="274" t="str">
        <f>Słownik!B606</f>
        <v>OC komunikacyjne</v>
      </c>
      <c r="D16" s="192">
        <f>'SCR-NLCAT'!H56</f>
        <v>0</v>
      </c>
      <c r="E16" s="197">
        <f t="shared" si="0"/>
        <v>0</v>
      </c>
      <c r="F16" s="192">
        <f>'SCR-NLCAT'!I56</f>
        <v>0</v>
      </c>
      <c r="G16" s="566"/>
      <c r="H16" s="569"/>
      <c r="I16" s="569"/>
      <c r="J16" s="569"/>
      <c r="K16" s="565"/>
      <c r="L16" s="565"/>
      <c r="M16" s="565"/>
      <c r="N16" s="565"/>
      <c r="O16" s="565"/>
      <c r="P16" s="565"/>
      <c r="Q16" s="565"/>
    </row>
    <row r="17" spans="1:17">
      <c r="A17" s="565"/>
      <c r="B17" s="182" t="s">
        <v>18</v>
      </c>
      <c r="C17" s="274" t="str">
        <f>Słownik!B607</f>
        <v>Morskie</v>
      </c>
      <c r="D17" s="192">
        <f>'SCR-NLCAT'!I59</f>
        <v>0</v>
      </c>
      <c r="E17" s="197">
        <f t="shared" si="0"/>
        <v>0</v>
      </c>
      <c r="F17" s="192">
        <f>'SCR-NLCAT'!J59</f>
        <v>0</v>
      </c>
      <c r="G17" s="566"/>
      <c r="H17" s="569"/>
      <c r="I17" s="569"/>
      <c r="J17" s="569"/>
      <c r="K17" s="565"/>
      <c r="L17" s="565"/>
      <c r="M17" s="565"/>
      <c r="N17" s="565"/>
      <c r="O17" s="565"/>
      <c r="P17" s="565"/>
      <c r="Q17" s="565"/>
    </row>
    <row r="18" spans="1:17">
      <c r="A18" s="565"/>
      <c r="B18" s="182" t="s">
        <v>19</v>
      </c>
      <c r="C18" s="274" t="str">
        <f>Słownik!B608</f>
        <v>Lotnicze</v>
      </c>
      <c r="D18" s="192">
        <f>'SCR-NLCAT'!E61</f>
        <v>0</v>
      </c>
      <c r="E18" s="197">
        <f t="shared" si="0"/>
        <v>0</v>
      </c>
      <c r="F18" s="192">
        <f>'SCR-NLCAT'!F61</f>
        <v>0</v>
      </c>
      <c r="G18" s="566"/>
      <c r="H18" s="569"/>
      <c r="I18" s="569"/>
      <c r="J18" s="569"/>
      <c r="K18" s="565"/>
      <c r="L18" s="565"/>
      <c r="M18" s="565"/>
      <c r="N18" s="565"/>
      <c r="O18" s="565"/>
      <c r="P18" s="565"/>
      <c r="Q18" s="565"/>
    </row>
    <row r="19" spans="1:17">
      <c r="A19" s="565"/>
      <c r="B19" s="182" t="s">
        <v>20</v>
      </c>
      <c r="C19" s="274" t="str">
        <f>Słownik!B609</f>
        <v>Pożar</v>
      </c>
      <c r="D19" s="192">
        <f>'SCR-NLCAT'!E63</f>
        <v>0</v>
      </c>
      <c r="E19" s="197">
        <f t="shared" si="0"/>
        <v>0</v>
      </c>
      <c r="F19" s="192">
        <f>'SCR-NLCAT'!F63</f>
        <v>0</v>
      </c>
      <c r="G19" s="566"/>
      <c r="H19" s="569"/>
      <c r="I19" s="569"/>
      <c r="J19" s="569"/>
      <c r="K19" s="565"/>
      <c r="L19" s="565"/>
      <c r="M19" s="565"/>
      <c r="N19" s="565"/>
      <c r="O19" s="565"/>
      <c r="P19" s="565"/>
      <c r="Q19" s="565"/>
    </row>
    <row r="20" spans="1:17">
      <c r="A20" s="565"/>
      <c r="B20" s="182" t="s">
        <v>21</v>
      </c>
      <c r="C20" s="274" t="str">
        <f>Słownik!B610</f>
        <v>OC</v>
      </c>
      <c r="D20" s="192">
        <f>'SCR-NLCAT'!G68</f>
        <v>0</v>
      </c>
      <c r="E20" s="197">
        <f t="shared" si="0"/>
        <v>0</v>
      </c>
      <c r="F20" s="192">
        <f>'SCR-NLCAT'!H68</f>
        <v>0</v>
      </c>
      <c r="G20" s="566"/>
      <c r="H20" s="569"/>
      <c r="I20" s="569"/>
      <c r="J20" s="569"/>
      <c r="K20" s="565"/>
      <c r="L20" s="565"/>
      <c r="M20" s="565"/>
      <c r="N20" s="565"/>
      <c r="O20" s="565"/>
      <c r="P20" s="565"/>
      <c r="Q20" s="565"/>
    </row>
    <row r="21" spans="1:17">
      <c r="A21" s="565"/>
      <c r="B21" s="182" t="s">
        <v>22</v>
      </c>
      <c r="C21" s="274" t="str">
        <f>Słownik!B611</f>
        <v>Kredyty i gwarancje</v>
      </c>
      <c r="D21" s="192">
        <f>'SCR-NLCAT'!K66</f>
        <v>0</v>
      </c>
      <c r="E21" s="197">
        <f t="shared" si="0"/>
        <v>0</v>
      </c>
      <c r="F21" s="192">
        <f>'SCR-NLCAT'!L66</f>
        <v>0</v>
      </c>
      <c r="G21" s="566"/>
      <c r="H21" s="569"/>
      <c r="I21" s="569"/>
      <c r="J21" s="569"/>
      <c r="K21" s="565"/>
      <c r="L21" s="565"/>
      <c r="M21" s="565"/>
      <c r="N21" s="565"/>
      <c r="O21" s="565"/>
      <c r="P21" s="565"/>
      <c r="Q21" s="565"/>
    </row>
    <row r="22" spans="1:17">
      <c r="A22" s="565"/>
      <c r="B22" s="182" t="s">
        <v>23</v>
      </c>
      <c r="C22" s="274" t="str">
        <f>Słownik!$B$670</f>
        <v>Efekt dywersyfikacji pomiędzy zdarzeniami</v>
      </c>
      <c r="D22" s="197">
        <f>SUM(D16:D21)-D15</f>
        <v>0</v>
      </c>
      <c r="E22" s="197">
        <f t="shared" si="0"/>
        <v>0</v>
      </c>
      <c r="F22" s="197">
        <f>SUM(F16:F21)-F15</f>
        <v>0</v>
      </c>
      <c r="G22" s="566"/>
      <c r="H22" s="569"/>
      <c r="I22" s="569"/>
      <c r="J22" s="569"/>
      <c r="K22" s="565"/>
      <c r="L22" s="565"/>
      <c r="M22" s="565"/>
      <c r="N22" s="565"/>
      <c r="O22" s="565"/>
      <c r="P22" s="565"/>
      <c r="Q22" s="565"/>
    </row>
    <row r="23" spans="1:17" s="572" customFormat="1" ht="15" customHeight="1">
      <c r="A23" s="565"/>
      <c r="B23" s="908" t="str">
        <f>Słownik!$B$673</f>
        <v>Pozostałe ryzyko katastroficzne</v>
      </c>
      <c r="C23" s="909"/>
      <c r="D23" s="192">
        <f>'SCR-NLCAT'!G80</f>
        <v>0</v>
      </c>
      <c r="E23" s="197">
        <f t="shared" si="0"/>
        <v>0</v>
      </c>
      <c r="F23" s="192">
        <f>'SCR-NLCAT'!H80</f>
        <v>0</v>
      </c>
      <c r="H23" s="573"/>
      <c r="I23" s="573"/>
      <c r="J23" s="573"/>
      <c r="K23" s="574"/>
      <c r="L23" s="574"/>
      <c r="M23" s="574"/>
      <c r="N23" s="574"/>
      <c r="O23" s="574"/>
      <c r="P23" s="574"/>
      <c r="Q23" s="574"/>
    </row>
    <row r="24" spans="1:17" s="572" customFormat="1" ht="25.5" customHeight="1">
      <c r="A24" s="565"/>
      <c r="B24" s="809" t="str">
        <f>Słownik!B674</f>
        <v>Wymóg kapitałowy dla ryzyka katastroficznego przed dywersyfikacją</v>
      </c>
      <c r="C24" s="811"/>
      <c r="D24" s="197">
        <f>D7+D14+D15+D23</f>
        <v>0</v>
      </c>
      <c r="E24" s="197">
        <f t="shared" si="0"/>
        <v>0</v>
      </c>
      <c r="F24" s="197">
        <f>F7+F14+F15+F23</f>
        <v>0</v>
      </c>
      <c r="H24" s="573"/>
      <c r="I24" s="573"/>
      <c r="J24" s="573"/>
      <c r="K24" s="574"/>
      <c r="L24" s="574"/>
      <c r="M24" s="574"/>
      <c r="N24" s="574"/>
      <c r="O24" s="574"/>
      <c r="P24" s="574"/>
      <c r="Q24" s="574"/>
    </row>
    <row r="25" spans="1:17" s="572" customFormat="1">
      <c r="A25" s="565"/>
      <c r="B25" s="182" t="s">
        <v>24</v>
      </c>
      <c r="C25" s="274" t="str">
        <f>Słownik!$B$670</f>
        <v>Efekt dywersyfikacji pomiędzy zdarzeniami</v>
      </c>
      <c r="D25" s="197">
        <f>D24-D26</f>
        <v>0</v>
      </c>
      <c r="E25" s="197">
        <f t="shared" si="0"/>
        <v>0</v>
      </c>
      <c r="F25" s="197">
        <f>F24-F26</f>
        <v>0</v>
      </c>
      <c r="H25" s="573"/>
      <c r="I25" s="573"/>
      <c r="J25" s="573"/>
      <c r="K25" s="574"/>
      <c r="L25" s="574"/>
      <c r="M25" s="574"/>
      <c r="N25" s="574"/>
      <c r="O25" s="574"/>
      <c r="P25" s="574"/>
      <c r="Q25" s="574"/>
    </row>
    <row r="26" spans="1:17" s="572" customFormat="1" ht="19.5" customHeight="1">
      <c r="A26" s="565"/>
      <c r="B26" s="809" t="str">
        <f>Słownik!B675</f>
        <v>Wymóg kapitałowy dla ryzyka katastroficznego po dywersyfikacji</v>
      </c>
      <c r="C26" s="811"/>
      <c r="D26" s="199">
        <f t="array" ref="D26">SQRT(MMULT(TRANSPOSE(D28:D31),MMULT(Corr_NLCAT,D28:D31)))</f>
        <v>0</v>
      </c>
      <c r="E26" s="197">
        <f t="shared" si="0"/>
        <v>0</v>
      </c>
      <c r="F26" s="199">
        <f t="array" ref="F26">SQRT(MMULT(TRANSPOSE(F28:F31),MMULT(Corr_NLCAT,F28:F31)))</f>
        <v>0</v>
      </c>
      <c r="H26" s="573"/>
      <c r="I26" s="573"/>
      <c r="J26" s="573"/>
      <c r="K26" s="574"/>
      <c r="L26" s="574"/>
      <c r="M26" s="574"/>
      <c r="N26" s="574"/>
      <c r="O26" s="574"/>
      <c r="P26" s="574"/>
      <c r="Q26" s="574"/>
    </row>
    <row r="27" spans="1:17" s="572" customFormat="1" ht="19.5" customHeight="1">
      <c r="A27" s="573"/>
      <c r="B27" s="573"/>
      <c r="C27" s="573"/>
      <c r="D27" s="573"/>
      <c r="E27" s="573"/>
      <c r="F27" s="573"/>
      <c r="G27" s="573"/>
      <c r="H27" s="573"/>
      <c r="I27" s="573"/>
      <c r="J27" s="573"/>
      <c r="K27" s="574"/>
      <c r="L27" s="574"/>
      <c r="M27" s="574"/>
      <c r="N27" s="574"/>
      <c r="O27" s="574"/>
      <c r="P27" s="574"/>
      <c r="Q27" s="574"/>
    </row>
    <row r="28" spans="1:17" s="572" customFormat="1" ht="19.5" customHeight="1">
      <c r="A28" s="573"/>
      <c r="B28" s="573"/>
      <c r="C28" s="441" t="str">
        <f>Słownik!$B$669</f>
        <v>Ryzyko katastrof naturalnych</v>
      </c>
      <c r="D28" s="192">
        <f>D7</f>
        <v>0</v>
      </c>
      <c r="E28" s="573"/>
      <c r="F28" s="192">
        <f>F7</f>
        <v>0</v>
      </c>
      <c r="G28" s="573"/>
      <c r="H28" s="573"/>
      <c r="I28" s="573"/>
      <c r="J28" s="573"/>
      <c r="K28" s="574"/>
      <c r="L28" s="574"/>
      <c r="M28" s="574"/>
      <c r="N28" s="574"/>
      <c r="O28" s="574"/>
      <c r="P28" s="574"/>
      <c r="Q28" s="574"/>
    </row>
    <row r="29" spans="1:17" s="572" customFormat="1" ht="19.5" customHeight="1">
      <c r="A29" s="573"/>
      <c r="B29" s="573"/>
      <c r="C29" s="441" t="str">
        <f>Słownik!$B$671</f>
        <v>Ryzyko katastrof dla reasekuracji nieproporcjonalnej</v>
      </c>
      <c r="D29" s="192">
        <f>D14</f>
        <v>0</v>
      </c>
      <c r="E29" s="573"/>
      <c r="F29" s="192">
        <f>F14</f>
        <v>0</v>
      </c>
      <c r="G29" s="573"/>
      <c r="H29" s="573"/>
      <c r="I29" s="573"/>
      <c r="J29" s="573"/>
      <c r="K29" s="574"/>
      <c r="L29" s="574"/>
      <c r="M29" s="574"/>
      <c r="N29" s="574"/>
      <c r="O29" s="574"/>
      <c r="P29" s="574"/>
      <c r="Q29" s="574"/>
    </row>
    <row r="30" spans="1:17" s="572" customFormat="1" ht="19.5" customHeight="1">
      <c r="A30" s="573"/>
      <c r="B30" s="573"/>
      <c r="C30" s="441" t="str">
        <f>Słownik!$B$672</f>
        <v>Ryzyko katastrof antropogenicznych</v>
      </c>
      <c r="D30" s="192">
        <f>D15</f>
        <v>0</v>
      </c>
      <c r="E30" s="573"/>
      <c r="F30" s="192">
        <f>F15</f>
        <v>0</v>
      </c>
      <c r="G30" s="573"/>
      <c r="H30" s="573"/>
      <c r="I30" s="573"/>
      <c r="J30" s="573"/>
      <c r="K30" s="574"/>
      <c r="L30" s="574"/>
      <c r="M30" s="574"/>
      <c r="N30" s="574"/>
      <c r="O30" s="574"/>
      <c r="P30" s="574"/>
      <c r="Q30" s="574"/>
    </row>
    <row r="31" spans="1:17" s="572" customFormat="1" ht="19.5" customHeight="1">
      <c r="A31" s="573"/>
      <c r="B31" s="573"/>
      <c r="C31" s="441" t="str">
        <f>Słownik!$B$673</f>
        <v>Pozostałe ryzyko katastroficzne</v>
      </c>
      <c r="D31" s="192">
        <f>D23</f>
        <v>0</v>
      </c>
      <c r="E31" s="573"/>
      <c r="F31" s="192">
        <f>F23</f>
        <v>0</v>
      </c>
      <c r="G31" s="573"/>
      <c r="H31" s="573"/>
      <c r="I31" s="573"/>
      <c r="J31" s="573"/>
      <c r="K31" s="574"/>
      <c r="L31" s="574"/>
      <c r="M31" s="574"/>
      <c r="N31" s="574"/>
      <c r="O31" s="574"/>
      <c r="P31" s="574"/>
      <c r="Q31" s="574"/>
    </row>
    <row r="32" spans="1:17" s="572" customFormat="1" ht="19.5" customHeight="1">
      <c r="A32" s="573"/>
      <c r="B32" s="573"/>
      <c r="C32" s="573"/>
      <c r="D32" s="573"/>
      <c r="E32" s="573"/>
      <c r="F32" s="573"/>
      <c r="G32" s="573"/>
      <c r="H32" s="573"/>
      <c r="I32" s="573"/>
      <c r="J32" s="573"/>
      <c r="K32" s="574"/>
      <c r="L32" s="574"/>
      <c r="M32" s="574"/>
      <c r="N32" s="574"/>
      <c r="O32" s="574"/>
      <c r="P32" s="574"/>
      <c r="Q32" s="574"/>
    </row>
    <row r="33" spans="1:17" s="572" customFormat="1" ht="25.5">
      <c r="A33" s="565"/>
      <c r="B33" s="503" t="str">
        <f>Słownik!$B$200</f>
        <v>Lp.</v>
      </c>
      <c r="C33" s="215" t="str">
        <f>Słownik!B676</f>
        <v>Ryzyko katastroficzne z ubezp. zdrowotnych (podsumowanie)</v>
      </c>
      <c r="D33" s="215" t="str">
        <f>Słownik!$B$666</f>
        <v>SCR brutto</v>
      </c>
      <c r="E33" s="215" t="str">
        <f>Słownik!$B$667</f>
        <v>Techniki ograniczania ryzyka</v>
      </c>
      <c r="F33" s="215" t="str">
        <f>Słownik!$B$668</f>
        <v>SCR netto</v>
      </c>
      <c r="H33" s="573"/>
      <c r="I33" s="573"/>
      <c r="J33" s="573"/>
      <c r="K33" s="574"/>
      <c r="L33" s="574"/>
      <c r="M33" s="574"/>
      <c r="N33" s="574"/>
      <c r="O33" s="574"/>
      <c r="P33" s="574"/>
      <c r="Q33" s="574"/>
    </row>
    <row r="34" spans="1:17" s="572" customFormat="1" ht="15" customHeight="1">
      <c r="A34" s="565"/>
      <c r="B34" s="908" t="s">
        <v>287</v>
      </c>
      <c r="C34" s="909"/>
      <c r="D34" s="199">
        <f>SQRT(SUMSQ(D35:D37))</f>
        <v>0</v>
      </c>
      <c r="E34" s="197">
        <f>D34-F34</f>
        <v>0</v>
      </c>
      <c r="F34" s="199">
        <f>SQRT(SUMSQ(F35:F37))</f>
        <v>0</v>
      </c>
      <c r="H34" s="573"/>
      <c r="I34" s="573"/>
      <c r="J34" s="573"/>
      <c r="K34" s="574"/>
      <c r="L34" s="574"/>
      <c r="M34" s="574"/>
      <c r="N34" s="574"/>
      <c r="O34" s="574"/>
      <c r="P34" s="574"/>
      <c r="Q34" s="574"/>
    </row>
    <row r="35" spans="1:17" s="572" customFormat="1">
      <c r="A35" s="565"/>
      <c r="B35" s="193" t="s">
        <v>11</v>
      </c>
      <c r="C35" s="274" t="str">
        <f>Słownik!B678</f>
        <v>Wypadki masowe</v>
      </c>
      <c r="D35" s="192">
        <f>'SCR-HealthCAT'!N43</f>
        <v>0</v>
      </c>
      <c r="E35" s="197">
        <f>D35-F35</f>
        <v>0</v>
      </c>
      <c r="F35" s="192">
        <f>'SCR-HealthCAT'!Q43</f>
        <v>0</v>
      </c>
      <c r="H35" s="573"/>
      <c r="I35" s="573"/>
      <c r="J35" s="573"/>
      <c r="K35" s="574"/>
      <c r="L35" s="574"/>
      <c r="M35" s="574"/>
      <c r="N35" s="574"/>
      <c r="O35" s="574"/>
      <c r="P35" s="574"/>
      <c r="Q35" s="574"/>
    </row>
    <row r="36" spans="1:17" s="572" customFormat="1">
      <c r="A36" s="565"/>
      <c r="B36" s="182" t="s">
        <v>12</v>
      </c>
      <c r="C36" s="274" t="str">
        <f>Słownik!B679</f>
        <v>Koncentracja wypadków</v>
      </c>
      <c r="D36" s="192">
        <f>'SCR-HealthCAT'!J82</f>
        <v>0</v>
      </c>
      <c r="E36" s="197">
        <f>D36-F36</f>
        <v>0</v>
      </c>
      <c r="F36" s="192">
        <f>'SCR-HealthCAT'!M82</f>
        <v>0</v>
      </c>
      <c r="H36" s="573"/>
      <c r="I36" s="573"/>
      <c r="J36" s="573"/>
      <c r="K36" s="574"/>
      <c r="L36" s="574"/>
      <c r="M36" s="574"/>
      <c r="N36" s="574"/>
      <c r="O36" s="574"/>
      <c r="P36" s="574"/>
      <c r="Q36" s="574"/>
    </row>
    <row r="37" spans="1:17" s="572" customFormat="1">
      <c r="A37" s="565"/>
      <c r="B37" s="193" t="s">
        <v>13</v>
      </c>
      <c r="C37" s="274" t="str">
        <f>Słownik!B680</f>
        <v>Pandemia</v>
      </c>
      <c r="D37" s="192">
        <f>'SCR-HealthCAT'!M118</f>
        <v>0</v>
      </c>
      <c r="E37" s="197">
        <f>D37-F37</f>
        <v>0</v>
      </c>
      <c r="F37" s="192">
        <f>'SCR-HealthCAT'!P118</f>
        <v>0</v>
      </c>
      <c r="H37" s="573"/>
      <c r="I37" s="573"/>
      <c r="J37" s="573"/>
      <c r="K37" s="574"/>
      <c r="L37" s="574"/>
      <c r="M37" s="574"/>
      <c r="N37" s="574"/>
      <c r="O37" s="574"/>
      <c r="P37" s="574"/>
      <c r="Q37" s="574"/>
    </row>
    <row r="38" spans="1:17" s="572" customFormat="1">
      <c r="A38" s="565"/>
      <c r="B38" s="183" t="s">
        <v>14</v>
      </c>
      <c r="C38" s="210" t="str">
        <f>Słownik!$B$670</f>
        <v>Efekt dywersyfikacji pomiędzy zdarzeniami</v>
      </c>
      <c r="D38" s="197">
        <f>SUM(D35:D37)-D34</f>
        <v>0</v>
      </c>
      <c r="E38" s="197">
        <f>SUM(E35:E37)-E34</f>
        <v>0</v>
      </c>
      <c r="F38" s="197">
        <f>SUM(F35:F37)-F34</f>
        <v>0</v>
      </c>
      <c r="H38" s="573"/>
      <c r="I38" s="573"/>
      <c r="J38" s="573"/>
      <c r="K38" s="574"/>
      <c r="L38" s="574"/>
      <c r="M38" s="574"/>
      <c r="N38" s="574"/>
      <c r="O38" s="574"/>
      <c r="P38" s="574"/>
      <c r="Q38" s="574"/>
    </row>
    <row r="39" spans="1:17">
      <c r="A39" s="565"/>
      <c r="C39" s="568"/>
      <c r="D39" s="569"/>
      <c r="E39" s="569"/>
      <c r="F39" s="569"/>
      <c r="G39" s="569"/>
      <c r="H39" s="569"/>
      <c r="I39" s="569"/>
      <c r="J39" s="569"/>
      <c r="K39" s="565"/>
      <c r="L39" s="565"/>
      <c r="M39" s="565"/>
      <c r="N39" s="565"/>
      <c r="O39" s="565"/>
      <c r="P39" s="565"/>
      <c r="Q39" s="565"/>
    </row>
    <row r="40" spans="1:17">
      <c r="A40" s="565"/>
      <c r="C40" s="568"/>
      <c r="D40" s="569"/>
      <c r="E40" s="569"/>
      <c r="F40" s="569"/>
      <c r="G40" s="569"/>
      <c r="H40" s="569"/>
      <c r="I40" s="569"/>
      <c r="J40" s="569"/>
      <c r="K40" s="565"/>
      <c r="L40" s="565"/>
      <c r="M40" s="565"/>
      <c r="N40" s="565"/>
      <c r="O40" s="565"/>
      <c r="P40" s="565"/>
      <c r="Q40" s="565"/>
    </row>
    <row r="41" spans="1:17">
      <c r="A41" s="565"/>
      <c r="B41" s="568"/>
      <c r="C41" s="568"/>
      <c r="D41" s="569"/>
      <c r="E41" s="569"/>
      <c r="F41" s="569"/>
      <c r="G41" s="575"/>
      <c r="H41" s="575"/>
      <c r="I41" s="575"/>
      <c r="J41" s="575"/>
      <c r="K41" s="565"/>
      <c r="L41" s="565"/>
      <c r="M41" s="565"/>
      <c r="N41" s="565"/>
      <c r="O41" s="565"/>
      <c r="P41" s="565"/>
      <c r="Q41" s="565"/>
    </row>
    <row r="42" spans="1:17">
      <c r="A42" s="565"/>
    </row>
    <row r="43" spans="1:17" ht="29.25" customHeight="1"/>
    <row r="77" ht="15" customHeight="1"/>
    <row r="82" ht="59.25" customHeight="1"/>
    <row r="113" ht="20.25" customHeight="1"/>
    <row r="114" ht="15.75" customHeight="1"/>
    <row r="115" ht="15" customHeight="1"/>
    <row r="120" ht="15" customHeight="1"/>
    <row r="137" ht="11.25" customHeight="1"/>
  </sheetData>
  <mergeCells count="9">
    <mergeCell ref="A1:P1"/>
    <mergeCell ref="A3:D3"/>
    <mergeCell ref="B26:C26"/>
    <mergeCell ref="B34:C34"/>
    <mergeCell ref="B7:C7"/>
    <mergeCell ref="B14:C14"/>
    <mergeCell ref="B15:C15"/>
    <mergeCell ref="B23:C23"/>
    <mergeCell ref="B24:C24"/>
  </mergeCells>
  <hyperlinks>
    <hyperlink ref="E3" location="Indeks!A1" display="Indeks"/>
    <hyperlink ref="F3" location="'SCR Schemat'!A1" display="'SCR Schemat'!A1"/>
  </hyperlinks>
  <pageMargins left="0.70866141732283472" right="0.70866141732283472" top="0.74803149606299213" bottom="0.74803149606299213" header="0.31496062992125984" footer="0.31496062992125984"/>
  <pageSetup paperSize="9" scale="37" fitToHeight="10" orientation="landscape" r:id="rId1"/>
  <headerFooter differentFirst="1">
    <firstFooter>&amp;C&amp;[212/&amp;[268</first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tabColor theme="1" tint="0.34998626667073579"/>
    <pageSetUpPr fitToPage="1"/>
  </sheetPr>
  <dimension ref="A1:N87"/>
  <sheetViews>
    <sheetView showGridLines="0" zoomScaleNormal="100" workbookViewId="0">
      <selection sqref="A1:M1"/>
    </sheetView>
  </sheetViews>
  <sheetFormatPr defaultColWidth="9.140625" defaultRowHeight="14.25"/>
  <cols>
    <col min="1" max="1" width="9.140625" style="20"/>
    <col min="2" max="2" width="60.5703125" style="20" customWidth="1"/>
    <col min="3" max="9" width="15.42578125" style="20" customWidth="1"/>
    <col min="10" max="10" width="12" style="20" customWidth="1"/>
    <col min="11" max="11" width="11.42578125" style="20" customWidth="1"/>
    <col min="12" max="12" width="13.42578125" style="20" customWidth="1"/>
    <col min="13" max="13" width="18.28515625" style="20" customWidth="1"/>
    <col min="14" max="14" width="13.7109375" style="20" customWidth="1"/>
    <col min="15" max="15" width="8.7109375" style="20" customWidth="1"/>
    <col min="16" max="223" width="9.140625" style="20"/>
    <col min="224" max="224" width="46.5703125" style="20" customWidth="1"/>
    <col min="225" max="225" width="14.42578125" style="20" customWidth="1"/>
    <col min="226" max="226" width="16.85546875" style="20" customWidth="1"/>
    <col min="227" max="227" width="17" style="20" customWidth="1"/>
    <col min="228" max="228" width="15.7109375" style="20" customWidth="1"/>
    <col min="229" max="229" width="14.7109375" style="20" customWidth="1"/>
    <col min="230" max="230" width="17.5703125" style="20" customWidth="1"/>
    <col min="231" max="231" width="31.42578125" style="20" customWidth="1"/>
    <col min="232" max="479" width="9.140625" style="20"/>
    <col min="480" max="480" width="46.5703125" style="20" customWidth="1"/>
    <col min="481" max="481" width="14.42578125" style="20" customWidth="1"/>
    <col min="482" max="482" width="16.85546875" style="20" customWidth="1"/>
    <col min="483" max="483" width="17" style="20" customWidth="1"/>
    <col min="484" max="484" width="15.7109375" style="20" customWidth="1"/>
    <col min="485" max="485" width="14.7109375" style="20" customWidth="1"/>
    <col min="486" max="486" width="17.5703125" style="20" customWidth="1"/>
    <col min="487" max="487" width="31.42578125" style="20" customWidth="1"/>
    <col min="488" max="735" width="9.140625" style="20"/>
    <col min="736" max="736" width="46.5703125" style="20" customWidth="1"/>
    <col min="737" max="737" width="14.42578125" style="20" customWidth="1"/>
    <col min="738" max="738" width="16.85546875" style="20" customWidth="1"/>
    <col min="739" max="739" width="17" style="20" customWidth="1"/>
    <col min="740" max="740" width="15.7109375" style="20" customWidth="1"/>
    <col min="741" max="741" width="14.7109375" style="20" customWidth="1"/>
    <col min="742" max="742" width="17.5703125" style="20" customWidth="1"/>
    <col min="743" max="743" width="31.42578125" style="20" customWidth="1"/>
    <col min="744" max="991" width="9.140625" style="20"/>
    <col min="992" max="992" width="46.5703125" style="20" customWidth="1"/>
    <col min="993" max="993" width="14.42578125" style="20" customWidth="1"/>
    <col min="994" max="994" width="16.85546875" style="20" customWidth="1"/>
    <col min="995" max="995" width="17" style="20" customWidth="1"/>
    <col min="996" max="996" width="15.7109375" style="20" customWidth="1"/>
    <col min="997" max="997" width="14.7109375" style="20" customWidth="1"/>
    <col min="998" max="998" width="17.5703125" style="20" customWidth="1"/>
    <col min="999" max="999" width="31.42578125" style="20" customWidth="1"/>
    <col min="1000" max="1247" width="9.140625" style="20"/>
    <col min="1248" max="1248" width="46.5703125" style="20" customWidth="1"/>
    <col min="1249" max="1249" width="14.42578125" style="20" customWidth="1"/>
    <col min="1250" max="1250" width="16.85546875" style="20" customWidth="1"/>
    <col min="1251" max="1251" width="17" style="20" customWidth="1"/>
    <col min="1252" max="1252" width="15.7109375" style="20" customWidth="1"/>
    <col min="1253" max="1253" width="14.7109375" style="20" customWidth="1"/>
    <col min="1254" max="1254" width="17.5703125" style="20" customWidth="1"/>
    <col min="1255" max="1255" width="31.42578125" style="20" customWidth="1"/>
    <col min="1256" max="1503" width="9.140625" style="20"/>
    <col min="1504" max="1504" width="46.5703125" style="20" customWidth="1"/>
    <col min="1505" max="1505" width="14.42578125" style="20" customWidth="1"/>
    <col min="1506" max="1506" width="16.85546875" style="20" customWidth="1"/>
    <col min="1507" max="1507" width="17" style="20" customWidth="1"/>
    <col min="1508" max="1508" width="15.7109375" style="20" customWidth="1"/>
    <col min="1509" max="1509" width="14.7109375" style="20" customWidth="1"/>
    <col min="1510" max="1510" width="17.5703125" style="20" customWidth="1"/>
    <col min="1511" max="1511" width="31.42578125" style="20" customWidth="1"/>
    <col min="1512" max="1759" width="9.140625" style="20"/>
    <col min="1760" max="1760" width="46.5703125" style="20" customWidth="1"/>
    <col min="1761" max="1761" width="14.42578125" style="20" customWidth="1"/>
    <col min="1762" max="1762" width="16.85546875" style="20" customWidth="1"/>
    <col min="1763" max="1763" width="17" style="20" customWidth="1"/>
    <col min="1764" max="1764" width="15.7109375" style="20" customWidth="1"/>
    <col min="1765" max="1765" width="14.7109375" style="20" customWidth="1"/>
    <col min="1766" max="1766" width="17.5703125" style="20" customWidth="1"/>
    <col min="1767" max="1767" width="31.42578125" style="20" customWidth="1"/>
    <col min="1768" max="2015" width="9.140625" style="20"/>
    <col min="2016" max="2016" width="46.5703125" style="20" customWidth="1"/>
    <col min="2017" max="2017" width="14.42578125" style="20" customWidth="1"/>
    <col min="2018" max="2018" width="16.85546875" style="20" customWidth="1"/>
    <col min="2019" max="2019" width="17" style="20" customWidth="1"/>
    <col min="2020" max="2020" width="15.7109375" style="20" customWidth="1"/>
    <col min="2021" max="2021" width="14.7109375" style="20" customWidth="1"/>
    <col min="2022" max="2022" width="17.5703125" style="20" customWidth="1"/>
    <col min="2023" max="2023" width="31.42578125" style="20" customWidth="1"/>
    <col min="2024" max="2271" width="9.140625" style="20"/>
    <col min="2272" max="2272" width="46.5703125" style="20" customWidth="1"/>
    <col min="2273" max="2273" width="14.42578125" style="20" customWidth="1"/>
    <col min="2274" max="2274" width="16.85546875" style="20" customWidth="1"/>
    <col min="2275" max="2275" width="17" style="20" customWidth="1"/>
    <col min="2276" max="2276" width="15.7109375" style="20" customWidth="1"/>
    <col min="2277" max="2277" width="14.7109375" style="20" customWidth="1"/>
    <col min="2278" max="2278" width="17.5703125" style="20" customWidth="1"/>
    <col min="2279" max="2279" width="31.42578125" style="20" customWidth="1"/>
    <col min="2280" max="2527" width="9.140625" style="20"/>
    <col min="2528" max="2528" width="46.5703125" style="20" customWidth="1"/>
    <col min="2529" max="2529" width="14.42578125" style="20" customWidth="1"/>
    <col min="2530" max="2530" width="16.85546875" style="20" customWidth="1"/>
    <col min="2531" max="2531" width="17" style="20" customWidth="1"/>
    <col min="2532" max="2532" width="15.7109375" style="20" customWidth="1"/>
    <col min="2533" max="2533" width="14.7109375" style="20" customWidth="1"/>
    <col min="2534" max="2534" width="17.5703125" style="20" customWidth="1"/>
    <col min="2535" max="2535" width="31.42578125" style="20" customWidth="1"/>
    <col min="2536" max="2783" width="9.140625" style="20"/>
    <col min="2784" max="2784" width="46.5703125" style="20" customWidth="1"/>
    <col min="2785" max="2785" width="14.42578125" style="20" customWidth="1"/>
    <col min="2786" max="2786" width="16.85546875" style="20" customWidth="1"/>
    <col min="2787" max="2787" width="17" style="20" customWidth="1"/>
    <col min="2788" max="2788" width="15.7109375" style="20" customWidth="1"/>
    <col min="2789" max="2789" width="14.7109375" style="20" customWidth="1"/>
    <col min="2790" max="2790" width="17.5703125" style="20" customWidth="1"/>
    <col min="2791" max="2791" width="31.42578125" style="20" customWidth="1"/>
    <col min="2792" max="3039" width="9.140625" style="20"/>
    <col min="3040" max="3040" width="46.5703125" style="20" customWidth="1"/>
    <col min="3041" max="3041" width="14.42578125" style="20" customWidth="1"/>
    <col min="3042" max="3042" width="16.85546875" style="20" customWidth="1"/>
    <col min="3043" max="3043" width="17" style="20" customWidth="1"/>
    <col min="3044" max="3044" width="15.7109375" style="20" customWidth="1"/>
    <col min="3045" max="3045" width="14.7109375" style="20" customWidth="1"/>
    <col min="3046" max="3046" width="17.5703125" style="20" customWidth="1"/>
    <col min="3047" max="3047" width="31.42578125" style="20" customWidth="1"/>
    <col min="3048" max="3295" width="9.140625" style="20"/>
    <col min="3296" max="3296" width="46.5703125" style="20" customWidth="1"/>
    <col min="3297" max="3297" width="14.42578125" style="20" customWidth="1"/>
    <col min="3298" max="3298" width="16.85546875" style="20" customWidth="1"/>
    <col min="3299" max="3299" width="17" style="20" customWidth="1"/>
    <col min="3300" max="3300" width="15.7109375" style="20" customWidth="1"/>
    <col min="3301" max="3301" width="14.7109375" style="20" customWidth="1"/>
    <col min="3302" max="3302" width="17.5703125" style="20" customWidth="1"/>
    <col min="3303" max="3303" width="31.42578125" style="20" customWidth="1"/>
    <col min="3304" max="3551" width="9.140625" style="20"/>
    <col min="3552" max="3552" width="46.5703125" style="20" customWidth="1"/>
    <col min="3553" max="3553" width="14.42578125" style="20" customWidth="1"/>
    <col min="3554" max="3554" width="16.85546875" style="20" customWidth="1"/>
    <col min="3555" max="3555" width="17" style="20" customWidth="1"/>
    <col min="3556" max="3556" width="15.7109375" style="20" customWidth="1"/>
    <col min="3557" max="3557" width="14.7109375" style="20" customWidth="1"/>
    <col min="3558" max="3558" width="17.5703125" style="20" customWidth="1"/>
    <col min="3559" max="3559" width="31.42578125" style="20" customWidth="1"/>
    <col min="3560" max="3807" width="9.140625" style="20"/>
    <col min="3808" max="3808" width="46.5703125" style="20" customWidth="1"/>
    <col min="3809" max="3809" width="14.42578125" style="20" customWidth="1"/>
    <col min="3810" max="3810" width="16.85546875" style="20" customWidth="1"/>
    <col min="3811" max="3811" width="17" style="20" customWidth="1"/>
    <col min="3812" max="3812" width="15.7109375" style="20" customWidth="1"/>
    <col min="3813" max="3813" width="14.7109375" style="20" customWidth="1"/>
    <col min="3814" max="3814" width="17.5703125" style="20" customWidth="1"/>
    <col min="3815" max="3815" width="31.42578125" style="20" customWidth="1"/>
    <col min="3816" max="4063" width="9.140625" style="20"/>
    <col min="4064" max="4064" width="46.5703125" style="20" customWidth="1"/>
    <col min="4065" max="4065" width="14.42578125" style="20" customWidth="1"/>
    <col min="4066" max="4066" width="16.85546875" style="20" customWidth="1"/>
    <col min="4067" max="4067" width="17" style="20" customWidth="1"/>
    <col min="4068" max="4068" width="15.7109375" style="20" customWidth="1"/>
    <col min="4069" max="4069" width="14.7109375" style="20" customWidth="1"/>
    <col min="4070" max="4070" width="17.5703125" style="20" customWidth="1"/>
    <col min="4071" max="4071" width="31.42578125" style="20" customWidth="1"/>
    <col min="4072" max="4319" width="9.140625" style="20"/>
    <col min="4320" max="4320" width="46.5703125" style="20" customWidth="1"/>
    <col min="4321" max="4321" width="14.42578125" style="20" customWidth="1"/>
    <col min="4322" max="4322" width="16.85546875" style="20" customWidth="1"/>
    <col min="4323" max="4323" width="17" style="20" customWidth="1"/>
    <col min="4324" max="4324" width="15.7109375" style="20" customWidth="1"/>
    <col min="4325" max="4325" width="14.7109375" style="20" customWidth="1"/>
    <col min="4326" max="4326" width="17.5703125" style="20" customWidth="1"/>
    <col min="4327" max="4327" width="31.42578125" style="20" customWidth="1"/>
    <col min="4328" max="4575" width="9.140625" style="20"/>
    <col min="4576" max="4576" width="46.5703125" style="20" customWidth="1"/>
    <col min="4577" max="4577" width="14.42578125" style="20" customWidth="1"/>
    <col min="4578" max="4578" width="16.85546875" style="20" customWidth="1"/>
    <col min="4579" max="4579" width="17" style="20" customWidth="1"/>
    <col min="4580" max="4580" width="15.7109375" style="20" customWidth="1"/>
    <col min="4581" max="4581" width="14.7109375" style="20" customWidth="1"/>
    <col min="4582" max="4582" width="17.5703125" style="20" customWidth="1"/>
    <col min="4583" max="4583" width="31.42578125" style="20" customWidth="1"/>
    <col min="4584" max="4831" width="9.140625" style="20"/>
    <col min="4832" max="4832" width="46.5703125" style="20" customWidth="1"/>
    <col min="4833" max="4833" width="14.42578125" style="20" customWidth="1"/>
    <col min="4834" max="4834" width="16.85546875" style="20" customWidth="1"/>
    <col min="4835" max="4835" width="17" style="20" customWidth="1"/>
    <col min="4836" max="4836" width="15.7109375" style="20" customWidth="1"/>
    <col min="4837" max="4837" width="14.7109375" style="20" customWidth="1"/>
    <col min="4838" max="4838" width="17.5703125" style="20" customWidth="1"/>
    <col min="4839" max="4839" width="31.42578125" style="20" customWidth="1"/>
    <col min="4840" max="5087" width="9.140625" style="20"/>
    <col min="5088" max="5088" width="46.5703125" style="20" customWidth="1"/>
    <col min="5089" max="5089" width="14.42578125" style="20" customWidth="1"/>
    <col min="5090" max="5090" width="16.85546875" style="20" customWidth="1"/>
    <col min="5091" max="5091" width="17" style="20" customWidth="1"/>
    <col min="5092" max="5092" width="15.7109375" style="20" customWidth="1"/>
    <col min="5093" max="5093" width="14.7109375" style="20" customWidth="1"/>
    <col min="5094" max="5094" width="17.5703125" style="20" customWidth="1"/>
    <col min="5095" max="5095" width="31.42578125" style="20" customWidth="1"/>
    <col min="5096" max="5343" width="9.140625" style="20"/>
    <col min="5344" max="5344" width="46.5703125" style="20" customWidth="1"/>
    <col min="5345" max="5345" width="14.42578125" style="20" customWidth="1"/>
    <col min="5346" max="5346" width="16.85546875" style="20" customWidth="1"/>
    <col min="5347" max="5347" width="17" style="20" customWidth="1"/>
    <col min="5348" max="5348" width="15.7109375" style="20" customWidth="1"/>
    <col min="5349" max="5349" width="14.7109375" style="20" customWidth="1"/>
    <col min="5350" max="5350" width="17.5703125" style="20" customWidth="1"/>
    <col min="5351" max="5351" width="31.42578125" style="20" customWidth="1"/>
    <col min="5352" max="5599" width="9.140625" style="20"/>
    <col min="5600" max="5600" width="46.5703125" style="20" customWidth="1"/>
    <col min="5601" max="5601" width="14.42578125" style="20" customWidth="1"/>
    <col min="5602" max="5602" width="16.85546875" style="20" customWidth="1"/>
    <col min="5603" max="5603" width="17" style="20" customWidth="1"/>
    <col min="5604" max="5604" width="15.7109375" style="20" customWidth="1"/>
    <col min="5605" max="5605" width="14.7109375" style="20" customWidth="1"/>
    <col min="5606" max="5606" width="17.5703125" style="20" customWidth="1"/>
    <col min="5607" max="5607" width="31.42578125" style="20" customWidth="1"/>
    <col min="5608" max="5855" width="9.140625" style="20"/>
    <col min="5856" max="5856" width="46.5703125" style="20" customWidth="1"/>
    <col min="5857" max="5857" width="14.42578125" style="20" customWidth="1"/>
    <col min="5858" max="5858" width="16.85546875" style="20" customWidth="1"/>
    <col min="5859" max="5859" width="17" style="20" customWidth="1"/>
    <col min="5860" max="5860" width="15.7109375" style="20" customWidth="1"/>
    <col min="5861" max="5861" width="14.7109375" style="20" customWidth="1"/>
    <col min="5862" max="5862" width="17.5703125" style="20" customWidth="1"/>
    <col min="5863" max="5863" width="31.42578125" style="20" customWidth="1"/>
    <col min="5864" max="6111" width="9.140625" style="20"/>
    <col min="6112" max="6112" width="46.5703125" style="20" customWidth="1"/>
    <col min="6113" max="6113" width="14.42578125" style="20" customWidth="1"/>
    <col min="6114" max="6114" width="16.85546875" style="20" customWidth="1"/>
    <col min="6115" max="6115" width="17" style="20" customWidth="1"/>
    <col min="6116" max="6116" width="15.7109375" style="20" customWidth="1"/>
    <col min="6117" max="6117" width="14.7109375" style="20" customWidth="1"/>
    <col min="6118" max="6118" width="17.5703125" style="20" customWidth="1"/>
    <col min="6119" max="6119" width="31.42578125" style="20" customWidth="1"/>
    <col min="6120" max="6367" width="9.140625" style="20"/>
    <col min="6368" max="6368" width="46.5703125" style="20" customWidth="1"/>
    <col min="6369" max="6369" width="14.42578125" style="20" customWidth="1"/>
    <col min="6370" max="6370" width="16.85546875" style="20" customWidth="1"/>
    <col min="6371" max="6371" width="17" style="20" customWidth="1"/>
    <col min="6372" max="6372" width="15.7109375" style="20" customWidth="1"/>
    <col min="6373" max="6373" width="14.7109375" style="20" customWidth="1"/>
    <col min="6374" max="6374" width="17.5703125" style="20" customWidth="1"/>
    <col min="6375" max="6375" width="31.42578125" style="20" customWidth="1"/>
    <col min="6376" max="6623" width="9.140625" style="20"/>
    <col min="6624" max="6624" width="46.5703125" style="20" customWidth="1"/>
    <col min="6625" max="6625" width="14.42578125" style="20" customWidth="1"/>
    <col min="6626" max="6626" width="16.85546875" style="20" customWidth="1"/>
    <col min="6627" max="6627" width="17" style="20" customWidth="1"/>
    <col min="6628" max="6628" width="15.7109375" style="20" customWidth="1"/>
    <col min="6629" max="6629" width="14.7109375" style="20" customWidth="1"/>
    <col min="6630" max="6630" width="17.5703125" style="20" customWidth="1"/>
    <col min="6631" max="6631" width="31.42578125" style="20" customWidth="1"/>
    <col min="6632" max="6879" width="9.140625" style="20"/>
    <col min="6880" max="6880" width="46.5703125" style="20" customWidth="1"/>
    <col min="6881" max="6881" width="14.42578125" style="20" customWidth="1"/>
    <col min="6882" max="6882" width="16.85546875" style="20" customWidth="1"/>
    <col min="6883" max="6883" width="17" style="20" customWidth="1"/>
    <col min="6884" max="6884" width="15.7109375" style="20" customWidth="1"/>
    <col min="6885" max="6885" width="14.7109375" style="20" customWidth="1"/>
    <col min="6886" max="6886" width="17.5703125" style="20" customWidth="1"/>
    <col min="6887" max="6887" width="31.42578125" style="20" customWidth="1"/>
    <col min="6888" max="7135" width="9.140625" style="20"/>
    <col min="7136" max="7136" width="46.5703125" style="20" customWidth="1"/>
    <col min="7137" max="7137" width="14.42578125" style="20" customWidth="1"/>
    <col min="7138" max="7138" width="16.85546875" style="20" customWidth="1"/>
    <col min="7139" max="7139" width="17" style="20" customWidth="1"/>
    <col min="7140" max="7140" width="15.7109375" style="20" customWidth="1"/>
    <col min="7141" max="7141" width="14.7109375" style="20" customWidth="1"/>
    <col min="7142" max="7142" width="17.5703125" style="20" customWidth="1"/>
    <col min="7143" max="7143" width="31.42578125" style="20" customWidth="1"/>
    <col min="7144" max="7391" width="9.140625" style="20"/>
    <col min="7392" max="7392" width="46.5703125" style="20" customWidth="1"/>
    <col min="7393" max="7393" width="14.42578125" style="20" customWidth="1"/>
    <col min="7394" max="7394" width="16.85546875" style="20" customWidth="1"/>
    <col min="7395" max="7395" width="17" style="20" customWidth="1"/>
    <col min="7396" max="7396" width="15.7109375" style="20" customWidth="1"/>
    <col min="7397" max="7397" width="14.7109375" style="20" customWidth="1"/>
    <col min="7398" max="7398" width="17.5703125" style="20" customWidth="1"/>
    <col min="7399" max="7399" width="31.42578125" style="20" customWidth="1"/>
    <col min="7400" max="7647" width="9.140625" style="20"/>
    <col min="7648" max="7648" width="46.5703125" style="20" customWidth="1"/>
    <col min="7649" max="7649" width="14.42578125" style="20" customWidth="1"/>
    <col min="7650" max="7650" width="16.85546875" style="20" customWidth="1"/>
    <col min="7651" max="7651" width="17" style="20" customWidth="1"/>
    <col min="7652" max="7652" width="15.7109375" style="20" customWidth="1"/>
    <col min="7653" max="7653" width="14.7109375" style="20" customWidth="1"/>
    <col min="7654" max="7654" width="17.5703125" style="20" customWidth="1"/>
    <col min="7655" max="7655" width="31.42578125" style="20" customWidth="1"/>
    <col min="7656" max="7903" width="9.140625" style="20"/>
    <col min="7904" max="7904" width="46.5703125" style="20" customWidth="1"/>
    <col min="7905" max="7905" width="14.42578125" style="20" customWidth="1"/>
    <col min="7906" max="7906" width="16.85546875" style="20" customWidth="1"/>
    <col min="7907" max="7907" width="17" style="20" customWidth="1"/>
    <col min="7908" max="7908" width="15.7109375" style="20" customWidth="1"/>
    <col min="7909" max="7909" width="14.7109375" style="20" customWidth="1"/>
    <col min="7910" max="7910" width="17.5703125" style="20" customWidth="1"/>
    <col min="7911" max="7911" width="31.42578125" style="20" customWidth="1"/>
    <col min="7912" max="8159" width="9.140625" style="20"/>
    <col min="8160" max="8160" width="46.5703125" style="20" customWidth="1"/>
    <col min="8161" max="8161" width="14.42578125" style="20" customWidth="1"/>
    <col min="8162" max="8162" width="16.85546875" style="20" customWidth="1"/>
    <col min="8163" max="8163" width="17" style="20" customWidth="1"/>
    <col min="8164" max="8164" width="15.7109375" style="20" customWidth="1"/>
    <col min="8165" max="8165" width="14.7109375" style="20" customWidth="1"/>
    <col min="8166" max="8166" width="17.5703125" style="20" customWidth="1"/>
    <col min="8167" max="8167" width="31.42578125" style="20" customWidth="1"/>
    <col min="8168" max="8415" width="9.140625" style="20"/>
    <col min="8416" max="8416" width="46.5703125" style="20" customWidth="1"/>
    <col min="8417" max="8417" width="14.42578125" style="20" customWidth="1"/>
    <col min="8418" max="8418" width="16.85546875" style="20" customWidth="1"/>
    <col min="8419" max="8419" width="17" style="20" customWidth="1"/>
    <col min="8420" max="8420" width="15.7109375" style="20" customWidth="1"/>
    <col min="8421" max="8421" width="14.7109375" style="20" customWidth="1"/>
    <col min="8422" max="8422" width="17.5703125" style="20" customWidth="1"/>
    <col min="8423" max="8423" width="31.42578125" style="20" customWidth="1"/>
    <col min="8424" max="8671" width="9.140625" style="20"/>
    <col min="8672" max="8672" width="46.5703125" style="20" customWidth="1"/>
    <col min="8673" max="8673" width="14.42578125" style="20" customWidth="1"/>
    <col min="8674" max="8674" width="16.85546875" style="20" customWidth="1"/>
    <col min="8675" max="8675" width="17" style="20" customWidth="1"/>
    <col min="8676" max="8676" width="15.7109375" style="20" customWidth="1"/>
    <col min="8677" max="8677" width="14.7109375" style="20" customWidth="1"/>
    <col min="8678" max="8678" width="17.5703125" style="20" customWidth="1"/>
    <col min="8679" max="8679" width="31.42578125" style="20" customWidth="1"/>
    <col min="8680" max="8927" width="9.140625" style="20"/>
    <col min="8928" max="8928" width="46.5703125" style="20" customWidth="1"/>
    <col min="8929" max="8929" width="14.42578125" style="20" customWidth="1"/>
    <col min="8930" max="8930" width="16.85546875" style="20" customWidth="1"/>
    <col min="8931" max="8931" width="17" style="20" customWidth="1"/>
    <col min="8932" max="8932" width="15.7109375" style="20" customWidth="1"/>
    <col min="8933" max="8933" width="14.7109375" style="20" customWidth="1"/>
    <col min="8934" max="8934" width="17.5703125" style="20" customWidth="1"/>
    <col min="8935" max="8935" width="31.42578125" style="20" customWidth="1"/>
    <col min="8936" max="9183" width="9.140625" style="20"/>
    <col min="9184" max="9184" width="46.5703125" style="20" customWidth="1"/>
    <col min="9185" max="9185" width="14.42578125" style="20" customWidth="1"/>
    <col min="9186" max="9186" width="16.85546875" style="20" customWidth="1"/>
    <col min="9187" max="9187" width="17" style="20" customWidth="1"/>
    <col min="9188" max="9188" width="15.7109375" style="20" customWidth="1"/>
    <col min="9189" max="9189" width="14.7109375" style="20" customWidth="1"/>
    <col min="9190" max="9190" width="17.5703125" style="20" customWidth="1"/>
    <col min="9191" max="9191" width="31.42578125" style="20" customWidth="1"/>
    <col min="9192" max="9439" width="9.140625" style="20"/>
    <col min="9440" max="9440" width="46.5703125" style="20" customWidth="1"/>
    <col min="9441" max="9441" width="14.42578125" style="20" customWidth="1"/>
    <col min="9442" max="9442" width="16.85546875" style="20" customWidth="1"/>
    <col min="9443" max="9443" width="17" style="20" customWidth="1"/>
    <col min="9444" max="9444" width="15.7109375" style="20" customWidth="1"/>
    <col min="9445" max="9445" width="14.7109375" style="20" customWidth="1"/>
    <col min="9446" max="9446" width="17.5703125" style="20" customWidth="1"/>
    <col min="9447" max="9447" width="31.42578125" style="20" customWidth="1"/>
    <col min="9448" max="9695" width="9.140625" style="20"/>
    <col min="9696" max="9696" width="46.5703125" style="20" customWidth="1"/>
    <col min="9697" max="9697" width="14.42578125" style="20" customWidth="1"/>
    <col min="9698" max="9698" width="16.85546875" style="20" customWidth="1"/>
    <col min="9699" max="9699" width="17" style="20" customWidth="1"/>
    <col min="9700" max="9700" width="15.7109375" style="20" customWidth="1"/>
    <col min="9701" max="9701" width="14.7109375" style="20" customWidth="1"/>
    <col min="9702" max="9702" width="17.5703125" style="20" customWidth="1"/>
    <col min="9703" max="9703" width="31.42578125" style="20" customWidth="1"/>
    <col min="9704" max="9951" width="9.140625" style="20"/>
    <col min="9952" max="9952" width="46.5703125" style="20" customWidth="1"/>
    <col min="9953" max="9953" width="14.42578125" style="20" customWidth="1"/>
    <col min="9954" max="9954" width="16.85546875" style="20" customWidth="1"/>
    <col min="9955" max="9955" width="17" style="20" customWidth="1"/>
    <col min="9956" max="9956" width="15.7109375" style="20" customWidth="1"/>
    <col min="9957" max="9957" width="14.7109375" style="20" customWidth="1"/>
    <col min="9958" max="9958" width="17.5703125" style="20" customWidth="1"/>
    <col min="9959" max="9959" width="31.42578125" style="20" customWidth="1"/>
    <col min="9960" max="10207" width="9.140625" style="20"/>
    <col min="10208" max="10208" width="46.5703125" style="20" customWidth="1"/>
    <col min="10209" max="10209" width="14.42578125" style="20" customWidth="1"/>
    <col min="10210" max="10210" width="16.85546875" style="20" customWidth="1"/>
    <col min="10211" max="10211" width="17" style="20" customWidth="1"/>
    <col min="10212" max="10212" width="15.7109375" style="20" customWidth="1"/>
    <col min="10213" max="10213" width="14.7109375" style="20" customWidth="1"/>
    <col min="10214" max="10214" width="17.5703125" style="20" customWidth="1"/>
    <col min="10215" max="10215" width="31.42578125" style="20" customWidth="1"/>
    <col min="10216" max="10463" width="9.140625" style="20"/>
    <col min="10464" max="10464" width="46.5703125" style="20" customWidth="1"/>
    <col min="10465" max="10465" width="14.42578125" style="20" customWidth="1"/>
    <col min="10466" max="10466" width="16.85546875" style="20" customWidth="1"/>
    <col min="10467" max="10467" width="17" style="20" customWidth="1"/>
    <col min="10468" max="10468" width="15.7109375" style="20" customWidth="1"/>
    <col min="10469" max="10469" width="14.7109375" style="20" customWidth="1"/>
    <col min="10470" max="10470" width="17.5703125" style="20" customWidth="1"/>
    <col min="10471" max="10471" width="31.42578125" style="20" customWidth="1"/>
    <col min="10472" max="10719" width="9.140625" style="20"/>
    <col min="10720" max="10720" width="46.5703125" style="20" customWidth="1"/>
    <col min="10721" max="10721" width="14.42578125" style="20" customWidth="1"/>
    <col min="10722" max="10722" width="16.85546875" style="20" customWidth="1"/>
    <col min="10723" max="10723" width="17" style="20" customWidth="1"/>
    <col min="10724" max="10724" width="15.7109375" style="20" customWidth="1"/>
    <col min="10725" max="10725" width="14.7109375" style="20" customWidth="1"/>
    <col min="10726" max="10726" width="17.5703125" style="20" customWidth="1"/>
    <col min="10727" max="10727" width="31.42578125" style="20" customWidth="1"/>
    <col min="10728" max="10975" width="9.140625" style="20"/>
    <col min="10976" max="10976" width="46.5703125" style="20" customWidth="1"/>
    <col min="10977" max="10977" width="14.42578125" style="20" customWidth="1"/>
    <col min="10978" max="10978" width="16.85546875" style="20" customWidth="1"/>
    <col min="10979" max="10979" width="17" style="20" customWidth="1"/>
    <col min="10980" max="10980" width="15.7109375" style="20" customWidth="1"/>
    <col min="10981" max="10981" width="14.7109375" style="20" customWidth="1"/>
    <col min="10982" max="10982" width="17.5703125" style="20" customWidth="1"/>
    <col min="10983" max="10983" width="31.42578125" style="20" customWidth="1"/>
    <col min="10984" max="11231" width="9.140625" style="20"/>
    <col min="11232" max="11232" width="46.5703125" style="20" customWidth="1"/>
    <col min="11233" max="11233" width="14.42578125" style="20" customWidth="1"/>
    <col min="11234" max="11234" width="16.85546875" style="20" customWidth="1"/>
    <col min="11235" max="11235" width="17" style="20" customWidth="1"/>
    <col min="11236" max="11236" width="15.7109375" style="20" customWidth="1"/>
    <col min="11237" max="11237" width="14.7109375" style="20" customWidth="1"/>
    <col min="11238" max="11238" width="17.5703125" style="20" customWidth="1"/>
    <col min="11239" max="11239" width="31.42578125" style="20" customWidth="1"/>
    <col min="11240" max="11487" width="9.140625" style="20"/>
    <col min="11488" max="11488" width="46.5703125" style="20" customWidth="1"/>
    <col min="11489" max="11489" width="14.42578125" style="20" customWidth="1"/>
    <col min="11490" max="11490" width="16.85546875" style="20" customWidth="1"/>
    <col min="11491" max="11491" width="17" style="20" customWidth="1"/>
    <col min="11492" max="11492" width="15.7109375" style="20" customWidth="1"/>
    <col min="11493" max="11493" width="14.7109375" style="20" customWidth="1"/>
    <col min="11494" max="11494" width="17.5703125" style="20" customWidth="1"/>
    <col min="11495" max="11495" width="31.42578125" style="20" customWidth="1"/>
    <col min="11496" max="11743" width="9.140625" style="20"/>
    <col min="11744" max="11744" width="46.5703125" style="20" customWidth="1"/>
    <col min="11745" max="11745" width="14.42578125" style="20" customWidth="1"/>
    <col min="11746" max="11746" width="16.85546875" style="20" customWidth="1"/>
    <col min="11747" max="11747" width="17" style="20" customWidth="1"/>
    <col min="11748" max="11748" width="15.7109375" style="20" customWidth="1"/>
    <col min="11749" max="11749" width="14.7109375" style="20" customWidth="1"/>
    <col min="11750" max="11750" width="17.5703125" style="20" customWidth="1"/>
    <col min="11751" max="11751" width="31.42578125" style="20" customWidth="1"/>
    <col min="11752" max="11999" width="9.140625" style="20"/>
    <col min="12000" max="12000" width="46.5703125" style="20" customWidth="1"/>
    <col min="12001" max="12001" width="14.42578125" style="20" customWidth="1"/>
    <col min="12002" max="12002" width="16.85546875" style="20" customWidth="1"/>
    <col min="12003" max="12003" width="17" style="20" customWidth="1"/>
    <col min="12004" max="12004" width="15.7109375" style="20" customWidth="1"/>
    <col min="12005" max="12005" width="14.7109375" style="20" customWidth="1"/>
    <col min="12006" max="12006" width="17.5703125" style="20" customWidth="1"/>
    <col min="12007" max="12007" width="31.42578125" style="20" customWidth="1"/>
    <col min="12008" max="12255" width="9.140625" style="20"/>
    <col min="12256" max="12256" width="46.5703125" style="20" customWidth="1"/>
    <col min="12257" max="12257" width="14.42578125" style="20" customWidth="1"/>
    <col min="12258" max="12258" width="16.85546875" style="20" customWidth="1"/>
    <col min="12259" max="12259" width="17" style="20" customWidth="1"/>
    <col min="12260" max="12260" width="15.7109375" style="20" customWidth="1"/>
    <col min="12261" max="12261" width="14.7109375" style="20" customWidth="1"/>
    <col min="12262" max="12262" width="17.5703125" style="20" customWidth="1"/>
    <col min="12263" max="12263" width="31.42578125" style="20" customWidth="1"/>
    <col min="12264" max="12511" width="9.140625" style="20"/>
    <col min="12512" max="12512" width="46.5703125" style="20" customWidth="1"/>
    <col min="12513" max="12513" width="14.42578125" style="20" customWidth="1"/>
    <col min="12514" max="12514" width="16.85546875" style="20" customWidth="1"/>
    <col min="12515" max="12515" width="17" style="20" customWidth="1"/>
    <col min="12516" max="12516" width="15.7109375" style="20" customWidth="1"/>
    <col min="12517" max="12517" width="14.7109375" style="20" customWidth="1"/>
    <col min="12518" max="12518" width="17.5703125" style="20" customWidth="1"/>
    <col min="12519" max="12519" width="31.42578125" style="20" customWidth="1"/>
    <col min="12520" max="12767" width="9.140625" style="20"/>
    <col min="12768" max="12768" width="46.5703125" style="20" customWidth="1"/>
    <col min="12769" max="12769" width="14.42578125" style="20" customWidth="1"/>
    <col min="12770" max="12770" width="16.85546875" style="20" customWidth="1"/>
    <col min="12771" max="12771" width="17" style="20" customWidth="1"/>
    <col min="12772" max="12772" width="15.7109375" style="20" customWidth="1"/>
    <col min="12773" max="12773" width="14.7109375" style="20" customWidth="1"/>
    <col min="12774" max="12774" width="17.5703125" style="20" customWidth="1"/>
    <col min="12775" max="12775" width="31.42578125" style="20" customWidth="1"/>
    <col min="12776" max="13023" width="9.140625" style="20"/>
    <col min="13024" max="13024" width="46.5703125" style="20" customWidth="1"/>
    <col min="13025" max="13025" width="14.42578125" style="20" customWidth="1"/>
    <col min="13026" max="13026" width="16.85546875" style="20" customWidth="1"/>
    <col min="13027" max="13027" width="17" style="20" customWidth="1"/>
    <col min="13028" max="13028" width="15.7109375" style="20" customWidth="1"/>
    <col min="13029" max="13029" width="14.7109375" style="20" customWidth="1"/>
    <col min="13030" max="13030" width="17.5703125" style="20" customWidth="1"/>
    <col min="13031" max="13031" width="31.42578125" style="20" customWidth="1"/>
    <col min="13032" max="13279" width="9.140625" style="20"/>
    <col min="13280" max="13280" width="46.5703125" style="20" customWidth="1"/>
    <col min="13281" max="13281" width="14.42578125" style="20" customWidth="1"/>
    <col min="13282" max="13282" width="16.85546875" style="20" customWidth="1"/>
    <col min="13283" max="13283" width="17" style="20" customWidth="1"/>
    <col min="13284" max="13284" width="15.7109375" style="20" customWidth="1"/>
    <col min="13285" max="13285" width="14.7109375" style="20" customWidth="1"/>
    <col min="13286" max="13286" width="17.5703125" style="20" customWidth="1"/>
    <col min="13287" max="13287" width="31.42578125" style="20" customWidth="1"/>
    <col min="13288" max="13535" width="9.140625" style="20"/>
    <col min="13536" max="13536" width="46.5703125" style="20" customWidth="1"/>
    <col min="13537" max="13537" width="14.42578125" style="20" customWidth="1"/>
    <col min="13538" max="13538" width="16.85546875" style="20" customWidth="1"/>
    <col min="13539" max="13539" width="17" style="20" customWidth="1"/>
    <col min="13540" max="13540" width="15.7109375" style="20" customWidth="1"/>
    <col min="13541" max="13541" width="14.7109375" style="20" customWidth="1"/>
    <col min="13542" max="13542" width="17.5703125" style="20" customWidth="1"/>
    <col min="13543" max="13543" width="31.42578125" style="20" customWidth="1"/>
    <col min="13544" max="13791" width="9.140625" style="20"/>
    <col min="13792" max="13792" width="46.5703125" style="20" customWidth="1"/>
    <col min="13793" max="13793" width="14.42578125" style="20" customWidth="1"/>
    <col min="13794" max="13794" width="16.85546875" style="20" customWidth="1"/>
    <col min="13795" max="13795" width="17" style="20" customWidth="1"/>
    <col min="13796" max="13796" width="15.7109375" style="20" customWidth="1"/>
    <col min="13797" max="13797" width="14.7109375" style="20" customWidth="1"/>
    <col min="13798" max="13798" width="17.5703125" style="20" customWidth="1"/>
    <col min="13799" max="13799" width="31.42578125" style="20" customWidth="1"/>
    <col min="13800" max="14047" width="9.140625" style="20"/>
    <col min="14048" max="14048" width="46.5703125" style="20" customWidth="1"/>
    <col min="14049" max="14049" width="14.42578125" style="20" customWidth="1"/>
    <col min="14050" max="14050" width="16.85546875" style="20" customWidth="1"/>
    <col min="14051" max="14051" width="17" style="20" customWidth="1"/>
    <col min="14052" max="14052" width="15.7109375" style="20" customWidth="1"/>
    <col min="14053" max="14053" width="14.7109375" style="20" customWidth="1"/>
    <col min="14054" max="14054" width="17.5703125" style="20" customWidth="1"/>
    <col min="14055" max="14055" width="31.42578125" style="20" customWidth="1"/>
    <col min="14056" max="14303" width="9.140625" style="20"/>
    <col min="14304" max="14304" width="46.5703125" style="20" customWidth="1"/>
    <col min="14305" max="14305" width="14.42578125" style="20" customWidth="1"/>
    <col min="14306" max="14306" width="16.85546875" style="20" customWidth="1"/>
    <col min="14307" max="14307" width="17" style="20" customWidth="1"/>
    <col min="14308" max="14308" width="15.7109375" style="20" customWidth="1"/>
    <col min="14309" max="14309" width="14.7109375" style="20" customWidth="1"/>
    <col min="14310" max="14310" width="17.5703125" style="20" customWidth="1"/>
    <col min="14311" max="14311" width="31.42578125" style="20" customWidth="1"/>
    <col min="14312" max="14559" width="9.140625" style="20"/>
    <col min="14560" max="14560" width="46.5703125" style="20" customWidth="1"/>
    <col min="14561" max="14561" width="14.42578125" style="20" customWidth="1"/>
    <col min="14562" max="14562" width="16.85546875" style="20" customWidth="1"/>
    <col min="14563" max="14563" width="17" style="20" customWidth="1"/>
    <col min="14564" max="14564" width="15.7109375" style="20" customWidth="1"/>
    <col min="14565" max="14565" width="14.7109375" style="20" customWidth="1"/>
    <col min="14566" max="14566" width="17.5703125" style="20" customWidth="1"/>
    <col min="14567" max="14567" width="31.42578125" style="20" customWidth="1"/>
    <col min="14568" max="14815" width="9.140625" style="20"/>
    <col min="14816" max="14816" width="46.5703125" style="20" customWidth="1"/>
    <col min="14817" max="14817" width="14.42578125" style="20" customWidth="1"/>
    <col min="14818" max="14818" width="16.85546875" style="20" customWidth="1"/>
    <col min="14819" max="14819" width="17" style="20" customWidth="1"/>
    <col min="14820" max="14820" width="15.7109375" style="20" customWidth="1"/>
    <col min="14821" max="14821" width="14.7109375" style="20" customWidth="1"/>
    <col min="14822" max="14822" width="17.5703125" style="20" customWidth="1"/>
    <col min="14823" max="14823" width="31.42578125" style="20" customWidth="1"/>
    <col min="14824" max="15071" width="9.140625" style="20"/>
    <col min="15072" max="15072" width="46.5703125" style="20" customWidth="1"/>
    <col min="15073" max="15073" width="14.42578125" style="20" customWidth="1"/>
    <col min="15074" max="15074" width="16.85546875" style="20" customWidth="1"/>
    <col min="15075" max="15075" width="17" style="20" customWidth="1"/>
    <col min="15076" max="15076" width="15.7109375" style="20" customWidth="1"/>
    <col min="15077" max="15077" width="14.7109375" style="20" customWidth="1"/>
    <col min="15078" max="15078" width="17.5703125" style="20" customWidth="1"/>
    <col min="15079" max="15079" width="31.42578125" style="20" customWidth="1"/>
    <col min="15080" max="15327" width="9.140625" style="20"/>
    <col min="15328" max="15328" width="46.5703125" style="20" customWidth="1"/>
    <col min="15329" max="15329" width="14.42578125" style="20" customWidth="1"/>
    <col min="15330" max="15330" width="16.85546875" style="20" customWidth="1"/>
    <col min="15331" max="15331" width="17" style="20" customWidth="1"/>
    <col min="15332" max="15332" width="15.7109375" style="20" customWidth="1"/>
    <col min="15333" max="15333" width="14.7109375" style="20" customWidth="1"/>
    <col min="15334" max="15334" width="17.5703125" style="20" customWidth="1"/>
    <col min="15335" max="15335" width="31.42578125" style="20" customWidth="1"/>
    <col min="15336" max="15583" width="9.140625" style="20"/>
    <col min="15584" max="15584" width="46.5703125" style="20" customWidth="1"/>
    <col min="15585" max="15585" width="14.42578125" style="20" customWidth="1"/>
    <col min="15586" max="15586" width="16.85546875" style="20" customWidth="1"/>
    <col min="15587" max="15587" width="17" style="20" customWidth="1"/>
    <col min="15588" max="15588" width="15.7109375" style="20" customWidth="1"/>
    <col min="15589" max="15589" width="14.7109375" style="20" customWidth="1"/>
    <col min="15590" max="15590" width="17.5703125" style="20" customWidth="1"/>
    <col min="15591" max="15591" width="31.42578125" style="20" customWidth="1"/>
    <col min="15592" max="15839" width="9.140625" style="20"/>
    <col min="15840" max="15840" width="46.5703125" style="20" customWidth="1"/>
    <col min="15841" max="15841" width="14.42578125" style="20" customWidth="1"/>
    <col min="15842" max="15842" width="16.85546875" style="20" customWidth="1"/>
    <col min="15843" max="15843" width="17" style="20" customWidth="1"/>
    <col min="15844" max="15844" width="15.7109375" style="20" customWidth="1"/>
    <col min="15845" max="15845" width="14.7109375" style="20" customWidth="1"/>
    <col min="15846" max="15846" width="17.5703125" style="20" customWidth="1"/>
    <col min="15847" max="15847" width="31.42578125" style="20" customWidth="1"/>
    <col min="15848" max="16095" width="9.140625" style="20"/>
    <col min="16096" max="16096" width="46.5703125" style="20" customWidth="1"/>
    <col min="16097" max="16097" width="14.42578125" style="20" customWidth="1"/>
    <col min="16098" max="16098" width="16.85546875" style="20" customWidth="1"/>
    <col min="16099" max="16099" width="17" style="20" customWidth="1"/>
    <col min="16100" max="16100" width="15.7109375" style="20" customWidth="1"/>
    <col min="16101" max="16101" width="14.7109375" style="20" customWidth="1"/>
    <col min="16102" max="16102" width="17.5703125" style="20" customWidth="1"/>
    <col min="16103" max="16103" width="31.42578125" style="20" customWidth="1"/>
    <col min="16104" max="16384" width="9.140625" style="20"/>
  </cols>
  <sheetData>
    <row r="1" spans="1:14" ht="19.5" customHeight="1">
      <c r="A1" s="825" t="str">
        <f>Słownik!B22</f>
        <v>SCR dla ryzyka ubezpieczeniowego w ubezpieczeniach majątkowo-osobowych</v>
      </c>
      <c r="B1" s="826"/>
      <c r="C1" s="826"/>
      <c r="D1" s="826"/>
      <c r="E1" s="826"/>
      <c r="F1" s="826"/>
      <c r="G1" s="826"/>
      <c r="H1" s="826"/>
      <c r="I1" s="826"/>
      <c r="J1" s="826"/>
      <c r="K1" s="826"/>
      <c r="L1" s="826"/>
      <c r="M1" s="827"/>
      <c r="N1" s="16" t="str">
        <f>Słownik!$B$311</f>
        <v>Dane wejściowe</v>
      </c>
    </row>
    <row r="2" spans="1:14" ht="24" customHeight="1">
      <c r="A2" s="400" t="str">
        <f>Słownik!B36</f>
        <v>Nazwa zakładu ubezpieczeń/reasekuracji:</v>
      </c>
      <c r="C2" s="400"/>
      <c r="D2" s="579"/>
      <c r="E2" s="579"/>
      <c r="F2" s="579"/>
      <c r="G2" s="418"/>
      <c r="H2" s="418"/>
      <c r="I2" s="418"/>
      <c r="J2" s="418"/>
      <c r="K2" s="418"/>
      <c r="L2" s="418"/>
      <c r="M2" s="545" t="s">
        <v>675</v>
      </c>
      <c r="N2" s="17" t="str">
        <f>Słownik!$B$312</f>
        <v>Łącza</v>
      </c>
    </row>
    <row r="3" spans="1:14" ht="15">
      <c r="A3" s="807" t="str">
        <f>IF(Nazwa_ZU=0," ",Nazwa_ZU)</f>
        <v xml:space="preserve"> </v>
      </c>
      <c r="B3" s="807"/>
      <c r="C3" s="807"/>
      <c r="D3" s="174" t="s">
        <v>114</v>
      </c>
      <c r="E3" s="174" t="str">
        <f>Słownik!B381</f>
        <v>Schemat SCR</v>
      </c>
      <c r="F3" s="46"/>
      <c r="G3" s="46"/>
      <c r="H3" s="46"/>
      <c r="I3" s="46"/>
      <c r="J3" s="418"/>
      <c r="K3" s="418"/>
      <c r="L3" s="418"/>
      <c r="M3" s="418"/>
      <c r="N3" s="18" t="str">
        <f>Słownik!$B$313</f>
        <v>Formuły</v>
      </c>
    </row>
    <row r="4" spans="1:14" ht="15">
      <c r="B4" s="418"/>
      <c r="C4" s="418"/>
      <c r="D4" s="418"/>
      <c r="E4" s="418"/>
      <c r="F4" s="418"/>
      <c r="G4" s="418"/>
      <c r="H4" s="418"/>
      <c r="I4" s="418"/>
      <c r="J4" s="418"/>
      <c r="K4" s="418"/>
      <c r="L4" s="418"/>
      <c r="M4" s="418"/>
      <c r="N4" s="19" t="str">
        <f>Słownik!$B$314</f>
        <v>Wynik</v>
      </c>
    </row>
    <row r="5" spans="1:14" ht="20.25" customHeight="1">
      <c r="A5" s="900" t="s">
        <v>1932</v>
      </c>
      <c r="B5" s="900"/>
      <c r="C5" s="900"/>
      <c r="D5" s="900"/>
      <c r="E5" s="900"/>
      <c r="F5" s="900"/>
      <c r="G5" s="900"/>
      <c r="H5" s="900"/>
      <c r="I5" s="900"/>
      <c r="J5" s="900"/>
      <c r="K5" s="900"/>
      <c r="L5" s="900"/>
      <c r="M5" s="900"/>
    </row>
    <row r="6" spans="1:14" ht="24.75" customHeight="1">
      <c r="A6" s="900" t="s">
        <v>1934</v>
      </c>
      <c r="B6" s="900"/>
      <c r="C6" s="900"/>
      <c r="D6" s="900"/>
      <c r="E6" s="900"/>
      <c r="F6" s="900"/>
      <c r="G6" s="900"/>
      <c r="H6" s="900"/>
      <c r="I6" s="900"/>
      <c r="J6" s="900"/>
      <c r="K6" s="900"/>
      <c r="L6" s="900"/>
      <c r="M6" s="900"/>
    </row>
    <row r="7" spans="1:14">
      <c r="D7" s="84"/>
      <c r="E7" s="84"/>
      <c r="F7" s="84"/>
      <c r="G7" s="84"/>
      <c r="H7" s="84"/>
      <c r="I7" s="84"/>
      <c r="J7" s="24"/>
    </row>
    <row r="8" spans="1:14" ht="42.75" customHeight="1">
      <c r="A8" s="99"/>
      <c r="B8" s="100"/>
      <c r="C8" s="871" t="str">
        <f>Słownik!$B$722</f>
        <v>Odchylenie standardowe dla ryzyka składki</v>
      </c>
      <c r="D8" s="873"/>
      <c r="E8" s="215" t="str">
        <f>Słownik!$B$723</f>
        <v>Odchylenie standardowe dla ryzyka rezerw</v>
      </c>
      <c r="F8" s="871" t="str">
        <f>Słownik!$B$724</f>
        <v>Miara wielkości ryzyka składki i rezerw</v>
      </c>
      <c r="G8" s="872"/>
      <c r="H8" s="872"/>
      <c r="I8" s="873"/>
      <c r="J8" s="24"/>
      <c r="M8" s="382" t="str">
        <f>Słownik!$B$774</f>
        <v>Wykorzystanie parametrów specyficznych</v>
      </c>
    </row>
    <row r="9" spans="1:14" ht="69.75" customHeight="1">
      <c r="A9" s="99"/>
      <c r="B9" s="351" t="str">
        <f>Słownik!B750</f>
        <v xml:space="preserve">Ryzyko składki i rezerw </v>
      </c>
      <c r="C9" s="215" t="str">
        <f>Słownik!$B$725</f>
        <v>Odchylenie standardowe/USP</v>
      </c>
      <c r="D9" s="215" t="str">
        <f>Słownik!$B$726</f>
        <v>Współczynnik korygujący dla reasekuracji nieproporcjonalnej/USP</v>
      </c>
      <c r="E9" s="215" t="str">
        <f>Słownik!$B$727</f>
        <v>Standard/USP</v>
      </c>
      <c r="F9" s="215" t="str">
        <f>Słownik!$B$728</f>
        <v>Miara wielkości ryzyka składki (Vprem)</v>
      </c>
      <c r="G9" s="215" t="str">
        <f>Słownik!$B$729</f>
        <v>Miara wielkości ryzyka rezerw (Vres)</v>
      </c>
      <c r="H9" s="215" t="str">
        <f>Słownik!$B$730</f>
        <v>Dywersyfikacja geograficzna</v>
      </c>
      <c r="I9" s="215" t="str">
        <f>Słownik!$B$731</f>
        <v>Miara wielkości ryzyka składki i rezerw (V)</v>
      </c>
      <c r="J9" s="215" t="str">
        <f>Słownik!$B$776</f>
        <v>Odchylenie standardowe dla ryzyka składki i rezerw</v>
      </c>
      <c r="K9" s="215" t="str">
        <f>Słownik!$B$806</f>
        <v>V*odchylenie standardowe</v>
      </c>
      <c r="M9" s="382" t="str">
        <f>Słownik!$B$775</f>
        <v>Odchylenie standardowe dla ryzyka składki &amp; Współczynnik korygujący dla reasekuracji nieproporcjonalnej</v>
      </c>
    </row>
    <row r="10" spans="1:14">
      <c r="A10" s="99"/>
      <c r="B10" s="692" t="str">
        <f>Słownik!B167</f>
        <v>Ubezpieczenie OC z tyt. użytkowania pojazdów mechanicznych</v>
      </c>
      <c r="C10" s="693">
        <f>Parametry!C103</f>
        <v>0.1</v>
      </c>
      <c r="D10" s="694">
        <f>Parametry!E103</f>
        <v>0.8</v>
      </c>
      <c r="E10" s="232">
        <f>Parametry!D103</f>
        <v>0.09</v>
      </c>
      <c r="F10" s="725">
        <f>MAX('Cover-NonLife'!Q44,'Cover-NonLife'!P44)+'Cover-NonLife'!R44+'Cover-NonLife'!S44</f>
        <v>0</v>
      </c>
      <c r="G10" s="198">
        <f>MAX(0,'Cover-NonLife'!J44)</f>
        <v>0</v>
      </c>
      <c r="H10" s="232">
        <v>1</v>
      </c>
      <c r="I10" s="198">
        <f>(F10+G10)*(0.75+0.25*H10)</f>
        <v>0</v>
      </c>
      <c r="J10" s="198">
        <f>IF(I10,(SQRT((C10*D10*F10)^2+(C10*D10*F10)*(E10*G10)+(E10*G10)^2))/(F10+G10),0)</f>
        <v>0</v>
      </c>
      <c r="K10" s="198">
        <f>I10*J10</f>
        <v>0</v>
      </c>
      <c r="M10" s="609" t="str">
        <f>IF('SCR-USP'!C22="","Nie",'SCR-USP'!C22)</f>
        <v>Nie</v>
      </c>
      <c r="N10" s="695" t="str">
        <f>IF(M10="nie","","Proszę uzupełnić odpowiednie komórki w obszarze C10:E21")</f>
        <v/>
      </c>
    </row>
    <row r="11" spans="1:14">
      <c r="A11" s="99"/>
      <c r="B11" s="589" t="str">
        <f>Słownik!B168</f>
        <v>Inne ubezpieczenie pojazdów</v>
      </c>
      <c r="C11" s="686">
        <f>Parametry!C104</f>
        <v>0.08</v>
      </c>
      <c r="D11" s="689">
        <f>Parametry!E104</f>
        <v>1</v>
      </c>
      <c r="E11" s="233">
        <f>IF('SCR-USP'!L23&lt;&gt;"",'SCR-USP'!O23,Parametry!D104)</f>
        <v>0.08</v>
      </c>
      <c r="F11" s="437">
        <f>MAX('Cover-NonLife'!Q45,'Cover-NonLife'!P45)+'Cover-NonLife'!R45+'Cover-NonLife'!S45</f>
        <v>0</v>
      </c>
      <c r="G11" s="197">
        <f>MAX(0,'Cover-NonLife'!J45)</f>
        <v>0</v>
      </c>
      <c r="H11" s="233">
        <v>1</v>
      </c>
      <c r="I11" s="197">
        <f t="shared" ref="I11:I21" si="0">(F11+G11)*(0.75+0.25*H11)</f>
        <v>0</v>
      </c>
      <c r="J11" s="198">
        <f t="shared" ref="J11:J21" si="1">IF(I11,(SQRT((C11*D11*F11)^2+(C11*D11*F11)*(E11*G11)+(E11*G11)^2))/(F11+G11),0)</f>
        <v>0</v>
      </c>
      <c r="K11" s="198">
        <f t="shared" ref="K11:K21" si="2">I11*J11</f>
        <v>0</v>
      </c>
      <c r="M11" s="609" t="str">
        <f>IF('SCR-USP'!C23="","Nie",'SCR-USP'!C23)</f>
        <v>Nie</v>
      </c>
      <c r="N11" s="695" t="str">
        <f t="shared" ref="N11:N21" si="3">IF(M11="nie","","Proszę uzupełnić odpowiednie komórki w obszarze C10:E21")</f>
        <v/>
      </c>
    </row>
    <row r="12" spans="1:14">
      <c r="A12" s="99"/>
      <c r="B12" s="589" t="str">
        <f>Słownik!B169</f>
        <v>Ubezpieczenie morskie, lotnicze i transportowe</v>
      </c>
      <c r="C12" s="686">
        <f>Parametry!C105</f>
        <v>0.15</v>
      </c>
      <c r="D12" s="689">
        <f>Parametry!E105</f>
        <v>1</v>
      </c>
      <c r="E12" s="233">
        <f>IF('SCR-USP'!L24&lt;&gt;"",'SCR-USP'!O24,Parametry!D105)</f>
        <v>0.11</v>
      </c>
      <c r="F12" s="437">
        <f>MAX('Cover-NonLife'!Q46,'Cover-NonLife'!P46)+'Cover-NonLife'!R46+'Cover-NonLife'!S46</f>
        <v>0</v>
      </c>
      <c r="G12" s="197">
        <f>MAX(0,'Cover-NonLife'!J46)</f>
        <v>0</v>
      </c>
      <c r="H12" s="233">
        <v>1</v>
      </c>
      <c r="I12" s="197">
        <f t="shared" si="0"/>
        <v>0</v>
      </c>
      <c r="J12" s="198">
        <f t="shared" si="1"/>
        <v>0</v>
      </c>
      <c r="K12" s="198">
        <f t="shared" si="2"/>
        <v>0</v>
      </c>
      <c r="M12" s="609" t="str">
        <f>IF('SCR-USP'!C24="","Nie",'SCR-USP'!C24)</f>
        <v>Nie</v>
      </c>
      <c r="N12" s="695" t="str">
        <f t="shared" si="3"/>
        <v/>
      </c>
    </row>
    <row r="13" spans="1:14">
      <c r="A13" s="99"/>
      <c r="B13" s="589" t="str">
        <f>Słownik!B170</f>
        <v>Ubezpieczenie ogniowe i pozostałych szkód rzeczowych</v>
      </c>
      <c r="C13" s="686">
        <f>Parametry!C106</f>
        <v>0.08</v>
      </c>
      <c r="D13" s="689">
        <f>Parametry!E106</f>
        <v>0.8</v>
      </c>
      <c r="E13" s="233">
        <f>IF('SCR-USP'!L25&lt;&gt;"",'SCR-USP'!O25,Parametry!D106)</f>
        <v>0.1</v>
      </c>
      <c r="F13" s="437">
        <f>MAX('Cover-NonLife'!Q47,'Cover-NonLife'!P47)+'Cover-NonLife'!R47+'Cover-NonLife'!S47</f>
        <v>0</v>
      </c>
      <c r="G13" s="197">
        <f>MAX(0,'Cover-NonLife'!J47)</f>
        <v>0</v>
      </c>
      <c r="H13" s="233">
        <v>1</v>
      </c>
      <c r="I13" s="197">
        <f t="shared" si="0"/>
        <v>0</v>
      </c>
      <c r="J13" s="198">
        <f t="shared" si="1"/>
        <v>0</v>
      </c>
      <c r="K13" s="198">
        <f t="shared" si="2"/>
        <v>0</v>
      </c>
      <c r="M13" s="609" t="str">
        <f>IF('SCR-USP'!C25="","Nie",'SCR-USP'!C25)</f>
        <v>Nie</v>
      </c>
      <c r="N13" s="695" t="str">
        <f t="shared" si="3"/>
        <v/>
      </c>
    </row>
    <row r="14" spans="1:14">
      <c r="A14" s="99"/>
      <c r="B14" s="589" t="str">
        <f>Słownik!B171</f>
        <v>Ubezpieczenie OC ogólnej</v>
      </c>
      <c r="C14" s="686">
        <f>Parametry!C107</f>
        <v>0.14000000000000001</v>
      </c>
      <c r="D14" s="689">
        <f>Parametry!E107</f>
        <v>0.8</v>
      </c>
      <c r="E14" s="233">
        <f>IF('SCR-USP'!L26&lt;&gt;"",'SCR-USP'!O26,Parametry!D107)</f>
        <v>0.11</v>
      </c>
      <c r="F14" s="437">
        <f>MAX('Cover-NonLife'!Q48,'Cover-NonLife'!P48)+'Cover-NonLife'!R48+'Cover-NonLife'!S48</f>
        <v>0</v>
      </c>
      <c r="G14" s="197">
        <f>MAX(0,'Cover-NonLife'!J48)</f>
        <v>0</v>
      </c>
      <c r="H14" s="233">
        <v>1</v>
      </c>
      <c r="I14" s="197">
        <f t="shared" si="0"/>
        <v>0</v>
      </c>
      <c r="J14" s="198">
        <f t="shared" si="1"/>
        <v>0</v>
      </c>
      <c r="K14" s="198">
        <f t="shared" si="2"/>
        <v>0</v>
      </c>
      <c r="M14" s="609" t="str">
        <f>IF('SCR-USP'!C26="","Nie",'SCR-USP'!C26)</f>
        <v>Nie</v>
      </c>
      <c r="N14" s="695" t="str">
        <f t="shared" si="3"/>
        <v/>
      </c>
    </row>
    <row r="15" spans="1:14">
      <c r="A15" s="86"/>
      <c r="B15" s="589" t="str">
        <f>Słownik!B172</f>
        <v>Ubezpieczenie kredytu i gwarancji ubezpieczeniowej</v>
      </c>
      <c r="C15" s="686">
        <f>Parametry!C108</f>
        <v>0.12</v>
      </c>
      <c r="D15" s="689">
        <f>Parametry!E108</f>
        <v>1</v>
      </c>
      <c r="E15" s="233">
        <f>IF('SCR-USP'!L27&lt;&gt;"",'SCR-USP'!O27,Parametry!D108)</f>
        <v>0.19</v>
      </c>
      <c r="F15" s="437">
        <f>MAX('Cover-NonLife'!Q49,'Cover-NonLife'!P49)+'Cover-NonLife'!R49+'Cover-NonLife'!S49</f>
        <v>0</v>
      </c>
      <c r="G15" s="197">
        <f>MAX(0,'Cover-NonLife'!J49)</f>
        <v>0</v>
      </c>
      <c r="H15" s="233">
        <v>1</v>
      </c>
      <c r="I15" s="197">
        <f t="shared" si="0"/>
        <v>0</v>
      </c>
      <c r="J15" s="198">
        <f t="shared" si="1"/>
        <v>0</v>
      </c>
      <c r="K15" s="198">
        <f t="shared" si="2"/>
        <v>0</v>
      </c>
      <c r="M15" s="609" t="str">
        <f>IF('SCR-USP'!C27="","Nie",'SCR-USP'!C27)</f>
        <v>Nie</v>
      </c>
      <c r="N15" s="695" t="str">
        <f t="shared" si="3"/>
        <v/>
      </c>
    </row>
    <row r="16" spans="1:14">
      <c r="A16" s="86"/>
      <c r="B16" s="589" t="str">
        <f>Słownik!B173</f>
        <v>Ubezpieczenie ochrony prawnej</v>
      </c>
      <c r="C16" s="686">
        <f>Parametry!C109</f>
        <v>7.0000000000000007E-2</v>
      </c>
      <c r="D16" s="689">
        <f>Parametry!E109</f>
        <v>1</v>
      </c>
      <c r="E16" s="233">
        <f>IF('SCR-USP'!L28&lt;&gt;"",'SCR-USP'!O28,Parametry!D109)</f>
        <v>0.12</v>
      </c>
      <c r="F16" s="437">
        <f>MAX('Cover-NonLife'!Q50,'Cover-NonLife'!P50)+'Cover-NonLife'!R50+'Cover-NonLife'!S50</f>
        <v>0</v>
      </c>
      <c r="G16" s="197">
        <f>MAX(0,'Cover-NonLife'!J50)</f>
        <v>0</v>
      </c>
      <c r="H16" s="233">
        <v>1</v>
      </c>
      <c r="I16" s="197">
        <f t="shared" si="0"/>
        <v>0</v>
      </c>
      <c r="J16" s="198">
        <f t="shared" si="1"/>
        <v>0</v>
      </c>
      <c r="K16" s="198">
        <f t="shared" si="2"/>
        <v>0</v>
      </c>
      <c r="M16" s="609" t="str">
        <f>IF('SCR-USP'!C28="","Nie",'SCR-USP'!C28)</f>
        <v>Nie</v>
      </c>
      <c r="N16" s="695" t="str">
        <f t="shared" si="3"/>
        <v/>
      </c>
    </row>
    <row r="17" spans="1:14">
      <c r="A17" s="86"/>
      <c r="B17" s="589" t="str">
        <f>Słownik!B174</f>
        <v>Ubezpieczenie świadczenia pomocy (Assistance)</v>
      </c>
      <c r="C17" s="686">
        <f>Parametry!C110</f>
        <v>0.09</v>
      </c>
      <c r="D17" s="689">
        <f>Parametry!E110</f>
        <v>1</v>
      </c>
      <c r="E17" s="233">
        <f>IF('SCR-USP'!L29&lt;&gt;"",'SCR-USP'!O29,Parametry!D110)</f>
        <v>0.2</v>
      </c>
      <c r="F17" s="437">
        <f>MAX('Cover-NonLife'!Q51,'Cover-NonLife'!P51)+'Cover-NonLife'!R51+'Cover-NonLife'!S51</f>
        <v>0</v>
      </c>
      <c r="G17" s="197">
        <f>MAX(0,'Cover-NonLife'!J51)</f>
        <v>0</v>
      </c>
      <c r="H17" s="233">
        <v>1</v>
      </c>
      <c r="I17" s="197">
        <f t="shared" si="0"/>
        <v>0</v>
      </c>
      <c r="J17" s="198">
        <f t="shared" si="1"/>
        <v>0</v>
      </c>
      <c r="K17" s="198">
        <f t="shared" si="2"/>
        <v>0</v>
      </c>
      <c r="M17" s="609" t="str">
        <f>IF('SCR-USP'!C29="","Nie",'SCR-USP'!C29)</f>
        <v>Nie</v>
      </c>
      <c r="N17" s="695" t="str">
        <f t="shared" si="3"/>
        <v/>
      </c>
    </row>
    <row r="18" spans="1:14">
      <c r="A18" s="86"/>
      <c r="B18" s="589" t="str">
        <f>Słownik!B175</f>
        <v>Ubezpieczenie różnych ryzyk finansowych</v>
      </c>
      <c r="C18" s="686">
        <f>Parametry!C111</f>
        <v>0.13</v>
      </c>
      <c r="D18" s="689">
        <f>Parametry!E111</f>
        <v>1</v>
      </c>
      <c r="E18" s="233">
        <f>IF('SCR-USP'!L30&lt;&gt;"",'SCR-USP'!O30,Parametry!D111)</f>
        <v>0.2</v>
      </c>
      <c r="F18" s="437">
        <f>MAX('Cover-NonLife'!Q52,'Cover-NonLife'!P52)+'Cover-NonLife'!R52+'Cover-NonLife'!S52</f>
        <v>0</v>
      </c>
      <c r="G18" s="197">
        <f>MAX(0,'Cover-NonLife'!J52)</f>
        <v>0</v>
      </c>
      <c r="H18" s="233">
        <v>1</v>
      </c>
      <c r="I18" s="197">
        <f t="shared" si="0"/>
        <v>0</v>
      </c>
      <c r="J18" s="198">
        <f t="shared" si="1"/>
        <v>0</v>
      </c>
      <c r="K18" s="198">
        <f t="shared" si="2"/>
        <v>0</v>
      </c>
      <c r="M18" s="609" t="str">
        <f>IF('SCR-USP'!C30="","Nie",'SCR-USP'!C30)</f>
        <v>Nie</v>
      </c>
      <c r="N18" s="695" t="str">
        <f t="shared" si="3"/>
        <v/>
      </c>
    </row>
    <row r="19" spans="1:14" ht="16.5" customHeight="1">
      <c r="A19" s="86"/>
      <c r="B19" s="589" t="str">
        <f>Słownik!$B$747</f>
        <v>Reasekuracja nieproporcjonalna ubezpieczeń mienia</v>
      </c>
      <c r="C19" s="686">
        <f>Parametry!C112</f>
        <v>0.17</v>
      </c>
      <c r="D19" s="689">
        <f>Parametry!E112</f>
        <v>1</v>
      </c>
      <c r="E19" s="233">
        <f>IF('SCR-USP'!L31&lt;&gt;"",'SCR-USP'!O31,Parametry!D112)</f>
        <v>0.2</v>
      </c>
      <c r="F19" s="437">
        <f>MAX('Cover-NonLife'!Q55,'Cover-NonLife'!P55)+'Cover-NonLife'!R55+'Cover-NonLife'!S55</f>
        <v>0</v>
      </c>
      <c r="G19" s="197">
        <f>MAX(0,'Cover-NonLife'!J55)</f>
        <v>0</v>
      </c>
      <c r="H19" s="233">
        <v>1</v>
      </c>
      <c r="I19" s="197">
        <f t="shared" si="0"/>
        <v>0</v>
      </c>
      <c r="J19" s="198">
        <f t="shared" si="1"/>
        <v>0</v>
      </c>
      <c r="K19" s="198">
        <f t="shared" si="2"/>
        <v>0</v>
      </c>
      <c r="M19" s="609" t="str">
        <f>IF('SCR-USP'!C31="","Nie",'SCR-USP'!C31)</f>
        <v>Nie</v>
      </c>
      <c r="N19" s="695" t="str">
        <f t="shared" si="3"/>
        <v/>
      </c>
    </row>
    <row r="20" spans="1:14" ht="15.75" customHeight="1">
      <c r="A20" s="86"/>
      <c r="B20" s="589" t="str">
        <f>Słownik!$B$748</f>
        <v>Reasekuracja nieproporcjonalna ubezpieczeń osobowych</v>
      </c>
      <c r="C20" s="686">
        <f>Parametry!C113</f>
        <v>0.17</v>
      </c>
      <c r="D20" s="689">
        <f>Parametry!E113</f>
        <v>1</v>
      </c>
      <c r="E20" s="233">
        <f>IF('SCR-USP'!L32&lt;&gt;"",'SCR-USP'!O32,Parametry!D113)</f>
        <v>0.2</v>
      </c>
      <c r="F20" s="437">
        <f>MAX('Cover-NonLife'!Q53,'Cover-NonLife'!P53)+'Cover-NonLife'!R53+'Cover-NonLife'!S53</f>
        <v>0</v>
      </c>
      <c r="G20" s="197">
        <f>MAX(0,'Cover-NonLife'!J53)</f>
        <v>0</v>
      </c>
      <c r="H20" s="233">
        <v>1</v>
      </c>
      <c r="I20" s="197">
        <f t="shared" si="0"/>
        <v>0</v>
      </c>
      <c r="J20" s="198">
        <f t="shared" si="1"/>
        <v>0</v>
      </c>
      <c r="K20" s="198">
        <f t="shared" si="2"/>
        <v>0</v>
      </c>
      <c r="M20" s="609" t="str">
        <f>IF('SCR-USP'!C32="","Nie",'SCR-USP'!C32)</f>
        <v>Nie</v>
      </c>
      <c r="N20" s="695" t="str">
        <f t="shared" si="3"/>
        <v/>
      </c>
    </row>
    <row r="21" spans="1:14" ht="24.75" customHeight="1">
      <c r="A21" s="86"/>
      <c r="B21" s="588" t="str">
        <f>Słownik!$B$749</f>
        <v>Reasekuracja nieproporcjonalna ubezpieczeń morskich, lotniczych i transportowych</v>
      </c>
      <c r="C21" s="687">
        <f>Parametry!C114</f>
        <v>0.17</v>
      </c>
      <c r="D21" s="690">
        <f>Parametry!E114</f>
        <v>1</v>
      </c>
      <c r="E21" s="240">
        <f>IF('SCR-USP'!L33&lt;&gt;"",'SCR-USP'!O33,Parametry!D114)</f>
        <v>0.2</v>
      </c>
      <c r="F21" s="437">
        <f>MAX('Cover-NonLife'!Q54,'Cover-NonLife'!P54)+'Cover-NonLife'!R54+'Cover-NonLife'!S54</f>
        <v>0</v>
      </c>
      <c r="G21" s="197">
        <f>MAX(0,'Cover-NonLife'!J54)</f>
        <v>0</v>
      </c>
      <c r="H21" s="412">
        <v>1</v>
      </c>
      <c r="I21" s="197">
        <f t="shared" si="0"/>
        <v>0</v>
      </c>
      <c r="J21" s="198">
        <f t="shared" si="1"/>
        <v>0</v>
      </c>
      <c r="K21" s="198">
        <f t="shared" si="2"/>
        <v>0</v>
      </c>
      <c r="M21" s="609" t="str">
        <f>IF('SCR-USP'!C33="","Nie",'SCR-USP'!C33)</f>
        <v>Nie</v>
      </c>
      <c r="N21" s="695" t="str">
        <f t="shared" si="3"/>
        <v/>
      </c>
    </row>
    <row r="22" spans="1:14" ht="15.75" customHeight="1">
      <c r="A22" s="86"/>
      <c r="B22" s="518" t="str">
        <f>Słownik!$B$451</f>
        <v>Razem</v>
      </c>
      <c r="C22" s="104"/>
      <c r="D22" s="104"/>
      <c r="E22" s="104"/>
      <c r="F22" s="104"/>
      <c r="G22" s="104"/>
      <c r="I22" s="199">
        <f>SUM(I10:I21)</f>
        <v>0</v>
      </c>
      <c r="J22" s="24"/>
    </row>
    <row r="23" spans="1:14" ht="15.75" customHeight="1">
      <c r="A23" s="86"/>
      <c r="B23" s="84"/>
      <c r="C23" s="104"/>
      <c r="D23" s="104"/>
      <c r="E23" s="104"/>
      <c r="F23" s="104"/>
      <c r="G23" s="104"/>
      <c r="J23" s="24"/>
    </row>
    <row r="24" spans="1:14" ht="15">
      <c r="A24" s="86"/>
      <c r="B24" s="351" t="str">
        <f>Słownik!$B$737</f>
        <v>Łączne odchylenie standardowe</v>
      </c>
      <c r="C24" s="199">
        <f t="array" ref="C24">IF(I22,SQRT(MMULT(TRANSPOSE(K10:K21),MMULT(Corr_prres,K10:K21)))/I22,0)</f>
        <v>0</v>
      </c>
      <c r="D24" s="104"/>
      <c r="E24" s="104"/>
      <c r="F24" s="104"/>
      <c r="G24" s="104"/>
      <c r="H24" s="104"/>
      <c r="I24" s="104"/>
      <c r="J24" s="24"/>
    </row>
    <row r="25" spans="1:14">
      <c r="A25" s="86"/>
      <c r="B25" s="84"/>
      <c r="C25" s="86"/>
      <c r="D25" s="84"/>
      <c r="E25" s="84"/>
      <c r="F25" s="84"/>
      <c r="G25" s="84"/>
      <c r="H25" s="84"/>
      <c r="I25" s="84"/>
      <c r="J25" s="24"/>
    </row>
    <row r="26" spans="1:14" ht="30">
      <c r="A26" s="86"/>
      <c r="B26" s="351" t="str">
        <f>Słownik!B751</f>
        <v>Wymóg kapitałowy dla ryzyka składki i rezerw z ubezpieczeń majątkowo-osobowych</v>
      </c>
      <c r="C26" s="199">
        <f>3*C24*I22</f>
        <v>0</v>
      </c>
      <c r="D26" s="84"/>
      <c r="E26" s="84"/>
      <c r="F26" s="84"/>
      <c r="G26" s="84"/>
      <c r="H26" s="84"/>
      <c r="I26" s="84"/>
      <c r="J26" s="24"/>
    </row>
    <row r="27" spans="1:14">
      <c r="A27" s="86"/>
      <c r="B27" s="84"/>
      <c r="C27" s="84"/>
      <c r="D27" s="84"/>
      <c r="E27" s="84"/>
      <c r="F27" s="84"/>
      <c r="G27" s="84"/>
      <c r="H27" s="84"/>
      <c r="I27" s="84"/>
      <c r="J27" s="24"/>
    </row>
    <row r="28" spans="1:14" ht="27.75" customHeight="1">
      <c r="A28" s="86"/>
      <c r="C28" s="759" t="str">
        <f>Słownik!$B$414</f>
        <v>Wartości przed zastosowaniem szoku</v>
      </c>
      <c r="D28" s="760"/>
      <c r="E28" s="760"/>
      <c r="F28" s="759" t="str">
        <f>Słownik!$B$415</f>
        <v>Wartości po zastosowaniu szoku</v>
      </c>
      <c r="G28" s="760"/>
      <c r="H28" s="761"/>
    </row>
    <row r="29" spans="1:14" ht="25.5">
      <c r="A29" s="86"/>
      <c r="B29" s="84"/>
      <c r="C29" s="215" t="str">
        <f>Słownik!$B$416</f>
        <v>Aktywa</v>
      </c>
      <c r="D29" s="215" t="str">
        <f>Słownik!$B$417</f>
        <v>Zobowiązania</v>
      </c>
      <c r="E29" s="215" t="str">
        <f>Słownik!$B$423</f>
        <v>Aktywa netto</v>
      </c>
      <c r="F29" s="215" t="str">
        <f>Słownik!$B$416</f>
        <v>Aktywa</v>
      </c>
      <c r="G29" s="215" t="str">
        <f>Słownik!$B$417</f>
        <v>Zobowiązania</v>
      </c>
      <c r="H29" s="215" t="str">
        <f>Słownik!$B$423</f>
        <v>Aktywa netto</v>
      </c>
      <c r="I29" s="215" t="str">
        <f>Słownik!B777</f>
        <v>Wymóg kapitałowy</v>
      </c>
      <c r="J29" s="24"/>
    </row>
    <row r="30" spans="1:14">
      <c r="A30" s="86"/>
      <c r="B30" s="24"/>
      <c r="C30" s="84"/>
      <c r="D30" s="84"/>
      <c r="E30" s="84"/>
      <c r="F30" s="84"/>
      <c r="G30" s="610"/>
      <c r="H30" s="84"/>
      <c r="I30" s="84"/>
      <c r="J30" s="24"/>
    </row>
    <row r="31" spans="1:14" s="25" customFormat="1" ht="30">
      <c r="A31" s="86"/>
      <c r="B31" s="351" t="str">
        <f>Słownik!B752</f>
        <v>Wymóg kapitałowy dla ryzyka związanego z rezygnacjami z umów z ubezpieczeń majątkowo-osobowych</v>
      </c>
      <c r="C31" s="396">
        <v>0</v>
      </c>
      <c r="D31" s="360">
        <v>0</v>
      </c>
      <c r="E31" s="197">
        <f>C31-D31</f>
        <v>0</v>
      </c>
      <c r="F31" s="396">
        <v>0</v>
      </c>
      <c r="G31" s="360">
        <v>0</v>
      </c>
      <c r="H31" s="197">
        <f>F31-G31</f>
        <v>0</v>
      </c>
      <c r="I31" s="199">
        <f>MAX(0,E31-H31)</f>
        <v>0</v>
      </c>
      <c r="J31" s="80"/>
    </row>
    <row r="32" spans="1:14">
      <c r="A32" s="86"/>
      <c r="B32" s="80"/>
      <c r="C32" s="84"/>
      <c r="D32" s="84"/>
      <c r="E32" s="84"/>
      <c r="F32" s="84"/>
      <c r="G32" s="84"/>
      <c r="H32" s="84"/>
      <c r="I32" s="84"/>
      <c r="J32" s="24"/>
    </row>
    <row r="33" spans="1:10">
      <c r="A33" s="86"/>
      <c r="D33" s="84"/>
      <c r="E33" s="84"/>
      <c r="F33" s="84"/>
      <c r="G33" s="84"/>
      <c r="H33" s="84"/>
      <c r="I33" s="84"/>
      <c r="J33" s="24"/>
    </row>
    <row r="34" spans="1:10">
      <c r="A34" s="86"/>
      <c r="B34" s="84"/>
      <c r="C34" s="84"/>
      <c r="D34" s="190" t="str">
        <f>Słownik!$B$440</f>
        <v>Wagi</v>
      </c>
      <c r="E34" s="84"/>
      <c r="F34" s="84"/>
      <c r="G34" s="84"/>
      <c r="H34" s="84"/>
      <c r="I34" s="84"/>
      <c r="J34" s="24"/>
    </row>
    <row r="35" spans="1:10" ht="33" customHeight="1">
      <c r="A35" s="86"/>
      <c r="B35" s="351" t="str">
        <f>B26</f>
        <v>Wymóg kapitałowy dla ryzyka składki i rezerw z ubezpieczeń majątkowo-osobowych</v>
      </c>
      <c r="C35" s="192">
        <f>C26</f>
        <v>0</v>
      </c>
      <c r="D35" s="197">
        <f t="array" ref="D35:D37">MMULT(Corr_Nonlife,C35:C37)</f>
        <v>0</v>
      </c>
      <c r="E35" s="84"/>
      <c r="F35" s="84"/>
      <c r="G35" s="84"/>
      <c r="H35" s="84"/>
      <c r="I35" s="84"/>
      <c r="J35" s="24"/>
    </row>
    <row r="36" spans="1:10" ht="31.5" customHeight="1">
      <c r="A36" s="84"/>
      <c r="B36" s="351" t="str">
        <f>B31</f>
        <v>Wymóg kapitałowy dla ryzyka związanego z rezygnacjami z umów z ubezpieczeń majątkowo-osobowych</v>
      </c>
      <c r="C36" s="192">
        <f>I31</f>
        <v>0</v>
      </c>
      <c r="D36" s="197">
        <v>0</v>
      </c>
      <c r="E36" s="84"/>
      <c r="F36" s="84"/>
      <c r="G36" s="84"/>
      <c r="H36" s="84"/>
      <c r="I36" s="84"/>
      <c r="J36" s="24"/>
    </row>
    <row r="37" spans="1:10" ht="26.25" customHeight="1">
      <c r="A37" s="84"/>
      <c r="B37" s="351" t="str">
        <f>Słownik!B753</f>
        <v>Wymóg kapitałowy dla ryzyka katastroficznego z ubezpieczeń majątkowo-osobowych</v>
      </c>
      <c r="C37" s="192">
        <f>'SCR-B3F'!F26</f>
        <v>0</v>
      </c>
      <c r="D37" s="197">
        <v>0</v>
      </c>
      <c r="E37" s="84"/>
      <c r="F37" s="84"/>
      <c r="G37" s="84"/>
      <c r="H37" s="84"/>
      <c r="I37" s="84"/>
      <c r="J37" s="24"/>
    </row>
    <row r="38" spans="1:10">
      <c r="A38" s="84"/>
      <c r="B38" s="24"/>
      <c r="C38" s="24"/>
      <c r="D38" s="24"/>
      <c r="E38" s="84"/>
      <c r="F38" s="84"/>
      <c r="G38" s="84"/>
      <c r="H38" s="84"/>
      <c r="I38" s="84"/>
      <c r="J38" s="24"/>
    </row>
    <row r="39" spans="1:10">
      <c r="A39" s="24"/>
      <c r="B39" s="24"/>
      <c r="C39" s="24"/>
      <c r="D39" s="24"/>
      <c r="E39" s="24"/>
      <c r="F39" s="24"/>
      <c r="G39" s="24"/>
      <c r="H39" s="28"/>
      <c r="I39" s="24"/>
      <c r="J39" s="24"/>
    </row>
    <row r="40" spans="1:10" ht="15">
      <c r="A40" s="24"/>
      <c r="B40" s="351" t="str">
        <f>Słownik!$B$436</f>
        <v>Efekt dywersyfikacji</v>
      </c>
      <c r="C40" s="197">
        <f>C41-C42</f>
        <v>0</v>
      </c>
      <c r="D40" s="24"/>
      <c r="E40" s="24"/>
      <c r="F40" s="24"/>
      <c r="G40" s="24"/>
      <c r="H40" s="28"/>
      <c r="I40" s="24"/>
      <c r="J40" s="24"/>
    </row>
    <row r="41" spans="1:10" ht="30">
      <c r="A41" s="24"/>
      <c r="B41" s="351" t="str">
        <f>Słownik!$B$807</f>
        <v>Suma wymogów kapitałowych dla ryzyka ubezpieczeniowego w ubezpieczeniach majątkowo-osobowych</v>
      </c>
      <c r="C41" s="197">
        <f>SUM(C35:C37)</f>
        <v>0</v>
      </c>
      <c r="D41" s="24"/>
      <c r="E41" s="24"/>
      <c r="F41" s="24"/>
      <c r="G41" s="24"/>
      <c r="H41" s="85"/>
      <c r="I41" s="24"/>
      <c r="J41" s="24"/>
    </row>
    <row r="42" spans="1:10" ht="30">
      <c r="A42" s="24"/>
      <c r="B42" s="351" t="str">
        <f>Słownik!B754</f>
        <v>Wymóg kapitałowy dla ryzyka ubezpieczeniowego w ubezpieczeniach majątkowo-osobowych</v>
      </c>
      <c r="C42" s="199">
        <f t="array" ref="C42">SQRT(MMULT(TRANSPOSE(C35:C37),D35:D37))</f>
        <v>0</v>
      </c>
      <c r="D42" s="24"/>
      <c r="E42" s="24"/>
      <c r="F42" s="24"/>
      <c r="G42" s="24"/>
      <c r="H42" s="85"/>
    </row>
    <row r="43" spans="1:10">
      <c r="A43" s="24"/>
      <c r="E43" s="24"/>
      <c r="F43" s="24"/>
      <c r="G43" s="24"/>
      <c r="H43" s="30"/>
    </row>
    <row r="44" spans="1:10">
      <c r="A44" s="24"/>
      <c r="E44" s="24"/>
      <c r="F44" s="24"/>
      <c r="G44" s="24"/>
      <c r="H44" s="49"/>
    </row>
    <row r="45" spans="1:10">
      <c r="A45" s="24"/>
      <c r="E45" s="24"/>
      <c r="F45" s="24"/>
      <c r="G45" s="24"/>
      <c r="H45" s="49"/>
    </row>
    <row r="46" spans="1:10">
      <c r="A46" s="24"/>
      <c r="E46" s="24"/>
      <c r="F46" s="24"/>
      <c r="G46" s="24"/>
      <c r="H46" s="49"/>
    </row>
    <row r="47" spans="1:10">
      <c r="A47" s="24"/>
      <c r="B47" s="24"/>
      <c r="C47" s="24"/>
      <c r="D47" s="24"/>
      <c r="E47" s="24"/>
      <c r="F47" s="24"/>
      <c r="G47" s="24"/>
      <c r="H47" s="49"/>
    </row>
    <row r="48" spans="1:10">
      <c r="A48" s="24"/>
      <c r="B48" s="24"/>
      <c r="C48" s="24"/>
      <c r="D48" s="24"/>
      <c r="E48" s="24"/>
      <c r="F48" s="24"/>
      <c r="G48" s="24"/>
      <c r="H48" s="85"/>
    </row>
    <row r="49" spans="1:8">
      <c r="A49" s="24"/>
      <c r="B49" s="24"/>
      <c r="C49" s="24"/>
      <c r="D49" s="24"/>
      <c r="E49" s="24"/>
      <c r="F49" s="24"/>
      <c r="G49" s="24"/>
      <c r="H49" s="85"/>
    </row>
    <row r="50" spans="1:8">
      <c r="A50" s="24"/>
      <c r="B50" s="24"/>
      <c r="C50" s="24"/>
      <c r="D50" s="24"/>
      <c r="E50" s="24"/>
      <c r="F50" s="24"/>
      <c r="G50" s="24"/>
      <c r="H50" s="85"/>
    </row>
    <row r="51" spans="1:8">
      <c r="A51" s="24"/>
      <c r="B51" s="24"/>
      <c r="C51" s="24"/>
      <c r="D51" s="24"/>
      <c r="E51" s="24"/>
      <c r="F51" s="24"/>
      <c r="G51" s="24"/>
      <c r="H51" s="85"/>
    </row>
    <row r="52" spans="1:8">
      <c r="H52" s="85"/>
    </row>
    <row r="53" spans="1:8">
      <c r="H53" s="85"/>
    </row>
    <row r="54" spans="1:8">
      <c r="H54" s="85"/>
    </row>
    <row r="55" spans="1:8">
      <c r="H55" s="85"/>
    </row>
    <row r="87" ht="12.75" customHeight="1"/>
  </sheetData>
  <sheetProtection formatCells="0" insertColumns="0" insertRows="0" deleteColumns="0"/>
  <mergeCells count="8">
    <mergeCell ref="C8:D8"/>
    <mergeCell ref="F8:I8"/>
    <mergeCell ref="A1:M1"/>
    <mergeCell ref="A3:C3"/>
    <mergeCell ref="C28:E28"/>
    <mergeCell ref="F28:H28"/>
    <mergeCell ref="A5:M5"/>
    <mergeCell ref="A6:M6"/>
  </mergeCells>
  <hyperlinks>
    <hyperlink ref="D3" location="Indeks!A1" display="Indeks"/>
    <hyperlink ref="E3" location="'SCR Schemat'!A1" display="'SCR Schemat'!A1"/>
  </hyperlinks>
  <pageMargins left="0.70866141732283472" right="0.70866141732283472" top="0.74803149606299213" bottom="0.74803149606299213" header="0.31496062992125984" footer="0.31496062992125984"/>
  <pageSetup paperSize="9" scale="49" fitToHeight="10" orientation="portrait" r:id="rId1"/>
  <headerFooter differentFirst="1">
    <firstFooter>&amp;C&amp;[211/&amp;[268</first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20">
    <tabColor theme="1" tint="0.34998626667073579"/>
    <pageSetUpPr fitToPage="1"/>
  </sheetPr>
  <dimension ref="A1:O144"/>
  <sheetViews>
    <sheetView showGridLines="0" zoomScaleNormal="100" workbookViewId="0">
      <selection sqref="A1:M1"/>
    </sheetView>
  </sheetViews>
  <sheetFormatPr defaultColWidth="9.140625" defaultRowHeight="14.25"/>
  <cols>
    <col min="1" max="1" width="9.140625" style="20"/>
    <col min="2" max="2" width="49.5703125" style="20" customWidth="1"/>
    <col min="3" max="3" width="18" style="20" customWidth="1"/>
    <col min="4" max="4" width="20.5703125" style="20" customWidth="1"/>
    <col min="5" max="5" width="18.5703125" style="20" customWidth="1"/>
    <col min="6" max="6" width="16.7109375" style="20" customWidth="1"/>
    <col min="7" max="8" width="22" style="20" customWidth="1"/>
    <col min="9" max="9" width="26" style="20" customWidth="1"/>
    <col min="10" max="11" width="18.42578125" style="20" customWidth="1"/>
    <col min="12" max="12" width="21.28515625" style="20" customWidth="1"/>
    <col min="13" max="13" width="18.5703125" style="20" customWidth="1"/>
    <col min="14" max="14" width="12.42578125" style="20" customWidth="1"/>
    <col min="15" max="237" width="9.140625" style="20"/>
    <col min="238" max="238" width="57" style="20" bestFit="1" customWidth="1"/>
    <col min="239" max="239" width="18" style="20" customWidth="1"/>
    <col min="240" max="240" width="13.85546875" style="20" customWidth="1"/>
    <col min="241" max="241" width="11.28515625" style="20" customWidth="1"/>
    <col min="242" max="242" width="22" style="20" customWidth="1"/>
    <col min="243" max="243" width="26" style="20" customWidth="1"/>
    <col min="244" max="244" width="18.42578125" style="20" customWidth="1"/>
    <col min="245" max="245" width="31.5703125" style="20" customWidth="1"/>
    <col min="246" max="493" width="9.140625" style="20"/>
    <col min="494" max="494" width="57" style="20" bestFit="1" customWidth="1"/>
    <col min="495" max="495" width="18" style="20" customWidth="1"/>
    <col min="496" max="496" width="13.85546875" style="20" customWidth="1"/>
    <col min="497" max="497" width="11.28515625" style="20" customWidth="1"/>
    <col min="498" max="498" width="22" style="20" customWidth="1"/>
    <col min="499" max="499" width="26" style="20" customWidth="1"/>
    <col min="500" max="500" width="18.42578125" style="20" customWidth="1"/>
    <col min="501" max="501" width="31.5703125" style="20" customWidth="1"/>
    <col min="502" max="749" width="9.140625" style="20"/>
    <col min="750" max="750" width="57" style="20" bestFit="1" customWidth="1"/>
    <col min="751" max="751" width="18" style="20" customWidth="1"/>
    <col min="752" max="752" width="13.85546875" style="20" customWidth="1"/>
    <col min="753" max="753" width="11.28515625" style="20" customWidth="1"/>
    <col min="754" max="754" width="22" style="20" customWidth="1"/>
    <col min="755" max="755" width="26" style="20" customWidth="1"/>
    <col min="756" max="756" width="18.42578125" style="20" customWidth="1"/>
    <col min="757" max="757" width="31.5703125" style="20" customWidth="1"/>
    <col min="758" max="1005" width="9.140625" style="20"/>
    <col min="1006" max="1006" width="57" style="20" bestFit="1" customWidth="1"/>
    <col min="1007" max="1007" width="18" style="20" customWidth="1"/>
    <col min="1008" max="1008" width="13.85546875" style="20" customWidth="1"/>
    <col min="1009" max="1009" width="11.28515625" style="20" customWidth="1"/>
    <col min="1010" max="1010" width="22" style="20" customWidth="1"/>
    <col min="1011" max="1011" width="26" style="20" customWidth="1"/>
    <col min="1012" max="1012" width="18.42578125" style="20" customWidth="1"/>
    <col min="1013" max="1013" width="31.5703125" style="20" customWidth="1"/>
    <col min="1014" max="1261" width="9.140625" style="20"/>
    <col min="1262" max="1262" width="57" style="20" bestFit="1" customWidth="1"/>
    <col min="1263" max="1263" width="18" style="20" customWidth="1"/>
    <col min="1264" max="1264" width="13.85546875" style="20" customWidth="1"/>
    <col min="1265" max="1265" width="11.28515625" style="20" customWidth="1"/>
    <col min="1266" max="1266" width="22" style="20" customWidth="1"/>
    <col min="1267" max="1267" width="26" style="20" customWidth="1"/>
    <col min="1268" max="1268" width="18.42578125" style="20" customWidth="1"/>
    <col min="1269" max="1269" width="31.5703125" style="20" customWidth="1"/>
    <col min="1270" max="1517" width="9.140625" style="20"/>
    <col min="1518" max="1518" width="57" style="20" bestFit="1" customWidth="1"/>
    <col min="1519" max="1519" width="18" style="20" customWidth="1"/>
    <col min="1520" max="1520" width="13.85546875" style="20" customWidth="1"/>
    <col min="1521" max="1521" width="11.28515625" style="20" customWidth="1"/>
    <col min="1522" max="1522" width="22" style="20" customWidth="1"/>
    <col min="1523" max="1523" width="26" style="20" customWidth="1"/>
    <col min="1524" max="1524" width="18.42578125" style="20" customWidth="1"/>
    <col min="1525" max="1525" width="31.5703125" style="20" customWidth="1"/>
    <col min="1526" max="1773" width="9.140625" style="20"/>
    <col min="1774" max="1774" width="57" style="20" bestFit="1" customWidth="1"/>
    <col min="1775" max="1775" width="18" style="20" customWidth="1"/>
    <col min="1776" max="1776" width="13.85546875" style="20" customWidth="1"/>
    <col min="1777" max="1777" width="11.28515625" style="20" customWidth="1"/>
    <col min="1778" max="1778" width="22" style="20" customWidth="1"/>
    <col min="1779" max="1779" width="26" style="20" customWidth="1"/>
    <col min="1780" max="1780" width="18.42578125" style="20" customWidth="1"/>
    <col min="1781" max="1781" width="31.5703125" style="20" customWidth="1"/>
    <col min="1782" max="2029" width="9.140625" style="20"/>
    <col min="2030" max="2030" width="57" style="20" bestFit="1" customWidth="1"/>
    <col min="2031" max="2031" width="18" style="20" customWidth="1"/>
    <col min="2032" max="2032" width="13.85546875" style="20" customWidth="1"/>
    <col min="2033" max="2033" width="11.28515625" style="20" customWidth="1"/>
    <col min="2034" max="2034" width="22" style="20" customWidth="1"/>
    <col min="2035" max="2035" width="26" style="20" customWidth="1"/>
    <col min="2036" max="2036" width="18.42578125" style="20" customWidth="1"/>
    <col min="2037" max="2037" width="31.5703125" style="20" customWidth="1"/>
    <col min="2038" max="2285" width="9.140625" style="20"/>
    <col min="2286" max="2286" width="57" style="20" bestFit="1" customWidth="1"/>
    <col min="2287" max="2287" width="18" style="20" customWidth="1"/>
    <col min="2288" max="2288" width="13.85546875" style="20" customWidth="1"/>
    <col min="2289" max="2289" width="11.28515625" style="20" customWidth="1"/>
    <col min="2290" max="2290" width="22" style="20" customWidth="1"/>
    <col min="2291" max="2291" width="26" style="20" customWidth="1"/>
    <col min="2292" max="2292" width="18.42578125" style="20" customWidth="1"/>
    <col min="2293" max="2293" width="31.5703125" style="20" customWidth="1"/>
    <col min="2294" max="2541" width="9.140625" style="20"/>
    <col min="2542" max="2542" width="57" style="20" bestFit="1" customWidth="1"/>
    <col min="2543" max="2543" width="18" style="20" customWidth="1"/>
    <col min="2544" max="2544" width="13.85546875" style="20" customWidth="1"/>
    <col min="2545" max="2545" width="11.28515625" style="20" customWidth="1"/>
    <col min="2546" max="2546" width="22" style="20" customWidth="1"/>
    <col min="2547" max="2547" width="26" style="20" customWidth="1"/>
    <col min="2548" max="2548" width="18.42578125" style="20" customWidth="1"/>
    <col min="2549" max="2549" width="31.5703125" style="20" customWidth="1"/>
    <col min="2550" max="2797" width="9.140625" style="20"/>
    <col min="2798" max="2798" width="57" style="20" bestFit="1" customWidth="1"/>
    <col min="2799" max="2799" width="18" style="20" customWidth="1"/>
    <col min="2800" max="2800" width="13.85546875" style="20" customWidth="1"/>
    <col min="2801" max="2801" width="11.28515625" style="20" customWidth="1"/>
    <col min="2802" max="2802" width="22" style="20" customWidth="1"/>
    <col min="2803" max="2803" width="26" style="20" customWidth="1"/>
    <col min="2804" max="2804" width="18.42578125" style="20" customWidth="1"/>
    <col min="2805" max="2805" width="31.5703125" style="20" customWidth="1"/>
    <col min="2806" max="3053" width="9.140625" style="20"/>
    <col min="3054" max="3054" width="57" style="20" bestFit="1" customWidth="1"/>
    <col min="3055" max="3055" width="18" style="20" customWidth="1"/>
    <col min="3056" max="3056" width="13.85546875" style="20" customWidth="1"/>
    <col min="3057" max="3057" width="11.28515625" style="20" customWidth="1"/>
    <col min="3058" max="3058" width="22" style="20" customWidth="1"/>
    <col min="3059" max="3059" width="26" style="20" customWidth="1"/>
    <col min="3060" max="3060" width="18.42578125" style="20" customWidth="1"/>
    <col min="3061" max="3061" width="31.5703125" style="20" customWidth="1"/>
    <col min="3062" max="3309" width="9.140625" style="20"/>
    <col min="3310" max="3310" width="57" style="20" bestFit="1" customWidth="1"/>
    <col min="3311" max="3311" width="18" style="20" customWidth="1"/>
    <col min="3312" max="3312" width="13.85546875" style="20" customWidth="1"/>
    <col min="3313" max="3313" width="11.28515625" style="20" customWidth="1"/>
    <col min="3314" max="3314" width="22" style="20" customWidth="1"/>
    <col min="3315" max="3315" width="26" style="20" customWidth="1"/>
    <col min="3316" max="3316" width="18.42578125" style="20" customWidth="1"/>
    <col min="3317" max="3317" width="31.5703125" style="20" customWidth="1"/>
    <col min="3318" max="3565" width="9.140625" style="20"/>
    <col min="3566" max="3566" width="57" style="20" bestFit="1" customWidth="1"/>
    <col min="3567" max="3567" width="18" style="20" customWidth="1"/>
    <col min="3568" max="3568" width="13.85546875" style="20" customWidth="1"/>
    <col min="3569" max="3569" width="11.28515625" style="20" customWidth="1"/>
    <col min="3570" max="3570" width="22" style="20" customWidth="1"/>
    <col min="3571" max="3571" width="26" style="20" customWidth="1"/>
    <col min="3572" max="3572" width="18.42578125" style="20" customWidth="1"/>
    <col min="3573" max="3573" width="31.5703125" style="20" customWidth="1"/>
    <col min="3574" max="3821" width="9.140625" style="20"/>
    <col min="3822" max="3822" width="57" style="20" bestFit="1" customWidth="1"/>
    <col min="3823" max="3823" width="18" style="20" customWidth="1"/>
    <col min="3824" max="3824" width="13.85546875" style="20" customWidth="1"/>
    <col min="3825" max="3825" width="11.28515625" style="20" customWidth="1"/>
    <col min="3826" max="3826" width="22" style="20" customWidth="1"/>
    <col min="3827" max="3827" width="26" style="20" customWidth="1"/>
    <col min="3828" max="3828" width="18.42578125" style="20" customWidth="1"/>
    <col min="3829" max="3829" width="31.5703125" style="20" customWidth="1"/>
    <col min="3830" max="4077" width="9.140625" style="20"/>
    <col min="4078" max="4078" width="57" style="20" bestFit="1" customWidth="1"/>
    <col min="4079" max="4079" width="18" style="20" customWidth="1"/>
    <col min="4080" max="4080" width="13.85546875" style="20" customWidth="1"/>
    <col min="4081" max="4081" width="11.28515625" style="20" customWidth="1"/>
    <col min="4082" max="4082" width="22" style="20" customWidth="1"/>
    <col min="4083" max="4083" width="26" style="20" customWidth="1"/>
    <col min="4084" max="4084" width="18.42578125" style="20" customWidth="1"/>
    <col min="4085" max="4085" width="31.5703125" style="20" customWidth="1"/>
    <col min="4086" max="4333" width="9.140625" style="20"/>
    <col min="4334" max="4334" width="57" style="20" bestFit="1" customWidth="1"/>
    <col min="4335" max="4335" width="18" style="20" customWidth="1"/>
    <col min="4336" max="4336" width="13.85546875" style="20" customWidth="1"/>
    <col min="4337" max="4337" width="11.28515625" style="20" customWidth="1"/>
    <col min="4338" max="4338" width="22" style="20" customWidth="1"/>
    <col min="4339" max="4339" width="26" style="20" customWidth="1"/>
    <col min="4340" max="4340" width="18.42578125" style="20" customWidth="1"/>
    <col min="4341" max="4341" width="31.5703125" style="20" customWidth="1"/>
    <col min="4342" max="4589" width="9.140625" style="20"/>
    <col min="4590" max="4590" width="57" style="20" bestFit="1" customWidth="1"/>
    <col min="4591" max="4591" width="18" style="20" customWidth="1"/>
    <col min="4592" max="4592" width="13.85546875" style="20" customWidth="1"/>
    <col min="4593" max="4593" width="11.28515625" style="20" customWidth="1"/>
    <col min="4594" max="4594" width="22" style="20" customWidth="1"/>
    <col min="4595" max="4595" width="26" style="20" customWidth="1"/>
    <col min="4596" max="4596" width="18.42578125" style="20" customWidth="1"/>
    <col min="4597" max="4597" width="31.5703125" style="20" customWidth="1"/>
    <col min="4598" max="4845" width="9.140625" style="20"/>
    <col min="4846" max="4846" width="57" style="20" bestFit="1" customWidth="1"/>
    <col min="4847" max="4847" width="18" style="20" customWidth="1"/>
    <col min="4848" max="4848" width="13.85546875" style="20" customWidth="1"/>
    <col min="4849" max="4849" width="11.28515625" style="20" customWidth="1"/>
    <col min="4850" max="4850" width="22" style="20" customWidth="1"/>
    <col min="4851" max="4851" width="26" style="20" customWidth="1"/>
    <col min="4852" max="4852" width="18.42578125" style="20" customWidth="1"/>
    <col min="4853" max="4853" width="31.5703125" style="20" customWidth="1"/>
    <col min="4854" max="5101" width="9.140625" style="20"/>
    <col min="5102" max="5102" width="57" style="20" bestFit="1" customWidth="1"/>
    <col min="5103" max="5103" width="18" style="20" customWidth="1"/>
    <col min="5104" max="5104" width="13.85546875" style="20" customWidth="1"/>
    <col min="5105" max="5105" width="11.28515625" style="20" customWidth="1"/>
    <col min="5106" max="5106" width="22" style="20" customWidth="1"/>
    <col min="5107" max="5107" width="26" style="20" customWidth="1"/>
    <col min="5108" max="5108" width="18.42578125" style="20" customWidth="1"/>
    <col min="5109" max="5109" width="31.5703125" style="20" customWidth="1"/>
    <col min="5110" max="5357" width="9.140625" style="20"/>
    <col min="5358" max="5358" width="57" style="20" bestFit="1" customWidth="1"/>
    <col min="5359" max="5359" width="18" style="20" customWidth="1"/>
    <col min="5360" max="5360" width="13.85546875" style="20" customWidth="1"/>
    <col min="5361" max="5361" width="11.28515625" style="20" customWidth="1"/>
    <col min="5362" max="5362" width="22" style="20" customWidth="1"/>
    <col min="5363" max="5363" width="26" style="20" customWidth="1"/>
    <col min="5364" max="5364" width="18.42578125" style="20" customWidth="1"/>
    <col min="5365" max="5365" width="31.5703125" style="20" customWidth="1"/>
    <col min="5366" max="5613" width="9.140625" style="20"/>
    <col min="5614" max="5614" width="57" style="20" bestFit="1" customWidth="1"/>
    <col min="5615" max="5615" width="18" style="20" customWidth="1"/>
    <col min="5616" max="5616" width="13.85546875" style="20" customWidth="1"/>
    <col min="5617" max="5617" width="11.28515625" style="20" customWidth="1"/>
    <col min="5618" max="5618" width="22" style="20" customWidth="1"/>
    <col min="5619" max="5619" width="26" style="20" customWidth="1"/>
    <col min="5620" max="5620" width="18.42578125" style="20" customWidth="1"/>
    <col min="5621" max="5621" width="31.5703125" style="20" customWidth="1"/>
    <col min="5622" max="5869" width="9.140625" style="20"/>
    <col min="5870" max="5870" width="57" style="20" bestFit="1" customWidth="1"/>
    <col min="5871" max="5871" width="18" style="20" customWidth="1"/>
    <col min="5872" max="5872" width="13.85546875" style="20" customWidth="1"/>
    <col min="5873" max="5873" width="11.28515625" style="20" customWidth="1"/>
    <col min="5874" max="5874" width="22" style="20" customWidth="1"/>
    <col min="5875" max="5875" width="26" style="20" customWidth="1"/>
    <col min="5876" max="5876" width="18.42578125" style="20" customWidth="1"/>
    <col min="5877" max="5877" width="31.5703125" style="20" customWidth="1"/>
    <col min="5878" max="6125" width="9.140625" style="20"/>
    <col min="6126" max="6126" width="57" style="20" bestFit="1" customWidth="1"/>
    <col min="6127" max="6127" width="18" style="20" customWidth="1"/>
    <col min="6128" max="6128" width="13.85546875" style="20" customWidth="1"/>
    <col min="6129" max="6129" width="11.28515625" style="20" customWidth="1"/>
    <col min="6130" max="6130" width="22" style="20" customWidth="1"/>
    <col min="6131" max="6131" width="26" style="20" customWidth="1"/>
    <col min="6132" max="6132" width="18.42578125" style="20" customWidth="1"/>
    <col min="6133" max="6133" width="31.5703125" style="20" customWidth="1"/>
    <col min="6134" max="6381" width="9.140625" style="20"/>
    <col min="6382" max="6382" width="57" style="20" bestFit="1" customWidth="1"/>
    <col min="6383" max="6383" width="18" style="20" customWidth="1"/>
    <col min="6384" max="6384" width="13.85546875" style="20" customWidth="1"/>
    <col min="6385" max="6385" width="11.28515625" style="20" customWidth="1"/>
    <col min="6386" max="6386" width="22" style="20" customWidth="1"/>
    <col min="6387" max="6387" width="26" style="20" customWidth="1"/>
    <col min="6388" max="6388" width="18.42578125" style="20" customWidth="1"/>
    <col min="6389" max="6389" width="31.5703125" style="20" customWidth="1"/>
    <col min="6390" max="6637" width="9.140625" style="20"/>
    <col min="6638" max="6638" width="57" style="20" bestFit="1" customWidth="1"/>
    <col min="6639" max="6639" width="18" style="20" customWidth="1"/>
    <col min="6640" max="6640" width="13.85546875" style="20" customWidth="1"/>
    <col min="6641" max="6641" width="11.28515625" style="20" customWidth="1"/>
    <col min="6642" max="6642" width="22" style="20" customWidth="1"/>
    <col min="6643" max="6643" width="26" style="20" customWidth="1"/>
    <col min="6644" max="6644" width="18.42578125" style="20" customWidth="1"/>
    <col min="6645" max="6645" width="31.5703125" style="20" customWidth="1"/>
    <col min="6646" max="6893" width="9.140625" style="20"/>
    <col min="6894" max="6894" width="57" style="20" bestFit="1" customWidth="1"/>
    <col min="6895" max="6895" width="18" style="20" customWidth="1"/>
    <col min="6896" max="6896" width="13.85546875" style="20" customWidth="1"/>
    <col min="6897" max="6897" width="11.28515625" style="20" customWidth="1"/>
    <col min="6898" max="6898" width="22" style="20" customWidth="1"/>
    <col min="6899" max="6899" width="26" style="20" customWidth="1"/>
    <col min="6900" max="6900" width="18.42578125" style="20" customWidth="1"/>
    <col min="6901" max="6901" width="31.5703125" style="20" customWidth="1"/>
    <col min="6902" max="7149" width="9.140625" style="20"/>
    <col min="7150" max="7150" width="57" style="20" bestFit="1" customWidth="1"/>
    <col min="7151" max="7151" width="18" style="20" customWidth="1"/>
    <col min="7152" max="7152" width="13.85546875" style="20" customWidth="1"/>
    <col min="7153" max="7153" width="11.28515625" style="20" customWidth="1"/>
    <col min="7154" max="7154" width="22" style="20" customWidth="1"/>
    <col min="7155" max="7155" width="26" style="20" customWidth="1"/>
    <col min="7156" max="7156" width="18.42578125" style="20" customWidth="1"/>
    <col min="7157" max="7157" width="31.5703125" style="20" customWidth="1"/>
    <col min="7158" max="7405" width="9.140625" style="20"/>
    <col min="7406" max="7406" width="57" style="20" bestFit="1" customWidth="1"/>
    <col min="7407" max="7407" width="18" style="20" customWidth="1"/>
    <col min="7408" max="7408" width="13.85546875" style="20" customWidth="1"/>
    <col min="7409" max="7409" width="11.28515625" style="20" customWidth="1"/>
    <col min="7410" max="7410" width="22" style="20" customWidth="1"/>
    <col min="7411" max="7411" width="26" style="20" customWidth="1"/>
    <col min="7412" max="7412" width="18.42578125" style="20" customWidth="1"/>
    <col min="7413" max="7413" width="31.5703125" style="20" customWidth="1"/>
    <col min="7414" max="7661" width="9.140625" style="20"/>
    <col min="7662" max="7662" width="57" style="20" bestFit="1" customWidth="1"/>
    <col min="7663" max="7663" width="18" style="20" customWidth="1"/>
    <col min="7664" max="7664" width="13.85546875" style="20" customWidth="1"/>
    <col min="7665" max="7665" width="11.28515625" style="20" customWidth="1"/>
    <col min="7666" max="7666" width="22" style="20" customWidth="1"/>
    <col min="7667" max="7667" width="26" style="20" customWidth="1"/>
    <col min="7668" max="7668" width="18.42578125" style="20" customWidth="1"/>
    <col min="7669" max="7669" width="31.5703125" style="20" customWidth="1"/>
    <col min="7670" max="7917" width="9.140625" style="20"/>
    <col min="7918" max="7918" width="57" style="20" bestFit="1" customWidth="1"/>
    <col min="7919" max="7919" width="18" style="20" customWidth="1"/>
    <col min="7920" max="7920" width="13.85546875" style="20" customWidth="1"/>
    <col min="7921" max="7921" width="11.28515625" style="20" customWidth="1"/>
    <col min="7922" max="7922" width="22" style="20" customWidth="1"/>
    <col min="7923" max="7923" width="26" style="20" customWidth="1"/>
    <col min="7924" max="7924" width="18.42578125" style="20" customWidth="1"/>
    <col min="7925" max="7925" width="31.5703125" style="20" customWidth="1"/>
    <col min="7926" max="8173" width="9.140625" style="20"/>
    <col min="8174" max="8174" width="57" style="20" bestFit="1" customWidth="1"/>
    <col min="8175" max="8175" width="18" style="20" customWidth="1"/>
    <col min="8176" max="8176" width="13.85546875" style="20" customWidth="1"/>
    <col min="8177" max="8177" width="11.28515625" style="20" customWidth="1"/>
    <col min="8178" max="8178" width="22" style="20" customWidth="1"/>
    <col min="8179" max="8179" width="26" style="20" customWidth="1"/>
    <col min="8180" max="8180" width="18.42578125" style="20" customWidth="1"/>
    <col min="8181" max="8181" width="31.5703125" style="20" customWidth="1"/>
    <col min="8182" max="8429" width="9.140625" style="20"/>
    <col min="8430" max="8430" width="57" style="20" bestFit="1" customWidth="1"/>
    <col min="8431" max="8431" width="18" style="20" customWidth="1"/>
    <col min="8432" max="8432" width="13.85546875" style="20" customWidth="1"/>
    <col min="8433" max="8433" width="11.28515625" style="20" customWidth="1"/>
    <col min="8434" max="8434" width="22" style="20" customWidth="1"/>
    <col min="8435" max="8435" width="26" style="20" customWidth="1"/>
    <col min="8436" max="8436" width="18.42578125" style="20" customWidth="1"/>
    <col min="8437" max="8437" width="31.5703125" style="20" customWidth="1"/>
    <col min="8438" max="8685" width="9.140625" style="20"/>
    <col min="8686" max="8686" width="57" style="20" bestFit="1" customWidth="1"/>
    <col min="8687" max="8687" width="18" style="20" customWidth="1"/>
    <col min="8688" max="8688" width="13.85546875" style="20" customWidth="1"/>
    <col min="8689" max="8689" width="11.28515625" style="20" customWidth="1"/>
    <col min="8690" max="8690" width="22" style="20" customWidth="1"/>
    <col min="8691" max="8691" width="26" style="20" customWidth="1"/>
    <col min="8692" max="8692" width="18.42578125" style="20" customWidth="1"/>
    <col min="8693" max="8693" width="31.5703125" style="20" customWidth="1"/>
    <col min="8694" max="8941" width="9.140625" style="20"/>
    <col min="8942" max="8942" width="57" style="20" bestFit="1" customWidth="1"/>
    <col min="8943" max="8943" width="18" style="20" customWidth="1"/>
    <col min="8944" max="8944" width="13.85546875" style="20" customWidth="1"/>
    <col min="8945" max="8945" width="11.28515625" style="20" customWidth="1"/>
    <col min="8946" max="8946" width="22" style="20" customWidth="1"/>
    <col min="8947" max="8947" width="26" style="20" customWidth="1"/>
    <col min="8948" max="8948" width="18.42578125" style="20" customWidth="1"/>
    <col min="8949" max="8949" width="31.5703125" style="20" customWidth="1"/>
    <col min="8950" max="9197" width="9.140625" style="20"/>
    <col min="9198" max="9198" width="57" style="20" bestFit="1" customWidth="1"/>
    <col min="9199" max="9199" width="18" style="20" customWidth="1"/>
    <col min="9200" max="9200" width="13.85546875" style="20" customWidth="1"/>
    <col min="9201" max="9201" width="11.28515625" style="20" customWidth="1"/>
    <col min="9202" max="9202" width="22" style="20" customWidth="1"/>
    <col min="9203" max="9203" width="26" style="20" customWidth="1"/>
    <col min="9204" max="9204" width="18.42578125" style="20" customWidth="1"/>
    <col min="9205" max="9205" width="31.5703125" style="20" customWidth="1"/>
    <col min="9206" max="9453" width="9.140625" style="20"/>
    <col min="9454" max="9454" width="57" style="20" bestFit="1" customWidth="1"/>
    <col min="9455" max="9455" width="18" style="20" customWidth="1"/>
    <col min="9456" max="9456" width="13.85546875" style="20" customWidth="1"/>
    <col min="9457" max="9457" width="11.28515625" style="20" customWidth="1"/>
    <col min="9458" max="9458" width="22" style="20" customWidth="1"/>
    <col min="9459" max="9459" width="26" style="20" customWidth="1"/>
    <col min="9460" max="9460" width="18.42578125" style="20" customWidth="1"/>
    <col min="9461" max="9461" width="31.5703125" style="20" customWidth="1"/>
    <col min="9462" max="9709" width="9.140625" style="20"/>
    <col min="9710" max="9710" width="57" style="20" bestFit="1" customWidth="1"/>
    <col min="9711" max="9711" width="18" style="20" customWidth="1"/>
    <col min="9712" max="9712" width="13.85546875" style="20" customWidth="1"/>
    <col min="9713" max="9713" width="11.28515625" style="20" customWidth="1"/>
    <col min="9714" max="9714" width="22" style="20" customWidth="1"/>
    <col min="9715" max="9715" width="26" style="20" customWidth="1"/>
    <col min="9716" max="9716" width="18.42578125" style="20" customWidth="1"/>
    <col min="9717" max="9717" width="31.5703125" style="20" customWidth="1"/>
    <col min="9718" max="9965" width="9.140625" style="20"/>
    <col min="9966" max="9966" width="57" style="20" bestFit="1" customWidth="1"/>
    <col min="9967" max="9967" width="18" style="20" customWidth="1"/>
    <col min="9968" max="9968" width="13.85546875" style="20" customWidth="1"/>
    <col min="9969" max="9969" width="11.28515625" style="20" customWidth="1"/>
    <col min="9970" max="9970" width="22" style="20" customWidth="1"/>
    <col min="9971" max="9971" width="26" style="20" customWidth="1"/>
    <col min="9972" max="9972" width="18.42578125" style="20" customWidth="1"/>
    <col min="9973" max="9973" width="31.5703125" style="20" customWidth="1"/>
    <col min="9974" max="10221" width="9.140625" style="20"/>
    <col min="10222" max="10222" width="57" style="20" bestFit="1" customWidth="1"/>
    <col min="10223" max="10223" width="18" style="20" customWidth="1"/>
    <col min="10224" max="10224" width="13.85546875" style="20" customWidth="1"/>
    <col min="10225" max="10225" width="11.28515625" style="20" customWidth="1"/>
    <col min="10226" max="10226" width="22" style="20" customWidth="1"/>
    <col min="10227" max="10227" width="26" style="20" customWidth="1"/>
    <col min="10228" max="10228" width="18.42578125" style="20" customWidth="1"/>
    <col min="10229" max="10229" width="31.5703125" style="20" customWidth="1"/>
    <col min="10230" max="10477" width="9.140625" style="20"/>
    <col min="10478" max="10478" width="57" style="20" bestFit="1" customWidth="1"/>
    <col min="10479" max="10479" width="18" style="20" customWidth="1"/>
    <col min="10480" max="10480" width="13.85546875" style="20" customWidth="1"/>
    <col min="10481" max="10481" width="11.28515625" style="20" customWidth="1"/>
    <col min="10482" max="10482" width="22" style="20" customWidth="1"/>
    <col min="10483" max="10483" width="26" style="20" customWidth="1"/>
    <col min="10484" max="10484" width="18.42578125" style="20" customWidth="1"/>
    <col min="10485" max="10485" width="31.5703125" style="20" customWidth="1"/>
    <col min="10486" max="10733" width="9.140625" style="20"/>
    <col min="10734" max="10734" width="57" style="20" bestFit="1" customWidth="1"/>
    <col min="10735" max="10735" width="18" style="20" customWidth="1"/>
    <col min="10736" max="10736" width="13.85546875" style="20" customWidth="1"/>
    <col min="10737" max="10737" width="11.28515625" style="20" customWidth="1"/>
    <col min="10738" max="10738" width="22" style="20" customWidth="1"/>
    <col min="10739" max="10739" width="26" style="20" customWidth="1"/>
    <col min="10740" max="10740" width="18.42578125" style="20" customWidth="1"/>
    <col min="10741" max="10741" width="31.5703125" style="20" customWidth="1"/>
    <col min="10742" max="10989" width="9.140625" style="20"/>
    <col min="10990" max="10990" width="57" style="20" bestFit="1" customWidth="1"/>
    <col min="10991" max="10991" width="18" style="20" customWidth="1"/>
    <col min="10992" max="10992" width="13.85546875" style="20" customWidth="1"/>
    <col min="10993" max="10993" width="11.28515625" style="20" customWidth="1"/>
    <col min="10994" max="10994" width="22" style="20" customWidth="1"/>
    <col min="10995" max="10995" width="26" style="20" customWidth="1"/>
    <col min="10996" max="10996" width="18.42578125" style="20" customWidth="1"/>
    <col min="10997" max="10997" width="31.5703125" style="20" customWidth="1"/>
    <col min="10998" max="11245" width="9.140625" style="20"/>
    <col min="11246" max="11246" width="57" style="20" bestFit="1" customWidth="1"/>
    <col min="11247" max="11247" width="18" style="20" customWidth="1"/>
    <col min="11248" max="11248" width="13.85546875" style="20" customWidth="1"/>
    <col min="11249" max="11249" width="11.28515625" style="20" customWidth="1"/>
    <col min="11250" max="11250" width="22" style="20" customWidth="1"/>
    <col min="11251" max="11251" width="26" style="20" customWidth="1"/>
    <col min="11252" max="11252" width="18.42578125" style="20" customWidth="1"/>
    <col min="11253" max="11253" width="31.5703125" style="20" customWidth="1"/>
    <col min="11254" max="11501" width="9.140625" style="20"/>
    <col min="11502" max="11502" width="57" style="20" bestFit="1" customWidth="1"/>
    <col min="11503" max="11503" width="18" style="20" customWidth="1"/>
    <col min="11504" max="11504" width="13.85546875" style="20" customWidth="1"/>
    <col min="11505" max="11505" width="11.28515625" style="20" customWidth="1"/>
    <col min="11506" max="11506" width="22" style="20" customWidth="1"/>
    <col min="11507" max="11507" width="26" style="20" customWidth="1"/>
    <col min="11508" max="11508" width="18.42578125" style="20" customWidth="1"/>
    <col min="11509" max="11509" width="31.5703125" style="20" customWidth="1"/>
    <col min="11510" max="11757" width="9.140625" style="20"/>
    <col min="11758" max="11758" width="57" style="20" bestFit="1" customWidth="1"/>
    <col min="11759" max="11759" width="18" style="20" customWidth="1"/>
    <col min="11760" max="11760" width="13.85546875" style="20" customWidth="1"/>
    <col min="11761" max="11761" width="11.28515625" style="20" customWidth="1"/>
    <col min="11762" max="11762" width="22" style="20" customWidth="1"/>
    <col min="11763" max="11763" width="26" style="20" customWidth="1"/>
    <col min="11764" max="11764" width="18.42578125" style="20" customWidth="1"/>
    <col min="11765" max="11765" width="31.5703125" style="20" customWidth="1"/>
    <col min="11766" max="12013" width="9.140625" style="20"/>
    <col min="12014" max="12014" width="57" style="20" bestFit="1" customWidth="1"/>
    <col min="12015" max="12015" width="18" style="20" customWidth="1"/>
    <col min="12016" max="12016" width="13.85546875" style="20" customWidth="1"/>
    <col min="12017" max="12017" width="11.28515625" style="20" customWidth="1"/>
    <col min="12018" max="12018" width="22" style="20" customWidth="1"/>
    <col min="12019" max="12019" width="26" style="20" customWidth="1"/>
    <col min="12020" max="12020" width="18.42578125" style="20" customWidth="1"/>
    <col min="12021" max="12021" width="31.5703125" style="20" customWidth="1"/>
    <col min="12022" max="12269" width="9.140625" style="20"/>
    <col min="12270" max="12270" width="57" style="20" bestFit="1" customWidth="1"/>
    <col min="12271" max="12271" width="18" style="20" customWidth="1"/>
    <col min="12272" max="12272" width="13.85546875" style="20" customWidth="1"/>
    <col min="12273" max="12273" width="11.28515625" style="20" customWidth="1"/>
    <col min="12274" max="12274" width="22" style="20" customWidth="1"/>
    <col min="12275" max="12275" width="26" style="20" customWidth="1"/>
    <col min="12276" max="12276" width="18.42578125" style="20" customWidth="1"/>
    <col min="12277" max="12277" width="31.5703125" style="20" customWidth="1"/>
    <col min="12278" max="12525" width="9.140625" style="20"/>
    <col min="12526" max="12526" width="57" style="20" bestFit="1" customWidth="1"/>
    <col min="12527" max="12527" width="18" style="20" customWidth="1"/>
    <col min="12528" max="12528" width="13.85546875" style="20" customWidth="1"/>
    <col min="12529" max="12529" width="11.28515625" style="20" customWidth="1"/>
    <col min="12530" max="12530" width="22" style="20" customWidth="1"/>
    <col min="12531" max="12531" width="26" style="20" customWidth="1"/>
    <col min="12532" max="12532" width="18.42578125" style="20" customWidth="1"/>
    <col min="12533" max="12533" width="31.5703125" style="20" customWidth="1"/>
    <col min="12534" max="12781" width="9.140625" style="20"/>
    <col min="12782" max="12782" width="57" style="20" bestFit="1" customWidth="1"/>
    <col min="12783" max="12783" width="18" style="20" customWidth="1"/>
    <col min="12784" max="12784" width="13.85546875" style="20" customWidth="1"/>
    <col min="12785" max="12785" width="11.28515625" style="20" customWidth="1"/>
    <col min="12786" max="12786" width="22" style="20" customWidth="1"/>
    <col min="12787" max="12787" width="26" style="20" customWidth="1"/>
    <col min="12788" max="12788" width="18.42578125" style="20" customWidth="1"/>
    <col min="12789" max="12789" width="31.5703125" style="20" customWidth="1"/>
    <col min="12790" max="13037" width="9.140625" style="20"/>
    <col min="13038" max="13038" width="57" style="20" bestFit="1" customWidth="1"/>
    <col min="13039" max="13039" width="18" style="20" customWidth="1"/>
    <col min="13040" max="13040" width="13.85546875" style="20" customWidth="1"/>
    <col min="13041" max="13041" width="11.28515625" style="20" customWidth="1"/>
    <col min="13042" max="13042" width="22" style="20" customWidth="1"/>
    <col min="13043" max="13043" width="26" style="20" customWidth="1"/>
    <col min="13044" max="13044" width="18.42578125" style="20" customWidth="1"/>
    <col min="13045" max="13045" width="31.5703125" style="20" customWidth="1"/>
    <col min="13046" max="13293" width="9.140625" style="20"/>
    <col min="13294" max="13294" width="57" style="20" bestFit="1" customWidth="1"/>
    <col min="13295" max="13295" width="18" style="20" customWidth="1"/>
    <col min="13296" max="13296" width="13.85546875" style="20" customWidth="1"/>
    <col min="13297" max="13297" width="11.28515625" style="20" customWidth="1"/>
    <col min="13298" max="13298" width="22" style="20" customWidth="1"/>
    <col min="13299" max="13299" width="26" style="20" customWidth="1"/>
    <col min="13300" max="13300" width="18.42578125" style="20" customWidth="1"/>
    <col min="13301" max="13301" width="31.5703125" style="20" customWidth="1"/>
    <col min="13302" max="13549" width="9.140625" style="20"/>
    <col min="13550" max="13550" width="57" style="20" bestFit="1" customWidth="1"/>
    <col min="13551" max="13551" width="18" style="20" customWidth="1"/>
    <col min="13552" max="13552" width="13.85546875" style="20" customWidth="1"/>
    <col min="13553" max="13553" width="11.28515625" style="20" customWidth="1"/>
    <col min="13554" max="13554" width="22" style="20" customWidth="1"/>
    <col min="13555" max="13555" width="26" style="20" customWidth="1"/>
    <col min="13556" max="13556" width="18.42578125" style="20" customWidth="1"/>
    <col min="13557" max="13557" width="31.5703125" style="20" customWidth="1"/>
    <col min="13558" max="13805" width="9.140625" style="20"/>
    <col min="13806" max="13806" width="57" style="20" bestFit="1" customWidth="1"/>
    <col min="13807" max="13807" width="18" style="20" customWidth="1"/>
    <col min="13808" max="13808" width="13.85546875" style="20" customWidth="1"/>
    <col min="13809" max="13809" width="11.28515625" style="20" customWidth="1"/>
    <col min="13810" max="13810" width="22" style="20" customWidth="1"/>
    <col min="13811" max="13811" width="26" style="20" customWidth="1"/>
    <col min="13812" max="13812" width="18.42578125" style="20" customWidth="1"/>
    <col min="13813" max="13813" width="31.5703125" style="20" customWidth="1"/>
    <col min="13814" max="14061" width="9.140625" style="20"/>
    <col min="14062" max="14062" width="57" style="20" bestFit="1" customWidth="1"/>
    <col min="14063" max="14063" width="18" style="20" customWidth="1"/>
    <col min="14064" max="14064" width="13.85546875" style="20" customWidth="1"/>
    <col min="14065" max="14065" width="11.28515625" style="20" customWidth="1"/>
    <col min="14066" max="14066" width="22" style="20" customWidth="1"/>
    <col min="14067" max="14067" width="26" style="20" customWidth="1"/>
    <col min="14068" max="14068" width="18.42578125" style="20" customWidth="1"/>
    <col min="14069" max="14069" width="31.5703125" style="20" customWidth="1"/>
    <col min="14070" max="14317" width="9.140625" style="20"/>
    <col min="14318" max="14318" width="57" style="20" bestFit="1" customWidth="1"/>
    <col min="14319" max="14319" width="18" style="20" customWidth="1"/>
    <col min="14320" max="14320" width="13.85546875" style="20" customWidth="1"/>
    <col min="14321" max="14321" width="11.28515625" style="20" customWidth="1"/>
    <col min="14322" max="14322" width="22" style="20" customWidth="1"/>
    <col min="14323" max="14323" width="26" style="20" customWidth="1"/>
    <col min="14324" max="14324" width="18.42578125" style="20" customWidth="1"/>
    <col min="14325" max="14325" width="31.5703125" style="20" customWidth="1"/>
    <col min="14326" max="14573" width="9.140625" style="20"/>
    <col min="14574" max="14574" width="57" style="20" bestFit="1" customWidth="1"/>
    <col min="14575" max="14575" width="18" style="20" customWidth="1"/>
    <col min="14576" max="14576" width="13.85546875" style="20" customWidth="1"/>
    <col min="14577" max="14577" width="11.28515625" style="20" customWidth="1"/>
    <col min="14578" max="14578" width="22" style="20" customWidth="1"/>
    <col min="14579" max="14579" width="26" style="20" customWidth="1"/>
    <col min="14580" max="14580" width="18.42578125" style="20" customWidth="1"/>
    <col min="14581" max="14581" width="31.5703125" style="20" customWidth="1"/>
    <col min="14582" max="14829" width="9.140625" style="20"/>
    <col min="14830" max="14830" width="57" style="20" bestFit="1" customWidth="1"/>
    <col min="14831" max="14831" width="18" style="20" customWidth="1"/>
    <col min="14832" max="14832" width="13.85546875" style="20" customWidth="1"/>
    <col min="14833" max="14833" width="11.28515625" style="20" customWidth="1"/>
    <col min="14834" max="14834" width="22" style="20" customWidth="1"/>
    <col min="14835" max="14835" width="26" style="20" customWidth="1"/>
    <col min="14836" max="14836" width="18.42578125" style="20" customWidth="1"/>
    <col min="14837" max="14837" width="31.5703125" style="20" customWidth="1"/>
    <col min="14838" max="15085" width="9.140625" style="20"/>
    <col min="15086" max="15086" width="57" style="20" bestFit="1" customWidth="1"/>
    <col min="15087" max="15087" width="18" style="20" customWidth="1"/>
    <col min="15088" max="15088" width="13.85546875" style="20" customWidth="1"/>
    <col min="15089" max="15089" width="11.28515625" style="20" customWidth="1"/>
    <col min="15090" max="15090" width="22" style="20" customWidth="1"/>
    <col min="15091" max="15091" width="26" style="20" customWidth="1"/>
    <col min="15092" max="15092" width="18.42578125" style="20" customWidth="1"/>
    <col min="15093" max="15093" width="31.5703125" style="20" customWidth="1"/>
    <col min="15094" max="15341" width="9.140625" style="20"/>
    <col min="15342" max="15342" width="57" style="20" bestFit="1" customWidth="1"/>
    <col min="15343" max="15343" width="18" style="20" customWidth="1"/>
    <col min="15344" max="15344" width="13.85546875" style="20" customWidth="1"/>
    <col min="15345" max="15345" width="11.28515625" style="20" customWidth="1"/>
    <col min="15346" max="15346" width="22" style="20" customWidth="1"/>
    <col min="15347" max="15347" width="26" style="20" customWidth="1"/>
    <col min="15348" max="15348" width="18.42578125" style="20" customWidth="1"/>
    <col min="15349" max="15349" width="31.5703125" style="20" customWidth="1"/>
    <col min="15350" max="15597" width="9.140625" style="20"/>
    <col min="15598" max="15598" width="57" style="20" bestFit="1" customWidth="1"/>
    <col min="15599" max="15599" width="18" style="20" customWidth="1"/>
    <col min="15600" max="15600" width="13.85546875" style="20" customWidth="1"/>
    <col min="15601" max="15601" width="11.28515625" style="20" customWidth="1"/>
    <col min="15602" max="15602" width="22" style="20" customWidth="1"/>
    <col min="15603" max="15603" width="26" style="20" customWidth="1"/>
    <col min="15604" max="15604" width="18.42578125" style="20" customWidth="1"/>
    <col min="15605" max="15605" width="31.5703125" style="20" customWidth="1"/>
    <col min="15606" max="15853" width="9.140625" style="20"/>
    <col min="15854" max="15854" width="57" style="20" bestFit="1" customWidth="1"/>
    <col min="15855" max="15855" width="18" style="20" customWidth="1"/>
    <col min="15856" max="15856" width="13.85546875" style="20" customWidth="1"/>
    <col min="15857" max="15857" width="11.28515625" style="20" customWidth="1"/>
    <col min="15858" max="15858" width="22" style="20" customWidth="1"/>
    <col min="15859" max="15859" width="26" style="20" customWidth="1"/>
    <col min="15860" max="15860" width="18.42578125" style="20" customWidth="1"/>
    <col min="15861" max="15861" width="31.5703125" style="20" customWidth="1"/>
    <col min="15862" max="16109" width="9.140625" style="20"/>
    <col min="16110" max="16110" width="57" style="20" bestFit="1" customWidth="1"/>
    <col min="16111" max="16111" width="18" style="20" customWidth="1"/>
    <col min="16112" max="16112" width="13.85546875" style="20" customWidth="1"/>
    <col min="16113" max="16113" width="11.28515625" style="20" customWidth="1"/>
    <col min="16114" max="16114" width="22" style="20" customWidth="1"/>
    <col min="16115" max="16115" width="26" style="20" customWidth="1"/>
    <col min="16116" max="16116" width="18.42578125" style="20" customWidth="1"/>
    <col min="16117" max="16117" width="31.5703125" style="20" customWidth="1"/>
    <col min="16118" max="16384" width="9.140625" style="20"/>
  </cols>
  <sheetData>
    <row r="1" spans="1:14" ht="24" customHeight="1">
      <c r="A1" s="825" t="str">
        <f>Słownik!B23</f>
        <v>SCR dla ryzyka ubezpieczeniowego w ubezpieczeniach zdrowotnych</v>
      </c>
      <c r="B1" s="826"/>
      <c r="C1" s="826"/>
      <c r="D1" s="826"/>
      <c r="E1" s="826"/>
      <c r="F1" s="826"/>
      <c r="G1" s="826"/>
      <c r="H1" s="826"/>
      <c r="I1" s="826"/>
      <c r="J1" s="826"/>
      <c r="K1" s="826"/>
      <c r="L1" s="826"/>
      <c r="M1" s="827"/>
      <c r="N1" s="16" t="str">
        <f>Słownik!$B$311</f>
        <v>Dane wejściowe</v>
      </c>
    </row>
    <row r="2" spans="1:14" ht="15">
      <c r="A2" s="400" t="str">
        <f>Słownik!B36</f>
        <v>Nazwa zakładu ubezpieczeń/reasekuracji:</v>
      </c>
      <c r="C2" s="400"/>
      <c r="D2" s="579"/>
      <c r="E2" s="579"/>
      <c r="F2" s="579"/>
      <c r="G2" s="418"/>
      <c r="H2" s="418"/>
      <c r="I2" s="418"/>
      <c r="J2" s="418"/>
      <c r="K2" s="418"/>
      <c r="L2" s="418"/>
      <c r="M2" s="545" t="s">
        <v>675</v>
      </c>
      <c r="N2" s="17" t="str">
        <f>Słownik!$B$312</f>
        <v>Łącza</v>
      </c>
    </row>
    <row r="3" spans="1:14" ht="15">
      <c r="A3" s="807" t="str">
        <f>IF(Nazwa_ZU=0," ",Nazwa_ZU)</f>
        <v xml:space="preserve"> </v>
      </c>
      <c r="B3" s="807"/>
      <c r="C3" s="807"/>
      <c r="D3" s="174" t="s">
        <v>114</v>
      </c>
      <c r="E3" s="174" t="str">
        <f>Słownik!B381</f>
        <v>Schemat SCR</v>
      </c>
      <c r="F3" s="46"/>
      <c r="G3" s="46"/>
      <c r="H3" s="46"/>
      <c r="I3" s="46"/>
      <c r="J3" s="418"/>
      <c r="K3" s="418"/>
      <c r="L3" s="418"/>
      <c r="M3" s="418"/>
      <c r="N3" s="18" t="str">
        <f>Słownik!$B$313</f>
        <v>Formuły</v>
      </c>
    </row>
    <row r="4" spans="1:14" ht="15">
      <c r="B4" s="418"/>
      <c r="C4" s="418"/>
      <c r="D4" s="418"/>
      <c r="E4" s="418"/>
      <c r="F4" s="418"/>
      <c r="G4" s="418"/>
      <c r="H4" s="418"/>
      <c r="I4" s="418"/>
      <c r="J4" s="418"/>
      <c r="K4" s="418"/>
      <c r="L4" s="418"/>
      <c r="M4" s="418"/>
      <c r="N4" s="19" t="str">
        <f>Słownik!$B$314</f>
        <v>Wynik</v>
      </c>
    </row>
    <row r="5" spans="1:14" ht="15" customHeight="1">
      <c r="A5" s="858" t="str">
        <f>Słownik!B714</f>
        <v>Czy zastosowano uproszczenie dla ryzyka śmiertelności</v>
      </c>
      <c r="B5" s="911"/>
      <c r="C5" s="345" t="s">
        <v>1370</v>
      </c>
      <c r="D5" s="46"/>
      <c r="E5" s="46"/>
      <c r="F5" s="46"/>
      <c r="G5" s="46"/>
      <c r="H5" s="46"/>
      <c r="I5" s="46"/>
      <c r="J5" s="80"/>
      <c r="K5" s="80"/>
      <c r="L5" s="80"/>
    </row>
    <row r="6" spans="1:14" ht="15" customHeight="1">
      <c r="A6" s="858" t="str">
        <f>Słownik!B715</f>
        <v>Czy zastosowano uproszczenie dla ryzyka długowieczności</v>
      </c>
      <c r="B6" s="911"/>
      <c r="C6" s="345" t="s">
        <v>1370</v>
      </c>
      <c r="D6" s="46"/>
      <c r="E6" s="46"/>
      <c r="F6" s="46"/>
      <c r="G6" s="46"/>
      <c r="H6" s="46"/>
      <c r="I6" s="46"/>
      <c r="J6" s="80"/>
      <c r="K6" s="80"/>
      <c r="L6" s="80"/>
    </row>
    <row r="7" spans="1:14" ht="14.25" customHeight="1">
      <c r="A7" s="858" t="str">
        <f>Słownik!B716</f>
        <v>Czy zastosowano uproszczenie dla ryzyka niepełnosprawności - zachorowalności</v>
      </c>
      <c r="B7" s="911"/>
      <c r="C7" s="345" t="s">
        <v>1370</v>
      </c>
      <c r="D7" s="46"/>
      <c r="E7" s="46"/>
      <c r="F7" s="46"/>
      <c r="G7" s="46"/>
      <c r="H7" s="46"/>
      <c r="I7" s="46"/>
      <c r="J7" s="80"/>
      <c r="K7" s="80"/>
      <c r="L7" s="80"/>
    </row>
    <row r="8" spans="1:14" ht="14.25" customHeight="1">
      <c r="A8" s="858" t="str">
        <f>Słownik!B717</f>
        <v>Czy zastosowano uproszczenie dla ryzyka związanego z rezygnacjami z umów</v>
      </c>
      <c r="B8" s="911"/>
      <c r="C8" s="345" t="s">
        <v>1370</v>
      </c>
      <c r="D8" s="46"/>
      <c r="E8" s="46"/>
      <c r="F8" s="46"/>
      <c r="G8" s="46"/>
      <c r="H8" s="46"/>
      <c r="I8" s="46"/>
      <c r="J8" s="80"/>
      <c r="K8" s="80"/>
      <c r="L8" s="80"/>
    </row>
    <row r="9" spans="1:14" ht="27" customHeight="1">
      <c r="A9" s="858" t="str">
        <f>Słownik!B718</f>
        <v>Czy zastosowano uproszczenie dla ryzyka związanego z wysokością ponoszonych kosztów</v>
      </c>
      <c r="B9" s="911"/>
      <c r="C9" s="345" t="s">
        <v>1370</v>
      </c>
      <c r="D9" s="46"/>
      <c r="E9" s="46"/>
      <c r="F9" s="46"/>
      <c r="G9" s="46"/>
      <c r="H9" s="46"/>
      <c r="I9" s="46"/>
      <c r="J9" s="80"/>
      <c r="K9" s="80"/>
      <c r="L9" s="80"/>
    </row>
    <row r="10" spans="1:14">
      <c r="B10" s="24"/>
      <c r="C10" s="99"/>
      <c r="D10" s="99"/>
      <c r="E10" s="99"/>
      <c r="F10" s="99"/>
      <c r="G10" s="99"/>
      <c r="H10" s="99"/>
      <c r="I10" s="49"/>
      <c r="J10" s="49"/>
      <c r="K10" s="49"/>
      <c r="L10" s="52"/>
    </row>
    <row r="11" spans="1:14" ht="39" customHeight="1">
      <c r="B11" s="100"/>
      <c r="C11" s="822" t="str">
        <f>Słownik!$B$414</f>
        <v>Wartości przed zastosowaniem szoku</v>
      </c>
      <c r="D11" s="823"/>
      <c r="E11" s="824"/>
      <c r="F11" s="796" t="str">
        <f>Słownik!$B$415</f>
        <v>Wartości po zastosowaniu szoku</v>
      </c>
      <c r="G11" s="796"/>
      <c r="H11" s="796"/>
      <c r="I11" s="796"/>
      <c r="J11" s="796"/>
      <c r="K11" s="796"/>
      <c r="L11" s="796"/>
    </row>
    <row r="12" spans="1:14" ht="66.75" customHeight="1">
      <c r="B12" s="80"/>
      <c r="C12" s="190" t="str">
        <f>Słownik!$B$416</f>
        <v>Aktywa</v>
      </c>
      <c r="D12" s="190" t="str">
        <f>Słownik!$B$417</f>
        <v>Zobowiązania</v>
      </c>
      <c r="E12" s="190" t="str">
        <f>Słownik!$B$423</f>
        <v>Aktywa netto</v>
      </c>
      <c r="F12" s="190" t="str">
        <f>Słownik!B416</f>
        <v>Aktywa</v>
      </c>
      <c r="G12" s="190" t="str">
        <f>Słownik!B419</f>
        <v>Zobowiązania (uwzględniające zdolność pokrywania strat przez RTU)</v>
      </c>
      <c r="H12" s="190" t="str">
        <f>Słownik!B424</f>
        <v>Aktywa netto (uwzględniające zdolność pokrywania strat przez RTU)</v>
      </c>
      <c r="I12" s="190" t="str">
        <f>Słownik!$B$420</f>
        <v>Wymóg kapitałowy netto (uwzględniający zdolność pokrywania strat przez RTU)</v>
      </c>
      <c r="J12" s="190" t="str">
        <f>Słownik!$B$421</f>
        <v>Zobowiązania (nieuwzględniające zdolności pokrywania strat przez RTU)</v>
      </c>
      <c r="K12" s="190" t="str">
        <f>Słownik!$B$425</f>
        <v>Aktywa netto (nieuwzględniające zdolności pokrywania strat przez RTU)</v>
      </c>
      <c r="L12" s="190" t="str">
        <f>Słownik!$B$422</f>
        <v>Wymóg kapitałowy brutto (nieuwzględniający zdolności pokrywania strat przez RTU)</v>
      </c>
    </row>
    <row r="13" spans="1:14">
      <c r="B13" s="53"/>
      <c r="C13" s="53"/>
      <c r="D13" s="53"/>
      <c r="E13" s="53"/>
      <c r="F13" s="53"/>
      <c r="G13" s="53"/>
      <c r="H13" s="53"/>
      <c r="I13" s="53"/>
      <c r="J13" s="53"/>
      <c r="K13" s="53"/>
      <c r="L13" s="53"/>
      <c r="M13" s="24"/>
    </row>
    <row r="14" spans="1:14" ht="15">
      <c r="B14" s="351" t="str">
        <f>Słownik!B426</f>
        <v xml:space="preserve">Ryzyko śmiertelności </v>
      </c>
      <c r="C14" s="396">
        <v>0</v>
      </c>
      <c r="D14" s="360">
        <v>0</v>
      </c>
      <c r="E14" s="197">
        <f>C14-D14</f>
        <v>0</v>
      </c>
      <c r="F14" s="360">
        <v>0</v>
      </c>
      <c r="G14" s="360">
        <v>0</v>
      </c>
      <c r="H14" s="197">
        <f>F14-G14</f>
        <v>0</v>
      </c>
      <c r="I14" s="199">
        <f>MAX(0,E14-H14)</f>
        <v>0</v>
      </c>
      <c r="J14" s="360">
        <v>0</v>
      </c>
      <c r="K14" s="197">
        <f>F14-J14</f>
        <v>0</v>
      </c>
      <c r="L14" s="199">
        <f>MAX(0,E14-K14)</f>
        <v>0</v>
      </c>
      <c r="M14" s="24"/>
    </row>
    <row r="15" spans="1:14">
      <c r="B15" s="53"/>
      <c r="C15" s="86"/>
      <c r="D15" s="86"/>
      <c r="E15" s="86"/>
      <c r="F15" s="86"/>
      <c r="G15" s="86"/>
      <c r="H15" s="86"/>
      <c r="I15" s="86"/>
      <c r="J15" s="86"/>
      <c r="K15" s="86"/>
      <c r="L15" s="86"/>
      <c r="M15" s="24"/>
    </row>
    <row r="16" spans="1:14" ht="15">
      <c r="B16" s="351" t="str">
        <f>Słownik!B427</f>
        <v>Ryzyko długowieczności</v>
      </c>
      <c r="C16" s="396">
        <v>0</v>
      </c>
      <c r="D16" s="360">
        <v>0</v>
      </c>
      <c r="E16" s="197">
        <f>C16-D16</f>
        <v>0</v>
      </c>
      <c r="F16" s="360">
        <v>0</v>
      </c>
      <c r="G16" s="360">
        <v>0</v>
      </c>
      <c r="H16" s="197">
        <f>F16-G16</f>
        <v>0</v>
      </c>
      <c r="I16" s="199">
        <f>MAX(0,E16-H16)</f>
        <v>0</v>
      </c>
      <c r="J16" s="360">
        <v>0</v>
      </c>
      <c r="K16" s="197">
        <f>F16-J16</f>
        <v>0</v>
      </c>
      <c r="L16" s="199">
        <f>MAX(0,E16-K16)</f>
        <v>0</v>
      </c>
      <c r="M16" s="24"/>
    </row>
    <row r="17" spans="2:13">
      <c r="B17" s="22"/>
      <c r="C17" s="86"/>
      <c r="D17" s="86"/>
      <c r="E17" s="86"/>
      <c r="F17" s="86"/>
      <c r="G17" s="86"/>
      <c r="H17" s="86"/>
      <c r="I17" s="86"/>
      <c r="J17" s="86"/>
      <c r="K17" s="86"/>
      <c r="L17" s="86"/>
      <c r="M17" s="24"/>
    </row>
    <row r="18" spans="2:13" ht="15">
      <c r="B18" s="351" t="str">
        <f>Słownik!B428</f>
        <v xml:space="preserve">Ryzyko niepełnosprawności - zachorowalności </v>
      </c>
      <c r="C18" s="396">
        <v>0</v>
      </c>
      <c r="D18" s="360">
        <v>0</v>
      </c>
      <c r="E18" s="197">
        <f>C18-D18</f>
        <v>0</v>
      </c>
      <c r="F18" s="360">
        <v>0</v>
      </c>
      <c r="G18" s="360">
        <v>0</v>
      </c>
      <c r="H18" s="197">
        <f>F18-G18</f>
        <v>0</v>
      </c>
      <c r="I18" s="199">
        <f>MAX(0,E18-H18)</f>
        <v>0</v>
      </c>
      <c r="J18" s="360">
        <v>0</v>
      </c>
      <c r="K18" s="197">
        <f>F18-J18</f>
        <v>0</v>
      </c>
      <c r="L18" s="199">
        <f>MAX(0,E18-K18)</f>
        <v>0</v>
      </c>
      <c r="M18" s="24"/>
    </row>
    <row r="19" spans="2:13">
      <c r="B19" s="53"/>
      <c r="C19" s="86"/>
      <c r="D19" s="86"/>
      <c r="E19" s="86"/>
      <c r="F19" s="86"/>
      <c r="G19" s="86"/>
      <c r="H19" s="86"/>
      <c r="I19" s="86"/>
      <c r="J19" s="86"/>
      <c r="K19" s="86"/>
      <c r="L19" s="86"/>
      <c r="M19" s="24"/>
    </row>
    <row r="20" spans="2:13" ht="15">
      <c r="B20" s="351" t="str">
        <f>Słownik!B429</f>
        <v>Ryzyko związane z rezygnacjami z umów</v>
      </c>
      <c r="C20" s="362"/>
      <c r="D20" s="362"/>
      <c r="E20" s="362"/>
      <c r="F20" s="362"/>
      <c r="G20" s="362"/>
      <c r="H20" s="362"/>
      <c r="I20" s="199">
        <f>IF($M$24="up",I21,IF($M$24="down",I22,I23))</f>
        <v>0</v>
      </c>
      <c r="J20" s="362"/>
      <c r="K20" s="362"/>
      <c r="L20" s="199">
        <f>IF($M$24="up",L21,IF($M$24="down",L22,L23))</f>
        <v>0</v>
      </c>
      <c r="M20" s="578" t="str">
        <f>Słownik!$B$438</f>
        <v>Wykorzystany szok</v>
      </c>
    </row>
    <row r="21" spans="2:13">
      <c r="B21" s="696" t="str">
        <f>Słownik!B430</f>
        <v>Ryzyko trwałego wzrostu wskaźnika rezygnacji z umów</v>
      </c>
      <c r="C21" s="541">
        <v>0</v>
      </c>
      <c r="D21" s="346">
        <v>0</v>
      </c>
      <c r="E21" s="197">
        <f t="shared" ref="E21:E23" si="0">C21-D21</f>
        <v>0</v>
      </c>
      <c r="F21" s="346">
        <v>0</v>
      </c>
      <c r="G21" s="346">
        <v>0</v>
      </c>
      <c r="H21" s="197">
        <f>F21-G21</f>
        <v>0</v>
      </c>
      <c r="I21" s="197">
        <f>MAX(0,E21-H21)</f>
        <v>0</v>
      </c>
      <c r="J21" s="346">
        <v>0</v>
      </c>
      <c r="K21" s="197">
        <f>F21-J21</f>
        <v>0</v>
      </c>
      <c r="L21" s="197">
        <f>MAX(0,E21-K21)</f>
        <v>0</v>
      </c>
      <c r="M21" s="856" t="str">
        <f>IF(MAX(I21:I23)=I21,"up",IF(MAX(I21:I23)=I22,"down","mass"))</f>
        <v>up</v>
      </c>
    </row>
    <row r="22" spans="2:13">
      <c r="B22" s="387" t="str">
        <f>Słownik!B431</f>
        <v>Ryzyko trwałego spadku wskaźnika rezygnacji z umów</v>
      </c>
      <c r="C22" s="192">
        <f>C21</f>
        <v>0</v>
      </c>
      <c r="D22" s="192">
        <f>D21</f>
        <v>0</v>
      </c>
      <c r="E22" s="197">
        <f t="shared" si="0"/>
        <v>0</v>
      </c>
      <c r="F22" s="205">
        <v>0</v>
      </c>
      <c r="G22" s="205">
        <v>0</v>
      </c>
      <c r="H22" s="197">
        <f t="shared" ref="H22:H23" si="1">F22-G22</f>
        <v>0</v>
      </c>
      <c r="I22" s="197">
        <f t="shared" ref="I22:I23" si="2">MAX(0,E22-H22)</f>
        <v>0</v>
      </c>
      <c r="J22" s="205">
        <v>0</v>
      </c>
      <c r="K22" s="197">
        <f t="shared" ref="K22:K23" si="3">F22-J22</f>
        <v>0</v>
      </c>
      <c r="L22" s="197">
        <f t="shared" ref="L22:L23" si="4">MAX(0,E22-K22)</f>
        <v>0</v>
      </c>
      <c r="M22" s="865"/>
    </row>
    <row r="23" spans="2:13" s="25" customFormat="1">
      <c r="B23" s="361" t="str">
        <f>Słownik!B432</f>
        <v>Ryzyko masowej rezygnacji z umów</v>
      </c>
      <c r="C23" s="192">
        <f>C21</f>
        <v>0</v>
      </c>
      <c r="D23" s="192">
        <f>D21</f>
        <v>0</v>
      </c>
      <c r="E23" s="197">
        <f t="shared" si="0"/>
        <v>0</v>
      </c>
      <c r="F23" s="208">
        <v>0</v>
      </c>
      <c r="G23" s="208">
        <v>0</v>
      </c>
      <c r="H23" s="197">
        <f t="shared" si="1"/>
        <v>0</v>
      </c>
      <c r="I23" s="197">
        <f t="shared" si="2"/>
        <v>0</v>
      </c>
      <c r="J23" s="208">
        <v>0</v>
      </c>
      <c r="K23" s="197">
        <f t="shared" si="3"/>
        <v>0</v>
      </c>
      <c r="L23" s="197">
        <f t="shared" si="4"/>
        <v>0</v>
      </c>
      <c r="M23" s="857"/>
    </row>
    <row r="24" spans="2:13">
      <c r="B24" s="78"/>
      <c r="C24" s="72"/>
      <c r="D24" s="72"/>
      <c r="E24" s="72"/>
      <c r="F24" s="72"/>
      <c r="G24" s="72"/>
      <c r="H24" s="72"/>
      <c r="I24" s="72"/>
      <c r="J24" s="72"/>
      <c r="K24" s="72"/>
      <c r="L24" s="72"/>
      <c r="M24" s="96"/>
    </row>
    <row r="25" spans="2:13" ht="15">
      <c r="B25" s="351" t="str">
        <f>Słownik!B433</f>
        <v xml:space="preserve">Ryzyko związane z wysokością ponoszonych kosztów </v>
      </c>
      <c r="C25" s="396">
        <v>0</v>
      </c>
      <c r="D25" s="360">
        <v>0</v>
      </c>
      <c r="E25" s="197">
        <f>C25-D25</f>
        <v>0</v>
      </c>
      <c r="F25" s="360">
        <v>0</v>
      </c>
      <c r="G25" s="360">
        <v>0</v>
      </c>
      <c r="H25" s="197">
        <f>F25-G25</f>
        <v>0</v>
      </c>
      <c r="I25" s="199">
        <f>MAX(0,E25-H25)</f>
        <v>0</v>
      </c>
      <c r="J25" s="360">
        <v>0</v>
      </c>
      <c r="K25" s="197">
        <f>F25-J25</f>
        <v>0</v>
      </c>
      <c r="L25" s="199">
        <f>MAX(0,E25-K25)</f>
        <v>0</v>
      </c>
      <c r="M25" s="24"/>
    </row>
    <row r="26" spans="2:13">
      <c r="B26" s="22"/>
      <c r="C26" s="81"/>
      <c r="D26" s="86"/>
      <c r="E26" s="86"/>
      <c r="F26" s="86"/>
      <c r="G26" s="101"/>
      <c r="H26" s="86"/>
      <c r="I26" s="86"/>
      <c r="J26" s="86"/>
      <c r="K26" s="86"/>
      <c r="L26" s="86"/>
      <c r="M26" s="24"/>
    </row>
    <row r="27" spans="2:13" ht="15">
      <c r="B27" s="351" t="str">
        <f>Słownik!B434</f>
        <v xml:space="preserve">Ryzyko rewizji wysokości rent </v>
      </c>
      <c r="C27" s="396">
        <v>0</v>
      </c>
      <c r="D27" s="360">
        <v>0</v>
      </c>
      <c r="E27" s="197">
        <f>C27-D27</f>
        <v>0</v>
      </c>
      <c r="F27" s="360">
        <v>0</v>
      </c>
      <c r="G27" s="360">
        <v>0</v>
      </c>
      <c r="H27" s="197">
        <f>F27-G27</f>
        <v>0</v>
      </c>
      <c r="I27" s="199">
        <f>MAX(0,E27-H27)</f>
        <v>0</v>
      </c>
      <c r="J27" s="360">
        <v>0</v>
      </c>
      <c r="K27" s="197">
        <f>F27-J27</f>
        <v>0</v>
      </c>
      <c r="L27" s="199">
        <f>MAX(0,E27-K27)</f>
        <v>0</v>
      </c>
      <c r="M27" s="24"/>
    </row>
    <row r="28" spans="2:13">
      <c r="B28" s="22"/>
      <c r="C28" s="81"/>
      <c r="D28" s="86"/>
      <c r="E28" s="86"/>
      <c r="F28" s="86"/>
      <c r="G28" s="86"/>
      <c r="H28" s="86"/>
      <c r="I28" s="86"/>
      <c r="J28" s="86"/>
      <c r="K28" s="86"/>
      <c r="L28" s="86"/>
      <c r="M28" s="24"/>
    </row>
    <row r="29" spans="2:13">
      <c r="B29" s="518" t="str">
        <f>Słownik!$B$436</f>
        <v>Efekt dywersyfikacji</v>
      </c>
      <c r="C29" s="86"/>
      <c r="D29" s="86"/>
      <c r="E29" s="86"/>
      <c r="F29" s="86"/>
      <c r="G29" s="53"/>
      <c r="H29" s="102"/>
      <c r="I29" s="197">
        <f>I30-I31</f>
        <v>0</v>
      </c>
      <c r="J29" s="86"/>
      <c r="K29" s="86"/>
      <c r="L29" s="197">
        <f>L30-L31</f>
        <v>0</v>
      </c>
      <c r="M29" s="24"/>
    </row>
    <row r="30" spans="2:13" ht="38.25" customHeight="1">
      <c r="B30" s="518" t="str">
        <f>Słownik!B721</f>
        <v>Suma wymogów kapitałowych dla ryzyka ubezpieczeniowego w ubezpieczeniach zdrowotnych o charakterze ubezpieczeń na życie</v>
      </c>
      <c r="C30" s="86"/>
      <c r="D30" s="86"/>
      <c r="E30" s="86"/>
      <c r="F30" s="86"/>
      <c r="G30" s="53"/>
      <c r="H30" s="86"/>
      <c r="I30" s="197">
        <f>SUM(I34:I39)</f>
        <v>0</v>
      </c>
      <c r="J30" s="86"/>
      <c r="K30" s="86"/>
      <c r="L30" s="197">
        <f>SUM(L34:L39)</f>
        <v>0</v>
      </c>
      <c r="M30" s="24"/>
    </row>
    <row r="31" spans="2:13" ht="38.25">
      <c r="B31" s="518" t="str">
        <f>Słownik!$B$719</f>
        <v>Wymóg kapitałowy dla ryzyka ubezpieczeniowego w ubezpieczeniach zdrowotnych o charakterze ubezpieczeń na życie</v>
      </c>
      <c r="C31" s="86"/>
      <c r="D31" s="86"/>
      <c r="E31" s="86"/>
      <c r="F31" s="86"/>
      <c r="G31" s="53"/>
      <c r="H31" s="102"/>
      <c r="I31" s="199">
        <f t="array" ref="I31">SQRT(MMULT(TRANSPOSE(I34:I39),J34:J39))</f>
        <v>0</v>
      </c>
      <c r="J31" s="82"/>
      <c r="K31" s="82"/>
      <c r="L31" s="199">
        <f t="array" ref="L31">SQRT(MMULT(TRANSPOSE(L34:L39),M34:M39))</f>
        <v>0</v>
      </c>
      <c r="M31" s="24"/>
    </row>
    <row r="32" spans="2:13" ht="15">
      <c r="B32" s="171"/>
      <c r="C32" s="86"/>
      <c r="D32" s="86"/>
      <c r="E32" s="86"/>
      <c r="F32" s="86"/>
      <c r="G32" s="53"/>
      <c r="H32" s="86"/>
      <c r="I32" s="72"/>
      <c r="J32" s="82"/>
      <c r="K32" s="82"/>
      <c r="L32" s="72"/>
      <c r="M32" s="24"/>
    </row>
    <row r="33" spans="1:14">
      <c r="B33" s="22"/>
      <c r="C33" s="86"/>
      <c r="D33" s="86"/>
      <c r="E33" s="86"/>
      <c r="F33" s="86"/>
      <c r="G33" s="86"/>
      <c r="H33" s="86"/>
      <c r="I33" s="86"/>
      <c r="J33" s="190" t="str">
        <f>Słownik!$B$440</f>
        <v>Wagi</v>
      </c>
      <c r="K33" s="86"/>
      <c r="L33" s="86"/>
      <c r="M33" s="190" t="str">
        <f>Słownik!$B$440</f>
        <v>Wagi</v>
      </c>
    </row>
    <row r="34" spans="1:14" ht="15">
      <c r="B34" s="351" t="str">
        <f>B14</f>
        <v xml:space="preserve">Ryzyko śmiertelności </v>
      </c>
      <c r="C34" s="86"/>
      <c r="D34" s="86"/>
      <c r="E34" s="86"/>
      <c r="F34" s="86"/>
      <c r="G34" s="86"/>
      <c r="H34" s="86"/>
      <c r="I34" s="192">
        <f>I14</f>
        <v>0</v>
      </c>
      <c r="J34" s="197">
        <f t="array" ref="J34:J39">MMULT(Corr_health,I34:I39)</f>
        <v>0</v>
      </c>
      <c r="K34" s="86"/>
      <c r="L34" s="192">
        <f>L14</f>
        <v>0</v>
      </c>
      <c r="M34" s="197">
        <f t="array" ref="M34:M39">MMULT(Corr_health,L34:L39)</f>
        <v>0</v>
      </c>
    </row>
    <row r="35" spans="1:14" ht="15">
      <c r="B35" s="351" t="str">
        <f>B16</f>
        <v>Ryzyko długowieczności</v>
      </c>
      <c r="C35" s="86"/>
      <c r="D35" s="86"/>
      <c r="E35" s="86"/>
      <c r="F35" s="86"/>
      <c r="G35" s="86"/>
      <c r="H35" s="86"/>
      <c r="I35" s="192">
        <f>I16</f>
        <v>0</v>
      </c>
      <c r="J35" s="197">
        <v>0</v>
      </c>
      <c r="K35" s="86"/>
      <c r="L35" s="192">
        <f>L16</f>
        <v>0</v>
      </c>
      <c r="M35" s="197">
        <v>0</v>
      </c>
    </row>
    <row r="36" spans="1:14" ht="15">
      <c r="B36" s="351" t="str">
        <f>B18</f>
        <v xml:space="preserve">Ryzyko niepełnosprawności - zachorowalności </v>
      </c>
      <c r="C36" s="86"/>
      <c r="D36" s="86"/>
      <c r="E36" s="86"/>
      <c r="F36" s="86"/>
      <c r="G36" s="86"/>
      <c r="H36" s="86"/>
      <c r="I36" s="192">
        <f>I18</f>
        <v>0</v>
      </c>
      <c r="J36" s="197">
        <v>0</v>
      </c>
      <c r="K36" s="86"/>
      <c r="L36" s="192">
        <f>L18</f>
        <v>0</v>
      </c>
      <c r="M36" s="197">
        <v>0</v>
      </c>
    </row>
    <row r="37" spans="1:14" ht="15">
      <c r="B37" s="351" t="str">
        <f>B20</f>
        <v>Ryzyko związane z rezygnacjami z umów</v>
      </c>
      <c r="C37" s="86"/>
      <c r="D37" s="86"/>
      <c r="E37" s="86"/>
      <c r="F37" s="86"/>
      <c r="G37" s="86"/>
      <c r="H37" s="86"/>
      <c r="I37" s="192">
        <f>I20</f>
        <v>0</v>
      </c>
      <c r="J37" s="197">
        <v>0</v>
      </c>
      <c r="K37" s="86"/>
      <c r="L37" s="192">
        <f>L20</f>
        <v>0</v>
      </c>
      <c r="M37" s="197">
        <v>0</v>
      </c>
    </row>
    <row r="38" spans="1:14" ht="15">
      <c r="B38" s="351" t="str">
        <f>B25</f>
        <v xml:space="preserve">Ryzyko związane z wysokością ponoszonych kosztów </v>
      </c>
      <c r="C38" s="86"/>
      <c r="D38" s="86"/>
      <c r="E38" s="86"/>
      <c r="F38" s="86"/>
      <c r="G38" s="86"/>
      <c r="H38" s="86"/>
      <c r="I38" s="192">
        <f>I25</f>
        <v>0</v>
      </c>
      <c r="J38" s="197">
        <v>0</v>
      </c>
      <c r="K38" s="86"/>
      <c r="L38" s="192">
        <f>L25</f>
        <v>0</v>
      </c>
      <c r="M38" s="197">
        <v>0</v>
      </c>
    </row>
    <row r="39" spans="1:14" ht="15">
      <c r="B39" s="351" t="str">
        <f>B27</f>
        <v xml:space="preserve">Ryzyko rewizji wysokości rent </v>
      </c>
      <c r="C39" s="86"/>
      <c r="D39" s="86"/>
      <c r="E39" s="86"/>
      <c r="F39" s="86"/>
      <c r="G39" s="86"/>
      <c r="H39" s="86"/>
      <c r="I39" s="192">
        <f>I27</f>
        <v>0</v>
      </c>
      <c r="J39" s="197">
        <v>0</v>
      </c>
      <c r="K39" s="86"/>
      <c r="L39" s="192">
        <f>L27</f>
        <v>0</v>
      </c>
      <c r="M39" s="197">
        <v>0</v>
      </c>
    </row>
    <row r="40" spans="1:14">
      <c r="B40" s="22"/>
      <c r="C40" s="86"/>
      <c r="D40" s="86"/>
      <c r="E40" s="86"/>
      <c r="F40" s="86"/>
      <c r="G40" s="86"/>
      <c r="H40" s="86"/>
      <c r="I40" s="86"/>
      <c r="J40" s="86"/>
      <c r="K40" s="86"/>
      <c r="L40" s="86"/>
      <c r="M40" s="24"/>
    </row>
    <row r="41" spans="1:14">
      <c r="A41" s="900" t="s">
        <v>1933</v>
      </c>
      <c r="B41" s="900"/>
      <c r="C41" s="900"/>
      <c r="D41" s="900"/>
      <c r="E41" s="900"/>
      <c r="F41" s="900"/>
      <c r="G41" s="900"/>
      <c r="H41" s="900"/>
      <c r="I41" s="900"/>
      <c r="J41" s="900"/>
      <c r="K41" s="900"/>
      <c r="L41" s="900"/>
      <c r="M41" s="900"/>
    </row>
    <row r="42" spans="1:14" ht="30" customHeight="1">
      <c r="A42" s="900" t="s">
        <v>1935</v>
      </c>
      <c r="B42" s="900"/>
      <c r="C42" s="900"/>
      <c r="D42" s="900"/>
      <c r="E42" s="900"/>
      <c r="F42" s="900"/>
      <c r="G42" s="900"/>
      <c r="H42" s="900"/>
      <c r="I42" s="900"/>
      <c r="J42" s="900"/>
      <c r="K42" s="900"/>
      <c r="L42" s="900"/>
      <c r="M42" s="900"/>
    </row>
    <row r="43" spans="1:14">
      <c r="B43" s="52"/>
      <c r="C43" s="99"/>
      <c r="D43" s="99"/>
      <c r="E43" s="99"/>
      <c r="F43" s="103"/>
      <c r="G43" s="49"/>
      <c r="H43" s="49"/>
      <c r="I43" s="49"/>
      <c r="J43" s="49"/>
      <c r="K43" s="49"/>
      <c r="L43" s="52"/>
      <c r="M43" s="24"/>
    </row>
    <row r="44" spans="1:14" ht="70.5" customHeight="1">
      <c r="B44" s="100"/>
      <c r="C44" s="871" t="str">
        <f>Słownik!$B$722</f>
        <v>Odchylenie standardowe dla ryzyka składki</v>
      </c>
      <c r="D44" s="873"/>
      <c r="E44" s="190" t="str">
        <f>Słownik!$B$723</f>
        <v>Odchylenie standardowe dla ryzyka rezerw</v>
      </c>
      <c r="F44" s="871" t="str">
        <f>Słownik!$B$724</f>
        <v>Miara wielkości ryzyka składki i rezerw</v>
      </c>
      <c r="G44" s="872"/>
      <c r="H44" s="872"/>
      <c r="I44" s="872"/>
      <c r="M44" s="382" t="str">
        <f>Słownik!$B$774</f>
        <v>Wykorzystanie parametrów specyficznych</v>
      </c>
    </row>
    <row r="45" spans="1:14" ht="59.25" customHeight="1">
      <c r="B45" s="351" t="str">
        <f>Słownik!B732</f>
        <v xml:space="preserve">Ryzyko składki i rezerw </v>
      </c>
      <c r="C45" s="190" t="str">
        <f>Słownik!$B$725</f>
        <v>Odchylenie standardowe/USP</v>
      </c>
      <c r="D45" s="190" t="str">
        <f>Słownik!$B$726</f>
        <v>Współczynnik korygujący dla reasekuracji nieproporcjonalnej/USP</v>
      </c>
      <c r="E45" s="190" t="str">
        <f>Słownik!$B$727</f>
        <v>Standard/USP</v>
      </c>
      <c r="F45" s="190" t="str">
        <f>Słownik!$B$728</f>
        <v>Miara wielkości ryzyka składki (Vprem)</v>
      </c>
      <c r="G45" s="190" t="str">
        <f>Słownik!$B$729</f>
        <v>Miara wielkości ryzyka rezerw (Vres)</v>
      </c>
      <c r="H45" s="190" t="str">
        <f>Słownik!$B$730</f>
        <v>Dywersyfikacja geograficzna</v>
      </c>
      <c r="I45" s="190" t="str">
        <f>Słownik!$B$731</f>
        <v>Miara wielkości ryzyka składki i rezerw (V)</v>
      </c>
      <c r="J45" s="190" t="str">
        <f>Słownik!$B$776</f>
        <v>Odchylenie standardowe dla ryzyka składki i rezerw</v>
      </c>
      <c r="K45" s="215" t="str">
        <f>Słownik!$B$806</f>
        <v>V*odchylenie standardowe</v>
      </c>
      <c r="M45" s="382" t="str">
        <f>Słownik!$B$775</f>
        <v>Odchylenie standardowe dla ryzyka składki &amp; Współczynnik korygujący dla reasekuracji nieproporcjonalnej</v>
      </c>
    </row>
    <row r="46" spans="1:14" ht="25.5">
      <c r="B46" s="398" t="str">
        <f>Słownik!B733</f>
        <v>Ubezpieczenie pokrycia kosztów świadczeń medycznych i reasekuracja proporcjonalna</v>
      </c>
      <c r="C46" s="686">
        <f>Parametry!C132</f>
        <v>0.04</v>
      </c>
      <c r="D46" s="688">
        <f>Parametry!E132</f>
        <v>1</v>
      </c>
      <c r="E46" s="233">
        <f>Parametry!D132</f>
        <v>0.1</v>
      </c>
      <c r="F46" s="437">
        <f>MAX('Cover-NonLife'!P57,'Cover-NonLife'!Q57)+'Cover-NonLife'!R57+'Cover-NonLife'!S57</f>
        <v>0</v>
      </c>
      <c r="G46" s="197">
        <f>MAX(0,'Cover-NonLife'!J57)</f>
        <v>0</v>
      </c>
      <c r="H46" s="233">
        <v>1</v>
      </c>
      <c r="I46" s="197">
        <f>(F46+G46)*(0.75+0.25*H46)</f>
        <v>0</v>
      </c>
      <c r="J46" s="198">
        <f>IF(I46,(SQRT((C46*D46*F46)^2+(C46*D46*F46)*(E46*G46)+(E46*G46)^2))/(F46+G46),0)</f>
        <v>0</v>
      </c>
      <c r="K46" s="198">
        <f>I46*J46</f>
        <v>0</v>
      </c>
      <c r="M46" s="609" t="str">
        <f>IF('SCR-USP'!C41="","Nie",'SCR-USP'!C41)</f>
        <v>Nie</v>
      </c>
      <c r="N46" s="695" t="str">
        <f>IF(M46="nie","","Proszę uzupełnić odpowiednie komórki w obszarze C46:E49")</f>
        <v/>
      </c>
    </row>
    <row r="47" spans="1:14" ht="25.5">
      <c r="B47" s="387" t="str">
        <f>Słownik!B734</f>
        <v>Ubezpieczenie na wypadek utraty dochodów i reasekuracja proporcjonalna</v>
      </c>
      <c r="C47" s="686">
        <f>Parametry!C133</f>
        <v>8.5000000000000006E-2</v>
      </c>
      <c r="D47" s="689">
        <f>Parametry!E133</f>
        <v>1</v>
      </c>
      <c r="E47" s="233">
        <f>Parametry!D133</f>
        <v>0.14000000000000001</v>
      </c>
      <c r="F47" s="437">
        <f>MAX('Cover-NonLife'!P58,'Cover-NonLife'!Q58)+'Cover-NonLife'!R58+'Cover-NonLife'!S58</f>
        <v>0</v>
      </c>
      <c r="G47" s="197">
        <f>MAX(0,'Cover-NonLife'!J58)</f>
        <v>0</v>
      </c>
      <c r="H47" s="233">
        <v>1</v>
      </c>
      <c r="I47" s="197">
        <f t="shared" ref="I47:I49" si="5">(F47+G47)*(0.75+0.25*H47)</f>
        <v>0</v>
      </c>
      <c r="J47" s="198">
        <f t="shared" ref="J47:J49" si="6">IF(I47,(SQRT((C47*D47*F47)^2+(C47*D47*F47)*(E47*G47)+(E47*G47)^2))/(F47+G47),0)</f>
        <v>0</v>
      </c>
      <c r="K47" s="198">
        <f t="shared" ref="K47:K49" si="7">I47*J47</f>
        <v>0</v>
      </c>
      <c r="M47" s="609" t="str">
        <f>IF('SCR-USP'!C42="","Nie",'SCR-USP'!C42)</f>
        <v>Nie</v>
      </c>
      <c r="N47" s="695" t="str">
        <f t="shared" ref="N47:N49" si="8">IF(M47="nie","","Proszę uzupełnić odpowiednie komórki w obszarze C46:E49")</f>
        <v/>
      </c>
    </row>
    <row r="48" spans="1:14" ht="25.5">
      <c r="B48" s="387" t="str">
        <f>Słownik!B735</f>
        <v>Ubezpieczenie pracownicze i reasekuracja proporcjonalna</v>
      </c>
      <c r="C48" s="686">
        <f>Parametry!C134</f>
        <v>5.5E-2</v>
      </c>
      <c r="D48" s="689">
        <f>Parametry!E134</f>
        <v>1</v>
      </c>
      <c r="E48" s="233">
        <f>Parametry!D134</f>
        <v>0.11</v>
      </c>
      <c r="F48" s="437">
        <f>MAX('Cover-NonLife'!P59,'Cover-NonLife'!Q59)+'Cover-NonLife'!R59+'Cover-NonLife'!S59</f>
        <v>0</v>
      </c>
      <c r="G48" s="197">
        <f>MAX(0,'Cover-NonLife'!J59)</f>
        <v>0</v>
      </c>
      <c r="H48" s="233">
        <v>1</v>
      </c>
      <c r="I48" s="197">
        <f t="shared" si="5"/>
        <v>0</v>
      </c>
      <c r="J48" s="198">
        <f t="shared" si="6"/>
        <v>0</v>
      </c>
      <c r="K48" s="198">
        <f t="shared" si="7"/>
        <v>0</v>
      </c>
      <c r="M48" s="609" t="str">
        <f>IF('SCR-USP'!C43="","Nie",'SCR-USP'!C43)</f>
        <v>Nie</v>
      </c>
      <c r="N48" s="695" t="str">
        <f t="shared" si="8"/>
        <v/>
      </c>
    </row>
    <row r="49" spans="2:14" ht="25.5">
      <c r="B49" s="588" t="str">
        <f>Słownik!B736</f>
        <v>Reasekuracja nieproporcjonalna ubezpieczeń zdrowotnych</v>
      </c>
      <c r="C49" s="687">
        <f>Parametry!C135</f>
        <v>0.17</v>
      </c>
      <c r="D49" s="690">
        <f>Parametry!E135</f>
        <v>1</v>
      </c>
      <c r="E49" s="240">
        <f>Parametry!D135</f>
        <v>0.2</v>
      </c>
      <c r="F49" s="437">
        <f>MAX('Cover-NonLife'!P60,'Cover-NonLife'!Q60)+'Cover-NonLife'!R60+'Cover-NonLife'!S60</f>
        <v>0</v>
      </c>
      <c r="G49" s="197">
        <f>MAX(0,'Cover-NonLife'!J60)</f>
        <v>0</v>
      </c>
      <c r="H49" s="412">
        <v>1</v>
      </c>
      <c r="I49" s="197">
        <f t="shared" si="5"/>
        <v>0</v>
      </c>
      <c r="J49" s="198">
        <f t="shared" si="6"/>
        <v>0</v>
      </c>
      <c r="K49" s="198">
        <f t="shared" si="7"/>
        <v>0</v>
      </c>
      <c r="M49" s="609" t="str">
        <f>IF('SCR-USP'!C44="","Nie",'SCR-USP'!C44)</f>
        <v>Nie</v>
      </c>
      <c r="N49" s="695" t="str">
        <f t="shared" si="8"/>
        <v/>
      </c>
    </row>
    <row r="50" spans="2:14">
      <c r="B50" s="84"/>
      <c r="C50" s="104"/>
      <c r="D50" s="104"/>
      <c r="E50" s="104"/>
      <c r="F50" s="104"/>
      <c r="G50" s="104"/>
      <c r="H50" s="518" t="str">
        <f>Słownik!$B$451</f>
        <v>Razem</v>
      </c>
      <c r="I50" s="199">
        <f>SUM(I46:I49)</f>
        <v>0</v>
      </c>
      <c r="M50" s="24"/>
    </row>
    <row r="51" spans="2:14" ht="15">
      <c r="B51" s="351" t="str">
        <f>Słownik!$B$737</f>
        <v>Łączne odchylenie standardowe</v>
      </c>
      <c r="C51" s="199">
        <f t="array" ref="C51">IF(I50,SQRT(MMULT(TRANSPOSE(K46:K49),MMULT(Corr_pr_healt,K46:K49)))/I50,0)</f>
        <v>0</v>
      </c>
      <c r="D51" s="104"/>
      <c r="E51" s="104"/>
      <c r="F51" s="104"/>
      <c r="G51" s="104"/>
      <c r="H51" s="104"/>
      <c r="I51" s="104"/>
      <c r="J51" s="104"/>
      <c r="K51" s="104"/>
      <c r="L51" s="104"/>
    </row>
    <row r="52" spans="2:14">
      <c r="B52" s="84"/>
      <c r="C52" s="86"/>
      <c r="D52" s="84"/>
      <c r="E52" s="84"/>
      <c r="F52" s="84"/>
      <c r="G52" s="84"/>
      <c r="H52" s="84"/>
      <c r="I52" s="84"/>
      <c r="J52" s="84"/>
      <c r="K52" s="84"/>
      <c r="L52" s="84"/>
    </row>
    <row r="53" spans="2:14" ht="30">
      <c r="B53" s="351" t="str">
        <f>Słownik!B738</f>
        <v>Wymóg kapitałowy dla ryzyka składki i rezerw z ubezpieczeń zdrowotnych</v>
      </c>
      <c r="C53" s="199">
        <f>3*C51*I50</f>
        <v>0</v>
      </c>
      <c r="D53" s="84"/>
      <c r="E53" s="84"/>
      <c r="F53" s="84"/>
      <c r="G53" s="84"/>
      <c r="H53" s="84"/>
      <c r="I53" s="84"/>
      <c r="J53" s="84"/>
      <c r="K53" s="84"/>
      <c r="L53" s="84"/>
    </row>
    <row r="54" spans="2:14">
      <c r="B54" s="84"/>
      <c r="C54" s="84"/>
      <c r="D54" s="84"/>
      <c r="E54" s="84"/>
      <c r="F54" s="84"/>
      <c r="G54" s="84"/>
      <c r="H54" s="84"/>
      <c r="I54" s="84"/>
      <c r="J54" s="84"/>
      <c r="K54" s="84"/>
      <c r="L54" s="84"/>
    </row>
    <row r="55" spans="2:14" ht="35.25" customHeight="1">
      <c r="B55" s="100"/>
      <c r="C55" s="822" t="str">
        <f>Słownik!$B$414</f>
        <v>Wartości przed zastosowaniem szoku</v>
      </c>
      <c r="D55" s="823"/>
      <c r="E55" s="824"/>
      <c r="F55" s="822" t="str">
        <f>Słownik!B415</f>
        <v>Wartości po zastosowaniu szoku</v>
      </c>
      <c r="G55" s="823"/>
      <c r="H55" s="823"/>
      <c r="I55" s="823"/>
    </row>
    <row r="56" spans="2:14" ht="51">
      <c r="B56" s="84"/>
      <c r="C56" s="190" t="str">
        <f>Słownik!$B$416</f>
        <v>Aktywa</v>
      </c>
      <c r="D56" s="190" t="str">
        <f>Słownik!$B$417</f>
        <v>Zobowiązania</v>
      </c>
      <c r="E56" s="190" t="str">
        <f>Słownik!$B$423</f>
        <v>Aktywa netto</v>
      </c>
      <c r="F56" s="190" t="str">
        <f>Słownik!$B$416</f>
        <v>Aktywa</v>
      </c>
      <c r="G56" s="190" t="str">
        <f>Słownik!$B$421</f>
        <v>Zobowiązania (nieuwzględniające zdolności pokrywania strat przez RTU)</v>
      </c>
      <c r="H56" s="190" t="str">
        <f>Słownik!$B$425</f>
        <v>Aktywa netto (nieuwzględniające zdolności pokrywania strat przez RTU)</v>
      </c>
      <c r="I56" s="190" t="str">
        <f>Słownik!$B$422</f>
        <v>Wymóg kapitałowy brutto (nieuwzględniający zdolności pokrywania strat przez RTU)</v>
      </c>
    </row>
    <row r="57" spans="2:14">
      <c r="C57" s="84"/>
      <c r="D57" s="84"/>
      <c r="E57" s="84"/>
      <c r="F57" s="84"/>
      <c r="G57" s="105"/>
      <c r="H57" s="105"/>
      <c r="I57" s="106"/>
    </row>
    <row r="58" spans="2:14" ht="39" customHeight="1">
      <c r="B58" s="351" t="str">
        <f>Słownik!B739</f>
        <v>Wymóg kapitałowy dla ryzyka związanego z rezygnacjami z umów</v>
      </c>
      <c r="C58" s="396">
        <v>0</v>
      </c>
      <c r="D58" s="360">
        <v>0</v>
      </c>
      <c r="E58" s="197">
        <f>C58-D58</f>
        <v>0</v>
      </c>
      <c r="F58" s="360">
        <v>0</v>
      </c>
      <c r="G58" s="360">
        <v>0</v>
      </c>
      <c r="H58" s="197">
        <f>F58-G58</f>
        <v>0</v>
      </c>
      <c r="I58" s="199">
        <f>MAX(0,E58-H58)</f>
        <v>0</v>
      </c>
      <c r="M58" s="79"/>
    </row>
    <row r="59" spans="2:14">
      <c r="B59" s="80"/>
      <c r="C59" s="86"/>
      <c r="D59" s="86"/>
      <c r="E59" s="86"/>
      <c r="F59" s="86"/>
      <c r="G59" s="86"/>
      <c r="H59" s="86"/>
      <c r="I59" s="86"/>
      <c r="M59" s="79"/>
    </row>
    <row r="60" spans="2:14" ht="25.5">
      <c r="B60" s="518" t="str">
        <f>Słownik!$B$740</f>
        <v>Wymóg kapitałowy dla ryzyka ubezpieczeń zdrowotnych o charakterze ubezpieczeń majątkowo-osobowych</v>
      </c>
      <c r="C60" s="107"/>
      <c r="D60" s="86"/>
      <c r="E60" s="86"/>
      <c r="F60" s="86"/>
      <c r="G60" s="86"/>
      <c r="H60" s="86"/>
      <c r="I60" s="199">
        <f>SQRT(C53^2+I58^2)</f>
        <v>0</v>
      </c>
    </row>
    <row r="61" spans="2:14" ht="20.25" customHeight="1">
      <c r="B61" s="91"/>
      <c r="C61" s="108"/>
      <c r="D61" s="84"/>
      <c r="E61" s="84"/>
      <c r="F61" s="84"/>
      <c r="G61" s="84"/>
      <c r="H61" s="84"/>
      <c r="I61" s="109"/>
      <c r="J61" s="84"/>
      <c r="K61" s="84"/>
      <c r="L61" s="110"/>
    </row>
    <row r="62" spans="2:14">
      <c r="B62" s="80"/>
      <c r="C62" s="80"/>
      <c r="D62" s="80"/>
      <c r="E62" s="80"/>
      <c r="F62" s="84"/>
      <c r="G62" s="84"/>
      <c r="H62" s="84"/>
      <c r="I62" s="110"/>
      <c r="J62" s="84"/>
      <c r="K62" s="84"/>
      <c r="L62" s="84"/>
    </row>
    <row r="63" spans="2:14">
      <c r="B63" s="91"/>
      <c r="C63" s="80"/>
      <c r="D63" s="84"/>
      <c r="E63" s="84"/>
      <c r="F63" s="84"/>
      <c r="G63" s="91"/>
      <c r="H63" s="91"/>
      <c r="I63" s="80"/>
      <c r="J63" s="84"/>
      <c r="K63" s="84"/>
      <c r="L63" s="84"/>
    </row>
    <row r="64" spans="2:14" ht="63.75">
      <c r="C64" s="190" t="str">
        <f>Słownik!$B$420</f>
        <v>Wymóg kapitałowy netto (uwzględniający zdolność pokrywania strat przez RTU)</v>
      </c>
      <c r="D64" s="190" t="str">
        <f>Słownik!$B$422</f>
        <v>Wymóg kapitałowy brutto (nieuwzględniający zdolności pokrywania strat przez RTU)</v>
      </c>
      <c r="E64" s="190" t="str">
        <f>Słownik!$B$380</f>
        <v>Wagi</v>
      </c>
      <c r="F64" s="190" t="str">
        <f>Słownik!$B$380</f>
        <v>Wagi</v>
      </c>
      <c r="G64" s="91"/>
      <c r="H64" s="91"/>
      <c r="I64" s="80"/>
      <c r="J64" s="84"/>
      <c r="K64" s="84"/>
      <c r="L64" s="84"/>
    </row>
    <row r="65" spans="2:12" ht="41.25" customHeight="1">
      <c r="B65" s="518" t="str">
        <f>Słownik!$B$740</f>
        <v>Wymóg kapitałowy dla ryzyka ubezpieczeń zdrowotnych o charakterze ubezpieczeń majątkowo-osobowych</v>
      </c>
      <c r="C65" s="192">
        <f>I60</f>
        <v>0</v>
      </c>
      <c r="D65" s="192">
        <f>I60</f>
        <v>0</v>
      </c>
      <c r="E65" s="197">
        <f t="array" ref="E65:E67">MMULT(Corr_health_final,C65:C67)</f>
        <v>0</v>
      </c>
      <c r="F65" s="197">
        <f t="array" ref="F65:F67">MMULT(Corr_health_final,D65:D67)</f>
        <v>0</v>
      </c>
      <c r="G65" s="91"/>
      <c r="H65" s="91"/>
      <c r="I65" s="80"/>
      <c r="J65" s="84"/>
      <c r="K65" s="84"/>
      <c r="L65" s="80"/>
    </row>
    <row r="66" spans="2:12" ht="38.25">
      <c r="B66" s="518" t="str">
        <f>Słownik!$B$719</f>
        <v>Wymóg kapitałowy dla ryzyka ubezpieczeniowego w ubezpieczeniach zdrowotnych o charakterze ubezpieczeń na życie</v>
      </c>
      <c r="C66" s="192">
        <f>I31</f>
        <v>0</v>
      </c>
      <c r="D66" s="192">
        <f>L31</f>
        <v>0</v>
      </c>
      <c r="E66" s="197">
        <v>0</v>
      </c>
      <c r="F66" s="197">
        <v>0</v>
      </c>
      <c r="G66" s="91"/>
      <c r="H66" s="91"/>
      <c r="I66" s="80"/>
      <c r="J66" s="84"/>
      <c r="K66" s="84"/>
      <c r="L66" s="80"/>
    </row>
    <row r="67" spans="2:12" ht="33" customHeight="1">
      <c r="B67" s="518" t="str">
        <f>Słownik!$B$745</f>
        <v>Wymóg kapitałowy dla ryzyka katastroficznego z ubezpieczeń zdrowotnych</v>
      </c>
      <c r="C67" s="396">
        <v>0</v>
      </c>
      <c r="D67" s="192">
        <f>'SCR-B3F'!F34</f>
        <v>0</v>
      </c>
      <c r="E67" s="197">
        <v>0</v>
      </c>
      <c r="F67" s="197">
        <v>0</v>
      </c>
      <c r="G67" s="91"/>
      <c r="H67" s="91"/>
      <c r="I67" s="80"/>
      <c r="J67" s="84"/>
      <c r="K67" s="84"/>
      <c r="L67" s="80"/>
    </row>
    <row r="68" spans="2:12">
      <c r="G68" s="91"/>
      <c r="H68" s="91"/>
      <c r="I68" s="80"/>
      <c r="J68" s="84"/>
      <c r="K68" s="84"/>
      <c r="L68" s="80"/>
    </row>
    <row r="69" spans="2:12">
      <c r="G69" s="91"/>
      <c r="H69" s="91"/>
      <c r="I69" s="80"/>
      <c r="J69" s="84"/>
      <c r="K69" s="84"/>
      <c r="L69" s="80"/>
    </row>
    <row r="70" spans="2:12">
      <c r="B70" s="518" t="str">
        <f>Słownik!$B$436</f>
        <v>Efekt dywersyfikacji</v>
      </c>
      <c r="C70" s="197">
        <f>SUM(C65:C67)-C71</f>
        <v>0</v>
      </c>
      <c r="D70" s="197">
        <f>SUM(D65:D67)-D71</f>
        <v>0</v>
      </c>
      <c r="G70" s="91"/>
      <c r="H70" s="91"/>
      <c r="I70" s="80"/>
      <c r="J70" s="84"/>
      <c r="K70" s="84"/>
      <c r="L70" s="80"/>
    </row>
    <row r="71" spans="2:12" ht="25.5">
      <c r="B71" s="518" t="str">
        <f>Słownik!B746</f>
        <v>Wymóg kapitałowy dla ryzyka ubezpieczeniowego w ubezpieczeniach zdrowotnych</v>
      </c>
      <c r="C71" s="199">
        <f t="array" ref="C71">SQRT(MMULT(TRANSPOSE(C65:C67),E65:E67))</f>
        <v>0</v>
      </c>
      <c r="D71" s="199">
        <f t="array" ref="D71">SQRT(MMULT(TRANSPOSE(D65:D67),F65:F67))</f>
        <v>0</v>
      </c>
      <c r="G71" s="91"/>
      <c r="H71" s="91"/>
      <c r="I71" s="80"/>
      <c r="J71" s="84"/>
      <c r="K71" s="84"/>
      <c r="L71" s="80"/>
    </row>
    <row r="72" spans="2:12">
      <c r="G72" s="91"/>
      <c r="H72" s="91"/>
      <c r="I72" s="80"/>
      <c r="J72" s="84"/>
      <c r="K72" s="84"/>
      <c r="L72" s="28"/>
    </row>
    <row r="73" spans="2:12">
      <c r="G73" s="91"/>
      <c r="H73" s="91"/>
      <c r="I73" s="80"/>
      <c r="J73" s="84"/>
      <c r="K73" s="84"/>
      <c r="L73" s="85"/>
    </row>
    <row r="74" spans="2:12">
      <c r="G74" s="91"/>
      <c r="H74" s="91"/>
      <c r="I74" s="80"/>
      <c r="J74" s="84"/>
      <c r="K74" s="84"/>
      <c r="L74" s="85"/>
    </row>
    <row r="75" spans="2:12">
      <c r="G75" s="91"/>
      <c r="H75" s="91"/>
      <c r="I75" s="80"/>
      <c r="J75" s="84"/>
      <c r="K75" s="84"/>
      <c r="L75" s="30"/>
    </row>
    <row r="76" spans="2:12">
      <c r="G76" s="91"/>
      <c r="H76" s="91"/>
      <c r="I76" s="80"/>
      <c r="J76" s="84"/>
      <c r="K76" s="84"/>
      <c r="L76" s="49"/>
    </row>
    <row r="77" spans="2:12">
      <c r="G77" s="91"/>
      <c r="H77" s="91"/>
      <c r="I77" s="80"/>
      <c r="J77" s="84"/>
      <c r="K77" s="84"/>
      <c r="L77" s="49"/>
    </row>
    <row r="78" spans="2:12">
      <c r="G78" s="91"/>
      <c r="H78" s="91"/>
      <c r="I78" s="80"/>
      <c r="J78" s="84"/>
      <c r="K78" s="84"/>
      <c r="L78" s="49"/>
    </row>
    <row r="79" spans="2:12">
      <c r="G79" s="91"/>
      <c r="H79" s="91"/>
      <c r="I79" s="80"/>
      <c r="J79" s="84"/>
      <c r="K79" s="84"/>
      <c r="L79" s="49"/>
    </row>
    <row r="80" spans="2:12">
      <c r="L80" s="85"/>
    </row>
    <row r="81" spans="12:12">
      <c r="L81" s="85"/>
    </row>
    <row r="82" spans="12:12">
      <c r="L82" s="85"/>
    </row>
    <row r="83" spans="12:12">
      <c r="L83" s="85"/>
    </row>
    <row r="84" spans="12:12">
      <c r="L84" s="85"/>
    </row>
    <row r="85" spans="12:12">
      <c r="L85" s="85"/>
    </row>
    <row r="86" spans="12:12">
      <c r="L86" s="85"/>
    </row>
    <row r="87" spans="12:12">
      <c r="L87" s="85"/>
    </row>
    <row r="88" spans="12:12">
      <c r="L88" s="85"/>
    </row>
    <row r="89" spans="12:12">
      <c r="L89" s="85"/>
    </row>
    <row r="90" spans="12:12">
      <c r="L90" s="85"/>
    </row>
    <row r="91" spans="12:12">
      <c r="L91" s="85"/>
    </row>
    <row r="92" spans="12:12">
      <c r="L92" s="85"/>
    </row>
    <row r="93" spans="12:12">
      <c r="L93" s="85"/>
    </row>
    <row r="94" spans="12:12">
      <c r="L94" s="85"/>
    </row>
    <row r="95" spans="12:12">
      <c r="L95" s="85"/>
    </row>
    <row r="109" s="111" customFormat="1"/>
    <row r="115" spans="14:15" ht="12.75" customHeight="1"/>
    <row r="127" spans="14:15">
      <c r="N127" s="25"/>
      <c r="O127" s="25"/>
    </row>
    <row r="144" spans="14:15">
      <c r="N144" s="25"/>
      <c r="O144" s="25"/>
    </row>
  </sheetData>
  <mergeCells count="16">
    <mergeCell ref="M21:M23"/>
    <mergeCell ref="F44:I44"/>
    <mergeCell ref="C55:E55"/>
    <mergeCell ref="C11:E11"/>
    <mergeCell ref="A1:M1"/>
    <mergeCell ref="A3:C3"/>
    <mergeCell ref="A5:B5"/>
    <mergeCell ref="A6:B6"/>
    <mergeCell ref="A7:B7"/>
    <mergeCell ref="A8:B8"/>
    <mergeCell ref="A9:B9"/>
    <mergeCell ref="F11:L11"/>
    <mergeCell ref="C44:D44"/>
    <mergeCell ref="F55:I55"/>
    <mergeCell ref="A41:M41"/>
    <mergeCell ref="A42:M42"/>
  </mergeCells>
  <dataValidations count="1">
    <dataValidation type="list" allowBlank="1" showInputMessage="1" showErrorMessage="1" sqref="C5:C9">
      <formula1>"Tak,Nie"</formula1>
    </dataValidation>
  </dataValidations>
  <hyperlinks>
    <hyperlink ref="D3" location="Indeks!A1" display="Indeks"/>
    <hyperlink ref="E3" location="'SCR Schemat'!A1" display="'SCR Schemat'!A1"/>
  </hyperlinks>
  <pageMargins left="0.70866141732283472" right="0.70866141732283472" top="0.74803149606299213" bottom="0.74803149606299213" header="0.31496062992125984" footer="0.31496062992125984"/>
  <pageSetup paperSize="9" scale="39" fitToHeight="10" orientation="portrait" r:id="rId1"/>
  <headerFooter>
    <oddFooter>&amp;C&amp;[210/&amp;[268</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L17"/>
  <sheetViews>
    <sheetView workbookViewId="0">
      <selection sqref="A1:L1"/>
    </sheetView>
  </sheetViews>
  <sheetFormatPr defaultRowHeight="15"/>
  <cols>
    <col min="1" max="2" width="9.140625" style="1"/>
    <col min="3" max="3" width="14.85546875" style="1" customWidth="1"/>
    <col min="4" max="16384" width="9.140625" style="1"/>
  </cols>
  <sheetData>
    <row r="1" spans="1:12" ht="28.5" customHeight="1">
      <c r="A1" s="787" t="s">
        <v>34</v>
      </c>
      <c r="B1" s="788"/>
      <c r="C1" s="788"/>
      <c r="D1" s="788"/>
      <c r="E1" s="788"/>
      <c r="F1" s="788"/>
      <c r="G1" s="788"/>
      <c r="H1" s="788"/>
      <c r="I1" s="788"/>
      <c r="J1" s="788"/>
      <c r="K1" s="788"/>
      <c r="L1" s="788"/>
    </row>
    <row r="4" spans="1:12">
      <c r="B4" s="12"/>
      <c r="C4" s="13"/>
      <c r="D4" s="13"/>
      <c r="E4" s="13"/>
      <c r="F4" s="13"/>
      <c r="G4" s="13"/>
      <c r="H4" s="13"/>
      <c r="I4" s="13"/>
      <c r="J4" s="13"/>
      <c r="K4" s="13"/>
      <c r="L4" s="14"/>
    </row>
    <row r="5" spans="1:12" ht="39" customHeight="1">
      <c r="B5" s="15" t="s">
        <v>11</v>
      </c>
      <c r="C5" s="782" t="s">
        <v>1960</v>
      </c>
      <c r="D5" s="782"/>
      <c r="E5" s="782"/>
      <c r="F5" s="782"/>
      <c r="G5" s="782"/>
      <c r="H5" s="782"/>
      <c r="I5" s="782"/>
      <c r="J5" s="782"/>
      <c r="K5" s="782"/>
      <c r="L5" s="783"/>
    </row>
    <row r="6" spans="1:12" ht="17.100000000000001" customHeight="1">
      <c r="B6" s="15" t="s">
        <v>12</v>
      </c>
      <c r="C6" s="782" t="s">
        <v>1957</v>
      </c>
      <c r="D6" s="782"/>
      <c r="E6" s="782"/>
      <c r="F6" s="782"/>
      <c r="G6" s="782"/>
      <c r="H6" s="782"/>
      <c r="I6" s="782"/>
      <c r="J6" s="782"/>
      <c r="K6" s="782"/>
      <c r="L6" s="783"/>
    </row>
    <row r="7" spans="1:12" ht="17.100000000000001" customHeight="1">
      <c r="B7" s="2"/>
      <c r="C7" s="16" t="s">
        <v>35</v>
      </c>
      <c r="D7" s="784" t="s">
        <v>666</v>
      </c>
      <c r="E7" s="785"/>
      <c r="F7" s="785"/>
      <c r="G7" s="785"/>
      <c r="H7" s="785"/>
      <c r="I7" s="785"/>
      <c r="J7" s="785"/>
      <c r="K7" s="785"/>
      <c r="L7" s="786"/>
    </row>
    <row r="8" spans="1:12" ht="17.100000000000001" customHeight="1">
      <c r="B8" s="2"/>
      <c r="C8" s="17" t="s">
        <v>36</v>
      </c>
      <c r="D8" s="784" t="s">
        <v>37</v>
      </c>
      <c r="E8" s="785"/>
      <c r="F8" s="785"/>
      <c r="G8" s="785"/>
      <c r="H8" s="785"/>
      <c r="I8" s="785"/>
      <c r="J8" s="785"/>
      <c r="K8" s="785"/>
      <c r="L8" s="786"/>
    </row>
    <row r="9" spans="1:12" ht="17.100000000000001" customHeight="1">
      <c r="B9" s="2"/>
      <c r="C9" s="18" t="s">
        <v>38</v>
      </c>
      <c r="D9" s="784" t="s">
        <v>39</v>
      </c>
      <c r="E9" s="785"/>
      <c r="F9" s="785"/>
      <c r="G9" s="785"/>
      <c r="H9" s="785"/>
      <c r="I9" s="785"/>
      <c r="J9" s="785"/>
      <c r="K9" s="785"/>
      <c r="L9" s="786"/>
    </row>
    <row r="10" spans="1:12" ht="17.100000000000001" customHeight="1">
      <c r="B10" s="2"/>
      <c r="C10" s="19" t="s">
        <v>40</v>
      </c>
      <c r="D10" s="784" t="s">
        <v>667</v>
      </c>
      <c r="E10" s="785"/>
      <c r="F10" s="785"/>
      <c r="G10" s="785"/>
      <c r="H10" s="785"/>
      <c r="I10" s="785"/>
      <c r="J10" s="785"/>
      <c r="K10" s="785"/>
      <c r="L10" s="786"/>
    </row>
    <row r="11" spans="1:12" ht="54.75" customHeight="1">
      <c r="B11" s="15" t="s">
        <v>13</v>
      </c>
      <c r="C11" s="782" t="s">
        <v>1961</v>
      </c>
      <c r="D11" s="782"/>
      <c r="E11" s="782"/>
      <c r="F11" s="782"/>
      <c r="G11" s="782"/>
      <c r="H11" s="782"/>
      <c r="I11" s="782"/>
      <c r="J11" s="782"/>
      <c r="K11" s="782"/>
      <c r="L11" s="783"/>
    </row>
    <row r="12" spans="1:12" ht="15" customHeight="1">
      <c r="B12" s="15" t="s">
        <v>14</v>
      </c>
      <c r="C12" s="782" t="s">
        <v>41</v>
      </c>
      <c r="D12" s="782"/>
      <c r="E12" s="782"/>
      <c r="F12" s="782"/>
      <c r="G12" s="782"/>
      <c r="H12" s="782"/>
      <c r="I12" s="782"/>
      <c r="J12" s="782"/>
      <c r="K12" s="782"/>
      <c r="L12" s="783"/>
    </row>
    <row r="13" spans="1:12" ht="17.100000000000001" customHeight="1">
      <c r="B13" s="15" t="s">
        <v>15</v>
      </c>
      <c r="C13" s="782" t="s">
        <v>42</v>
      </c>
      <c r="D13" s="782"/>
      <c r="E13" s="782"/>
      <c r="F13" s="782"/>
      <c r="G13" s="782"/>
      <c r="H13" s="782"/>
      <c r="I13" s="782"/>
      <c r="J13" s="782"/>
      <c r="K13" s="782"/>
      <c r="L13" s="783"/>
    </row>
    <row r="14" spans="1:12" ht="27.75" customHeight="1">
      <c r="B14" s="15" t="s">
        <v>16</v>
      </c>
      <c r="C14" s="782" t="s">
        <v>1905</v>
      </c>
      <c r="D14" s="782"/>
      <c r="E14" s="782"/>
      <c r="F14" s="782"/>
      <c r="G14" s="782"/>
      <c r="H14" s="782"/>
      <c r="I14" s="782"/>
      <c r="J14" s="782"/>
      <c r="K14" s="782"/>
      <c r="L14" s="783"/>
    </row>
    <row r="15" spans="1:12" ht="17.100000000000001" customHeight="1">
      <c r="B15" s="15" t="s">
        <v>17</v>
      </c>
      <c r="C15" s="782" t="s">
        <v>1906</v>
      </c>
      <c r="D15" s="782"/>
      <c r="E15" s="782"/>
      <c r="F15" s="782"/>
      <c r="G15" s="782"/>
      <c r="H15" s="782"/>
      <c r="I15" s="782"/>
      <c r="J15" s="782"/>
      <c r="K15" s="782"/>
      <c r="L15" s="783"/>
    </row>
    <row r="16" spans="1:12" ht="37.5" customHeight="1">
      <c r="B16" s="15" t="s">
        <v>18</v>
      </c>
      <c r="C16" s="782" t="s">
        <v>1909</v>
      </c>
      <c r="D16" s="782"/>
      <c r="E16" s="782"/>
      <c r="F16" s="782"/>
      <c r="G16" s="782"/>
      <c r="H16" s="782"/>
      <c r="I16" s="782"/>
      <c r="J16" s="782"/>
      <c r="K16" s="782"/>
      <c r="L16" s="783"/>
    </row>
    <row r="17" spans="2:12" ht="17.100000000000001" customHeight="1">
      <c r="B17" s="9"/>
      <c r="C17" s="10"/>
      <c r="D17" s="10"/>
      <c r="E17" s="10"/>
      <c r="F17" s="10"/>
      <c r="G17" s="10"/>
      <c r="H17" s="10"/>
      <c r="I17" s="10"/>
      <c r="J17" s="10"/>
      <c r="K17" s="10"/>
      <c r="L17" s="11"/>
    </row>
  </sheetData>
  <mergeCells count="13">
    <mergeCell ref="A1:L1"/>
    <mergeCell ref="D9:L9"/>
    <mergeCell ref="C5:L5"/>
    <mergeCell ref="C6:L6"/>
    <mergeCell ref="D7:L7"/>
    <mergeCell ref="D8:L8"/>
    <mergeCell ref="C16:L16"/>
    <mergeCell ref="C15:L15"/>
    <mergeCell ref="D10:L10"/>
    <mergeCell ref="C11:L11"/>
    <mergeCell ref="C12:L12"/>
    <mergeCell ref="C13:L13"/>
    <mergeCell ref="C14:L14"/>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tabColor theme="1" tint="0.34998626667073579"/>
    <pageSetUpPr fitToPage="1"/>
  </sheetPr>
  <dimension ref="A1:M29"/>
  <sheetViews>
    <sheetView zoomScaleNormal="100" workbookViewId="0">
      <selection sqref="A1:G1"/>
    </sheetView>
  </sheetViews>
  <sheetFormatPr defaultRowHeight="15"/>
  <cols>
    <col min="1" max="2" width="9.140625" style="402"/>
    <col min="3" max="3" width="63.28515625" style="402" customWidth="1"/>
    <col min="4" max="4" width="27" style="402" customWidth="1"/>
    <col min="5" max="5" width="19.5703125" style="402" customWidth="1"/>
    <col min="6" max="14" width="9.140625" style="402"/>
    <col min="15" max="15" width="11.140625" style="402" customWidth="1"/>
    <col min="16" max="16384" width="9.140625" style="402"/>
  </cols>
  <sheetData>
    <row r="1" spans="1:13" s="401" customFormat="1" ht="30.75" customHeight="1">
      <c r="A1" s="825" t="str">
        <f>Słownik!B24</f>
        <v>SCR dla ryzyka operacyjnego</v>
      </c>
      <c r="B1" s="826"/>
      <c r="C1" s="826"/>
      <c r="D1" s="826"/>
      <c r="E1" s="826"/>
      <c r="F1" s="826"/>
      <c r="G1" s="827"/>
      <c r="H1" s="16" t="str">
        <f>Słownik!$B$311</f>
        <v>Dane wejściowe</v>
      </c>
      <c r="I1" s="402"/>
      <c r="J1" s="402"/>
      <c r="K1" s="402"/>
      <c r="L1" s="402"/>
      <c r="M1" s="402"/>
    </row>
    <row r="2" spans="1:13" ht="15" customHeight="1">
      <c r="A2" s="400" t="str">
        <f>Słownik!B36</f>
        <v>Nazwa zakładu ubezpieczeń/reasekuracji:</v>
      </c>
      <c r="B2" s="400"/>
      <c r="C2" s="400"/>
      <c r="D2" s="375"/>
      <c r="E2" s="375"/>
      <c r="F2" s="375"/>
      <c r="G2" s="416" t="s">
        <v>675</v>
      </c>
      <c r="H2" s="17" t="str">
        <f>Słownik!$B$312</f>
        <v>Łącza</v>
      </c>
    </row>
    <row r="3" spans="1:13">
      <c r="A3" s="807" t="str">
        <f>IF(Nazwa_ZU=0," ",Nazwa_ZU)</f>
        <v xml:space="preserve"> </v>
      </c>
      <c r="B3" s="807"/>
      <c r="C3" s="808"/>
      <c r="D3" s="174" t="s">
        <v>114</v>
      </c>
      <c r="E3" s="174" t="str">
        <f>Słownik!B381</f>
        <v>Schemat SCR</v>
      </c>
      <c r="F3" s="376"/>
      <c r="G3" s="317"/>
      <c r="H3" s="18" t="str">
        <f>Słownik!$B$313</f>
        <v>Formuły</v>
      </c>
      <c r="I3" s="318"/>
      <c r="J3" s="317"/>
      <c r="K3" s="317"/>
      <c r="L3" s="317"/>
      <c r="M3" s="317"/>
    </row>
    <row r="4" spans="1:13" ht="24.75" customHeight="1">
      <c r="B4" s="320"/>
      <c r="C4" s="321"/>
      <c r="D4" s="321"/>
      <c r="E4" s="321"/>
      <c r="F4" s="321"/>
      <c r="G4" s="322"/>
      <c r="H4" s="19" t="str">
        <f>Słownik!$B$314</f>
        <v>Wynik</v>
      </c>
      <c r="I4" s="321"/>
      <c r="J4" s="321"/>
      <c r="K4" s="321"/>
      <c r="L4" s="321"/>
      <c r="M4" s="321"/>
    </row>
    <row r="5" spans="1:13">
      <c r="B5" s="678" t="s">
        <v>1915</v>
      </c>
      <c r="C5" s="321"/>
      <c r="D5" s="403"/>
      <c r="E5" s="401"/>
    </row>
    <row r="6" spans="1:13" ht="27" customHeight="1">
      <c r="B6" s="190" t="str">
        <f>Słownik!B448</f>
        <v>Lp.</v>
      </c>
      <c r="C6" s="190" t="str">
        <f>Słownik!B449</f>
        <v>Element</v>
      </c>
      <c r="D6" s="190" t="str">
        <f>Słownik!B450</f>
        <v>Wartość</v>
      </c>
      <c r="E6" s="401"/>
    </row>
    <row r="7" spans="1:13" ht="24">
      <c r="B7" s="181" t="s">
        <v>11</v>
      </c>
      <c r="C7" s="201" t="str">
        <f>Słownik!B455</f>
        <v>RTU brutto dla zobowiązań ubezpieczeniowych i reasekuracyjnych z tytułu ubezpieczeń na życie (bez marginesu ryzyka)</v>
      </c>
      <c r="D7" s="654">
        <v>0</v>
      </c>
      <c r="E7" s="401"/>
    </row>
    <row r="8" spans="1:13" ht="36">
      <c r="B8" s="182" t="s">
        <v>12</v>
      </c>
      <c r="C8" s="201" t="str">
        <f>Słownik!B456</f>
        <v>RTU brutto dla zobowiązań ubezpieczeniowych i reasekuracyjnych z tytułu ubezpieczeń na życie, gdzie ryzyko lokaty ponosi ubezpieczający (bez marginesu ryzyka)</v>
      </c>
      <c r="D8" s="207">
        <v>0</v>
      </c>
      <c r="E8" s="401"/>
    </row>
    <row r="9" spans="1:13" ht="25.5" customHeight="1">
      <c r="B9" s="189" t="s">
        <v>13</v>
      </c>
      <c r="C9" s="201" t="str">
        <f>Słownik!B457</f>
        <v>RTU brutto dla zobowiązań ubezpieczeniowych i reasekuracyjnych z tytułu ubezpieczeń majątkowo-osobowych (bez marginesu ryzyka)</v>
      </c>
      <c r="D9" s="348">
        <v>0</v>
      </c>
      <c r="E9" s="401"/>
    </row>
    <row r="10" spans="1:13" ht="22.5" customHeight="1">
      <c r="B10" s="813" t="str">
        <f>Słownik!B458</f>
        <v>Wymóg liczony na bazie rezerw techniczno-ubezpieczeniowych</v>
      </c>
      <c r="C10" s="813"/>
      <c r="D10" s="197">
        <f>Parametry!$B$47*MAX(0,'SCR-B3G'!D7-'SCR-B3G'!D8)+Parametry!$B$48*MAX(0,'SCR-B3G'!D9)</f>
        <v>0</v>
      </c>
      <c r="E10" s="401"/>
    </row>
    <row r="11" spans="1:13" ht="27.75" customHeight="1">
      <c r="B11" s="182" t="s">
        <v>14</v>
      </c>
      <c r="C11" s="201" t="str">
        <f>Słownik!B459</f>
        <v>Składka zarobiona brutto z zobowiązań ubezpieczeniowych i reasekuracyjnych z tytułu ubezpieczeń na życie (2012 r.)</v>
      </c>
      <c r="D11" s="207">
        <v>0</v>
      </c>
      <c r="E11" s="401"/>
    </row>
    <row r="12" spans="1:13" ht="36">
      <c r="B12" s="182" t="s">
        <v>15</v>
      </c>
      <c r="C12" s="201" t="str">
        <f>Słownik!B460</f>
        <v>Składka zarobiona brutto z zobowiązań ubezpieczeniowych i reasekuracyjnych z tytułu ubezpieczeń na życie, gdzie ryzyko lokaty ponosi ubezpieczający (2012 r.)</v>
      </c>
      <c r="D12" s="207">
        <v>0</v>
      </c>
      <c r="E12" s="401"/>
    </row>
    <row r="13" spans="1:13" ht="28.5" customHeight="1">
      <c r="B13" s="182" t="s">
        <v>16</v>
      </c>
      <c r="C13" s="201" t="str">
        <f>Słownik!B461</f>
        <v>Składka zarobiona brutto z zobowiązań ubezpieczeniowych i reasekuracyjnych z tytułu ubezpieczeń majątkowo-osobowych (2012 r.)</v>
      </c>
      <c r="D13" s="207">
        <v>0</v>
      </c>
      <c r="E13" s="401"/>
    </row>
    <row r="14" spans="1:13" ht="27.75" customHeight="1">
      <c r="B14" s="182" t="s">
        <v>17</v>
      </c>
      <c r="C14" s="201" t="str">
        <f>Słownik!B462</f>
        <v>Składka zarobiona brutto z zobowiązań ubezpieczeniowych i reasekuracyjnych z tytułu ubezpieczeń na życie (2011 r.)</v>
      </c>
      <c r="D14" s="207">
        <v>0</v>
      </c>
      <c r="E14" s="401"/>
    </row>
    <row r="15" spans="1:13" ht="36">
      <c r="B15" s="182" t="s">
        <v>18</v>
      </c>
      <c r="C15" s="201" t="str">
        <f>Słownik!B463</f>
        <v>Składka zarobiona brutto z zobowiązań ubezpieczeniowych i reasekuracyjnych z tytułu ubezpieczeń na życie, gdzie ryzyko lokaty ponosi ubezpieczający (2011 r.)</v>
      </c>
      <c r="D15" s="207">
        <v>0</v>
      </c>
      <c r="E15" s="401"/>
    </row>
    <row r="16" spans="1:13" ht="29.25" customHeight="1">
      <c r="B16" s="182" t="s">
        <v>19</v>
      </c>
      <c r="C16" s="201" t="str">
        <f>Słownik!B464</f>
        <v>Składka zarobiona brutto z zobowiązań ubezpieczeniowych i reasekuracyjnych z tytułu ubezpieczeń majątkowo-osobowych (2011 r.)</v>
      </c>
      <c r="D16" s="207">
        <v>0</v>
      </c>
      <c r="E16" s="401"/>
    </row>
    <row r="17" spans="2:5" ht="22.5" customHeight="1">
      <c r="B17" s="813" t="str">
        <f>Słownik!B465</f>
        <v>Wymóg liczony na bazie składki zarobionej</v>
      </c>
      <c r="C17" s="813"/>
      <c r="D17" s="197">
        <f>Parametry!$C$47*('SCR-B3G'!D11-'SCR-B3G'!D12)+Parametry!$C$48*'SCR-B3G'!D13+MAX(0,Parametry!C49*('SCR-B3G'!D11-Parametry!$C$50*'SCR-B3G'!D14-('SCR-B3G'!D12-Parametry!$C$51*'SCR-B3G'!D15)))+MAX(0,Parametry!$C$52*('SCR-B3G'!D13-Parametry!$C$53*'SCR-B3G'!D16))</f>
        <v>0</v>
      </c>
      <c r="E17" s="401"/>
    </row>
    <row r="18" spans="2:5" ht="25.5" customHeight="1">
      <c r="B18" s="813" t="str">
        <f>Słownik!B466</f>
        <v>Bazowy wymóg kapitałowy</v>
      </c>
      <c r="C18" s="813"/>
      <c r="D18" s="197">
        <f>MAX(D10,D17)</f>
        <v>0</v>
      </c>
      <c r="E18" s="401"/>
    </row>
    <row r="19" spans="2:5" ht="27.75" customHeight="1">
      <c r="B19" s="813" t="str">
        <f>Słownik!B467</f>
        <v>Procent BSCR</v>
      </c>
      <c r="C19" s="813"/>
      <c r="D19" s="197">
        <f>0.3*'SCR-B2A'!D17</f>
        <v>0</v>
      </c>
      <c r="E19" s="401"/>
    </row>
    <row r="20" spans="2:5" ht="31.5" customHeight="1">
      <c r="B20" s="813" t="str">
        <f>Słownik!B468</f>
        <v>Wymóg kapitałowy po zastosowaniu górnego ograniczenia</v>
      </c>
      <c r="C20" s="813"/>
      <c r="D20" s="197">
        <f>MIN(D19,D18)</f>
        <v>0</v>
      </c>
      <c r="E20" s="401"/>
    </row>
    <row r="21" spans="2:5" ht="27.75" customHeight="1">
      <c r="B21" s="813" t="str">
        <f>Słownik!B469</f>
        <v>Koszty z tytułu umów ubezpieczeń na życie, gdzie ryzyko lokaty ponosi ubezpieczający (bez kosztów akwizycji)</v>
      </c>
      <c r="C21" s="813"/>
      <c r="D21" s="535">
        <v>0</v>
      </c>
      <c r="E21" s="401"/>
    </row>
    <row r="22" spans="2:5" ht="21.75" customHeight="1">
      <c r="B22" s="813" t="str">
        <f>Słownik!B470</f>
        <v>Wymóg kapitałowy dla ryzyka operacyjnego</v>
      </c>
      <c r="C22" s="813"/>
      <c r="D22" s="199">
        <f>D20+0.25*D21</f>
        <v>0</v>
      </c>
      <c r="E22" s="401"/>
    </row>
    <row r="23" spans="2:5">
      <c r="B23" s="405"/>
      <c r="C23" s="406"/>
      <c r="D23" s="407"/>
      <c r="E23" s="401"/>
    </row>
    <row r="24" spans="2:5">
      <c r="B24" s="408"/>
      <c r="C24" s="404"/>
      <c r="D24" s="409"/>
      <c r="E24" s="401"/>
    </row>
    <row r="25" spans="2:5">
      <c r="C25" s="410"/>
    </row>
    <row r="26" spans="2:5">
      <c r="C26" s="410"/>
    </row>
    <row r="27" spans="2:5">
      <c r="C27" s="410"/>
    </row>
    <row r="28" spans="2:5">
      <c r="C28" s="410"/>
    </row>
    <row r="29" spans="2:5">
      <c r="C29" s="410"/>
    </row>
  </sheetData>
  <mergeCells count="9">
    <mergeCell ref="A1:G1"/>
    <mergeCell ref="B19:C19"/>
    <mergeCell ref="B20:C20"/>
    <mergeCell ref="B21:C21"/>
    <mergeCell ref="B22:C22"/>
    <mergeCell ref="A3:C3"/>
    <mergeCell ref="B10:C10"/>
    <mergeCell ref="B17:C17"/>
    <mergeCell ref="B18:C18"/>
  </mergeCells>
  <hyperlinks>
    <hyperlink ref="D3" location="Indeks!A1" display="Indeks"/>
    <hyperlink ref="E3" location="'SCR Schemat'!A1" display="'SCR Schemat'!A1"/>
  </hyperlinks>
  <pageMargins left="0.70866141732283472" right="0.70866141732283472" top="0.74803149606299213" bottom="0.74803149606299213" header="0.31496062992125984" footer="0.31496062992125984"/>
  <pageSetup paperSize="9" scale="87" fitToHeight="10" orientation="portrait" r:id="rId1"/>
  <headerFooter differentFirst="1">
    <firstFooter>&amp;C&amp;[217/&amp;[268</first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tabColor theme="1" tint="0.34998626667073579"/>
  </sheetPr>
  <dimension ref="A1:X51"/>
  <sheetViews>
    <sheetView showGridLines="0" zoomScale="85" zoomScaleNormal="85" workbookViewId="0">
      <selection sqref="A1:O1"/>
    </sheetView>
  </sheetViews>
  <sheetFormatPr defaultRowHeight="15"/>
  <cols>
    <col min="1" max="1" width="9.140625" style="151"/>
    <col min="2" max="2" width="47.7109375" style="151" customWidth="1"/>
    <col min="3" max="3" width="19.5703125" style="151" customWidth="1"/>
    <col min="4" max="4" width="18.28515625" style="151" customWidth="1"/>
    <col min="5" max="5" width="14.5703125" style="151" customWidth="1"/>
    <col min="6" max="6" width="12.140625" style="151" customWidth="1"/>
    <col min="7" max="7" width="13.140625" style="151" customWidth="1"/>
    <col min="8" max="8" width="13.85546875" style="151" customWidth="1"/>
    <col min="9" max="9" width="21.5703125" style="151" customWidth="1"/>
    <col min="10" max="10" width="16.140625" style="151" customWidth="1"/>
    <col min="11" max="11" width="18.42578125" style="151" customWidth="1"/>
    <col min="12" max="12" width="12.7109375" style="151" customWidth="1"/>
    <col min="13" max="13" width="16.140625" style="151" customWidth="1"/>
    <col min="14" max="14" width="15.85546875" style="151" customWidth="1"/>
    <col min="15" max="15" width="14.28515625" style="151" customWidth="1"/>
    <col min="16" max="16" width="13.85546875" style="151" customWidth="1"/>
    <col min="17" max="17" width="13.140625" style="151" customWidth="1"/>
    <col min="18" max="18" width="9.140625" style="151"/>
    <col min="19" max="19" width="9.140625" style="151" customWidth="1"/>
    <col min="20" max="20" width="11.85546875" style="151" customWidth="1"/>
    <col min="21" max="21" width="17.85546875" style="151" customWidth="1"/>
    <col min="22" max="28" width="9.140625" style="151" customWidth="1"/>
    <col min="29" max="257" width="9.140625" style="151"/>
    <col min="258" max="258" width="45.140625" style="151" customWidth="1"/>
    <col min="259" max="259" width="14.42578125" style="151" customWidth="1"/>
    <col min="260" max="260" width="18.28515625" style="151" customWidth="1"/>
    <col min="261" max="261" width="14.5703125" style="151" customWidth="1"/>
    <col min="262" max="262" width="10.42578125" style="151" customWidth="1"/>
    <col min="263" max="263" width="9.28515625" style="151" customWidth="1"/>
    <col min="264" max="264" width="13.85546875" style="151" customWidth="1"/>
    <col min="265" max="265" width="20" style="151" customWidth="1"/>
    <col min="266" max="266" width="13.85546875" style="151" customWidth="1"/>
    <col min="267" max="267" width="18.42578125" style="151" customWidth="1"/>
    <col min="268" max="268" width="11.42578125" style="151" customWidth="1"/>
    <col min="269" max="269" width="10.7109375" style="151" customWidth="1"/>
    <col min="270" max="270" width="9.140625" style="151"/>
    <col min="271" max="271" width="9.140625" style="151" customWidth="1"/>
    <col min="272" max="274" width="9.140625" style="151"/>
    <col min="275" max="275" width="9.140625" style="151" customWidth="1"/>
    <col min="276" max="284" width="0" style="151" hidden="1" customWidth="1"/>
    <col min="285" max="513" width="9.140625" style="151"/>
    <col min="514" max="514" width="45.140625" style="151" customWidth="1"/>
    <col min="515" max="515" width="14.42578125" style="151" customWidth="1"/>
    <col min="516" max="516" width="18.28515625" style="151" customWidth="1"/>
    <col min="517" max="517" width="14.5703125" style="151" customWidth="1"/>
    <col min="518" max="518" width="10.42578125" style="151" customWidth="1"/>
    <col min="519" max="519" width="9.28515625" style="151" customWidth="1"/>
    <col min="520" max="520" width="13.85546875" style="151" customWidth="1"/>
    <col min="521" max="521" width="20" style="151" customWidth="1"/>
    <col min="522" max="522" width="13.85546875" style="151" customWidth="1"/>
    <col min="523" max="523" width="18.42578125" style="151" customWidth="1"/>
    <col min="524" max="524" width="11.42578125" style="151" customWidth="1"/>
    <col min="525" max="525" width="10.7109375" style="151" customWidth="1"/>
    <col min="526" max="526" width="9.140625" style="151"/>
    <col min="527" max="527" width="9.140625" style="151" customWidth="1"/>
    <col min="528" max="530" width="9.140625" style="151"/>
    <col min="531" max="531" width="9.140625" style="151" customWidth="1"/>
    <col min="532" max="540" width="0" style="151" hidden="1" customWidth="1"/>
    <col min="541" max="769" width="9.140625" style="151"/>
    <col min="770" max="770" width="45.140625" style="151" customWidth="1"/>
    <col min="771" max="771" width="14.42578125" style="151" customWidth="1"/>
    <col min="772" max="772" width="18.28515625" style="151" customWidth="1"/>
    <col min="773" max="773" width="14.5703125" style="151" customWidth="1"/>
    <col min="774" max="774" width="10.42578125" style="151" customWidth="1"/>
    <col min="775" max="775" width="9.28515625" style="151" customWidth="1"/>
    <col min="776" max="776" width="13.85546875" style="151" customWidth="1"/>
    <col min="777" max="777" width="20" style="151" customWidth="1"/>
    <col min="778" max="778" width="13.85546875" style="151" customWidth="1"/>
    <col min="779" max="779" width="18.42578125" style="151" customWidth="1"/>
    <col min="780" max="780" width="11.42578125" style="151" customWidth="1"/>
    <col min="781" max="781" width="10.7109375" style="151" customWidth="1"/>
    <col min="782" max="782" width="9.140625" style="151"/>
    <col min="783" max="783" width="9.140625" style="151" customWidth="1"/>
    <col min="784" max="786" width="9.140625" style="151"/>
    <col min="787" max="787" width="9.140625" style="151" customWidth="1"/>
    <col min="788" max="796" width="0" style="151" hidden="1" customWidth="1"/>
    <col min="797" max="1025" width="9.140625" style="151"/>
    <col min="1026" max="1026" width="45.140625" style="151" customWidth="1"/>
    <col min="1027" max="1027" width="14.42578125" style="151" customWidth="1"/>
    <col min="1028" max="1028" width="18.28515625" style="151" customWidth="1"/>
    <col min="1029" max="1029" width="14.5703125" style="151" customWidth="1"/>
    <col min="1030" max="1030" width="10.42578125" style="151" customWidth="1"/>
    <col min="1031" max="1031" width="9.28515625" style="151" customWidth="1"/>
    <col min="1032" max="1032" width="13.85546875" style="151" customWidth="1"/>
    <col min="1033" max="1033" width="20" style="151" customWidth="1"/>
    <col min="1034" max="1034" width="13.85546875" style="151" customWidth="1"/>
    <col min="1035" max="1035" width="18.42578125" style="151" customWidth="1"/>
    <col min="1036" max="1036" width="11.42578125" style="151" customWidth="1"/>
    <col min="1037" max="1037" width="10.7109375" style="151" customWidth="1"/>
    <col min="1038" max="1038" width="9.140625" style="151"/>
    <col min="1039" max="1039" width="9.140625" style="151" customWidth="1"/>
    <col min="1040" max="1042" width="9.140625" style="151"/>
    <col min="1043" max="1043" width="9.140625" style="151" customWidth="1"/>
    <col min="1044" max="1052" width="0" style="151" hidden="1" customWidth="1"/>
    <col min="1053" max="1281" width="9.140625" style="151"/>
    <col min="1282" max="1282" width="45.140625" style="151" customWidth="1"/>
    <col min="1283" max="1283" width="14.42578125" style="151" customWidth="1"/>
    <col min="1284" max="1284" width="18.28515625" style="151" customWidth="1"/>
    <col min="1285" max="1285" width="14.5703125" style="151" customWidth="1"/>
    <col min="1286" max="1286" width="10.42578125" style="151" customWidth="1"/>
    <col min="1287" max="1287" width="9.28515625" style="151" customWidth="1"/>
    <col min="1288" max="1288" width="13.85546875" style="151" customWidth="1"/>
    <col min="1289" max="1289" width="20" style="151" customWidth="1"/>
    <col min="1290" max="1290" width="13.85546875" style="151" customWidth="1"/>
    <col min="1291" max="1291" width="18.42578125" style="151" customWidth="1"/>
    <col min="1292" max="1292" width="11.42578125" style="151" customWidth="1"/>
    <col min="1293" max="1293" width="10.7109375" style="151" customWidth="1"/>
    <col min="1294" max="1294" width="9.140625" style="151"/>
    <col min="1295" max="1295" width="9.140625" style="151" customWidth="1"/>
    <col min="1296" max="1298" width="9.140625" style="151"/>
    <col min="1299" max="1299" width="9.140625" style="151" customWidth="1"/>
    <col min="1300" max="1308" width="0" style="151" hidden="1" customWidth="1"/>
    <col min="1309" max="1537" width="9.140625" style="151"/>
    <col min="1538" max="1538" width="45.140625" style="151" customWidth="1"/>
    <col min="1539" max="1539" width="14.42578125" style="151" customWidth="1"/>
    <col min="1540" max="1540" width="18.28515625" style="151" customWidth="1"/>
    <col min="1541" max="1541" width="14.5703125" style="151" customWidth="1"/>
    <col min="1542" max="1542" width="10.42578125" style="151" customWidth="1"/>
    <col min="1543" max="1543" width="9.28515625" style="151" customWidth="1"/>
    <col min="1544" max="1544" width="13.85546875" style="151" customWidth="1"/>
    <col min="1545" max="1545" width="20" style="151" customWidth="1"/>
    <col min="1546" max="1546" width="13.85546875" style="151" customWidth="1"/>
    <col min="1547" max="1547" width="18.42578125" style="151" customWidth="1"/>
    <col min="1548" max="1548" width="11.42578125" style="151" customWidth="1"/>
    <col min="1549" max="1549" width="10.7109375" style="151" customWidth="1"/>
    <col min="1550" max="1550" width="9.140625" style="151"/>
    <col min="1551" max="1551" width="9.140625" style="151" customWidth="1"/>
    <col min="1552" max="1554" width="9.140625" style="151"/>
    <col min="1555" max="1555" width="9.140625" style="151" customWidth="1"/>
    <col min="1556" max="1564" width="0" style="151" hidden="1" customWidth="1"/>
    <col min="1565" max="1793" width="9.140625" style="151"/>
    <col min="1794" max="1794" width="45.140625" style="151" customWidth="1"/>
    <col min="1795" max="1795" width="14.42578125" style="151" customWidth="1"/>
    <col min="1796" max="1796" width="18.28515625" style="151" customWidth="1"/>
    <col min="1797" max="1797" width="14.5703125" style="151" customWidth="1"/>
    <col min="1798" max="1798" width="10.42578125" style="151" customWidth="1"/>
    <col min="1799" max="1799" width="9.28515625" style="151" customWidth="1"/>
    <col min="1800" max="1800" width="13.85546875" style="151" customWidth="1"/>
    <col min="1801" max="1801" width="20" style="151" customWidth="1"/>
    <col min="1802" max="1802" width="13.85546875" style="151" customWidth="1"/>
    <col min="1803" max="1803" width="18.42578125" style="151" customWidth="1"/>
    <col min="1804" max="1804" width="11.42578125" style="151" customWidth="1"/>
    <col min="1805" max="1805" width="10.7109375" style="151" customWidth="1"/>
    <col min="1806" max="1806" width="9.140625" style="151"/>
    <col min="1807" max="1807" width="9.140625" style="151" customWidth="1"/>
    <col min="1808" max="1810" width="9.140625" style="151"/>
    <col min="1811" max="1811" width="9.140625" style="151" customWidth="1"/>
    <col min="1812" max="1820" width="0" style="151" hidden="1" customWidth="1"/>
    <col min="1821" max="2049" width="9.140625" style="151"/>
    <col min="2050" max="2050" width="45.140625" style="151" customWidth="1"/>
    <col min="2051" max="2051" width="14.42578125" style="151" customWidth="1"/>
    <col min="2052" max="2052" width="18.28515625" style="151" customWidth="1"/>
    <col min="2053" max="2053" width="14.5703125" style="151" customWidth="1"/>
    <col min="2054" max="2054" width="10.42578125" style="151" customWidth="1"/>
    <col min="2055" max="2055" width="9.28515625" style="151" customWidth="1"/>
    <col min="2056" max="2056" width="13.85546875" style="151" customWidth="1"/>
    <col min="2057" max="2057" width="20" style="151" customWidth="1"/>
    <col min="2058" max="2058" width="13.85546875" style="151" customWidth="1"/>
    <col min="2059" max="2059" width="18.42578125" style="151" customWidth="1"/>
    <col min="2060" max="2060" width="11.42578125" style="151" customWidth="1"/>
    <col min="2061" max="2061" width="10.7109375" style="151" customWidth="1"/>
    <col min="2062" max="2062" width="9.140625" style="151"/>
    <col min="2063" max="2063" width="9.140625" style="151" customWidth="1"/>
    <col min="2064" max="2066" width="9.140625" style="151"/>
    <col min="2067" max="2067" width="9.140625" style="151" customWidth="1"/>
    <col min="2068" max="2076" width="0" style="151" hidden="1" customWidth="1"/>
    <col min="2077" max="2305" width="9.140625" style="151"/>
    <col min="2306" max="2306" width="45.140625" style="151" customWidth="1"/>
    <col min="2307" max="2307" width="14.42578125" style="151" customWidth="1"/>
    <col min="2308" max="2308" width="18.28515625" style="151" customWidth="1"/>
    <col min="2309" max="2309" width="14.5703125" style="151" customWidth="1"/>
    <col min="2310" max="2310" width="10.42578125" style="151" customWidth="1"/>
    <col min="2311" max="2311" width="9.28515625" style="151" customWidth="1"/>
    <col min="2312" max="2312" width="13.85546875" style="151" customWidth="1"/>
    <col min="2313" max="2313" width="20" style="151" customWidth="1"/>
    <col min="2314" max="2314" width="13.85546875" style="151" customWidth="1"/>
    <col min="2315" max="2315" width="18.42578125" style="151" customWidth="1"/>
    <col min="2316" max="2316" width="11.42578125" style="151" customWidth="1"/>
    <col min="2317" max="2317" width="10.7109375" style="151" customWidth="1"/>
    <col min="2318" max="2318" width="9.140625" style="151"/>
    <col min="2319" max="2319" width="9.140625" style="151" customWidth="1"/>
    <col min="2320" max="2322" width="9.140625" style="151"/>
    <col min="2323" max="2323" width="9.140625" style="151" customWidth="1"/>
    <col min="2324" max="2332" width="0" style="151" hidden="1" customWidth="1"/>
    <col min="2333" max="2561" width="9.140625" style="151"/>
    <col min="2562" max="2562" width="45.140625" style="151" customWidth="1"/>
    <col min="2563" max="2563" width="14.42578125" style="151" customWidth="1"/>
    <col min="2564" max="2564" width="18.28515625" style="151" customWidth="1"/>
    <col min="2565" max="2565" width="14.5703125" style="151" customWidth="1"/>
    <col min="2566" max="2566" width="10.42578125" style="151" customWidth="1"/>
    <col min="2567" max="2567" width="9.28515625" style="151" customWidth="1"/>
    <col min="2568" max="2568" width="13.85546875" style="151" customWidth="1"/>
    <col min="2569" max="2569" width="20" style="151" customWidth="1"/>
    <col min="2570" max="2570" width="13.85546875" style="151" customWidth="1"/>
    <col min="2571" max="2571" width="18.42578125" style="151" customWidth="1"/>
    <col min="2572" max="2572" width="11.42578125" style="151" customWidth="1"/>
    <col min="2573" max="2573" width="10.7109375" style="151" customWidth="1"/>
    <col min="2574" max="2574" width="9.140625" style="151"/>
    <col min="2575" max="2575" width="9.140625" style="151" customWidth="1"/>
    <col min="2576" max="2578" width="9.140625" style="151"/>
    <col min="2579" max="2579" width="9.140625" style="151" customWidth="1"/>
    <col min="2580" max="2588" width="0" style="151" hidden="1" customWidth="1"/>
    <col min="2589" max="2817" width="9.140625" style="151"/>
    <col min="2818" max="2818" width="45.140625" style="151" customWidth="1"/>
    <col min="2819" max="2819" width="14.42578125" style="151" customWidth="1"/>
    <col min="2820" max="2820" width="18.28515625" style="151" customWidth="1"/>
    <col min="2821" max="2821" width="14.5703125" style="151" customWidth="1"/>
    <col min="2822" max="2822" width="10.42578125" style="151" customWidth="1"/>
    <col min="2823" max="2823" width="9.28515625" style="151" customWidth="1"/>
    <col min="2824" max="2824" width="13.85546875" style="151" customWidth="1"/>
    <col min="2825" max="2825" width="20" style="151" customWidth="1"/>
    <col min="2826" max="2826" width="13.85546875" style="151" customWidth="1"/>
    <col min="2827" max="2827" width="18.42578125" style="151" customWidth="1"/>
    <col min="2828" max="2828" width="11.42578125" style="151" customWidth="1"/>
    <col min="2829" max="2829" width="10.7109375" style="151" customWidth="1"/>
    <col min="2830" max="2830" width="9.140625" style="151"/>
    <col min="2831" max="2831" width="9.140625" style="151" customWidth="1"/>
    <col min="2832" max="2834" width="9.140625" style="151"/>
    <col min="2835" max="2835" width="9.140625" style="151" customWidth="1"/>
    <col min="2836" max="2844" width="0" style="151" hidden="1" customWidth="1"/>
    <col min="2845" max="3073" width="9.140625" style="151"/>
    <col min="3074" max="3074" width="45.140625" style="151" customWidth="1"/>
    <col min="3075" max="3075" width="14.42578125" style="151" customWidth="1"/>
    <col min="3076" max="3076" width="18.28515625" style="151" customWidth="1"/>
    <col min="3077" max="3077" width="14.5703125" style="151" customWidth="1"/>
    <col min="3078" max="3078" width="10.42578125" style="151" customWidth="1"/>
    <col min="3079" max="3079" width="9.28515625" style="151" customWidth="1"/>
    <col min="3080" max="3080" width="13.85546875" style="151" customWidth="1"/>
    <col min="3081" max="3081" width="20" style="151" customWidth="1"/>
    <col min="3082" max="3082" width="13.85546875" style="151" customWidth="1"/>
    <col min="3083" max="3083" width="18.42578125" style="151" customWidth="1"/>
    <col min="3084" max="3084" width="11.42578125" style="151" customWidth="1"/>
    <col min="3085" max="3085" width="10.7109375" style="151" customWidth="1"/>
    <col min="3086" max="3086" width="9.140625" style="151"/>
    <col min="3087" max="3087" width="9.140625" style="151" customWidth="1"/>
    <col min="3088" max="3090" width="9.140625" style="151"/>
    <col min="3091" max="3091" width="9.140625" style="151" customWidth="1"/>
    <col min="3092" max="3100" width="0" style="151" hidden="1" customWidth="1"/>
    <col min="3101" max="3329" width="9.140625" style="151"/>
    <col min="3330" max="3330" width="45.140625" style="151" customWidth="1"/>
    <col min="3331" max="3331" width="14.42578125" style="151" customWidth="1"/>
    <col min="3332" max="3332" width="18.28515625" style="151" customWidth="1"/>
    <col min="3333" max="3333" width="14.5703125" style="151" customWidth="1"/>
    <col min="3334" max="3334" width="10.42578125" style="151" customWidth="1"/>
    <col min="3335" max="3335" width="9.28515625" style="151" customWidth="1"/>
    <col min="3336" max="3336" width="13.85546875" style="151" customWidth="1"/>
    <col min="3337" max="3337" width="20" style="151" customWidth="1"/>
    <col min="3338" max="3338" width="13.85546875" style="151" customWidth="1"/>
    <col min="3339" max="3339" width="18.42578125" style="151" customWidth="1"/>
    <col min="3340" max="3340" width="11.42578125" style="151" customWidth="1"/>
    <col min="3341" max="3341" width="10.7109375" style="151" customWidth="1"/>
    <col min="3342" max="3342" width="9.140625" style="151"/>
    <col min="3343" max="3343" width="9.140625" style="151" customWidth="1"/>
    <col min="3344" max="3346" width="9.140625" style="151"/>
    <col min="3347" max="3347" width="9.140625" style="151" customWidth="1"/>
    <col min="3348" max="3356" width="0" style="151" hidden="1" customWidth="1"/>
    <col min="3357" max="3585" width="9.140625" style="151"/>
    <col min="3586" max="3586" width="45.140625" style="151" customWidth="1"/>
    <col min="3587" max="3587" width="14.42578125" style="151" customWidth="1"/>
    <col min="3588" max="3588" width="18.28515625" style="151" customWidth="1"/>
    <col min="3589" max="3589" width="14.5703125" style="151" customWidth="1"/>
    <col min="3590" max="3590" width="10.42578125" style="151" customWidth="1"/>
    <col min="3591" max="3591" width="9.28515625" style="151" customWidth="1"/>
    <col min="3592" max="3592" width="13.85546875" style="151" customWidth="1"/>
    <col min="3593" max="3593" width="20" style="151" customWidth="1"/>
    <col min="3594" max="3594" width="13.85546875" style="151" customWidth="1"/>
    <col min="3595" max="3595" width="18.42578125" style="151" customWidth="1"/>
    <col min="3596" max="3596" width="11.42578125" style="151" customWidth="1"/>
    <col min="3597" max="3597" width="10.7109375" style="151" customWidth="1"/>
    <col min="3598" max="3598" width="9.140625" style="151"/>
    <col min="3599" max="3599" width="9.140625" style="151" customWidth="1"/>
    <col min="3600" max="3602" width="9.140625" style="151"/>
    <col min="3603" max="3603" width="9.140625" style="151" customWidth="1"/>
    <col min="3604" max="3612" width="0" style="151" hidden="1" customWidth="1"/>
    <col min="3613" max="3841" width="9.140625" style="151"/>
    <col min="3842" max="3842" width="45.140625" style="151" customWidth="1"/>
    <col min="3843" max="3843" width="14.42578125" style="151" customWidth="1"/>
    <col min="3844" max="3844" width="18.28515625" style="151" customWidth="1"/>
    <col min="3845" max="3845" width="14.5703125" style="151" customWidth="1"/>
    <col min="3846" max="3846" width="10.42578125" style="151" customWidth="1"/>
    <col min="3847" max="3847" width="9.28515625" style="151" customWidth="1"/>
    <col min="3848" max="3848" width="13.85546875" style="151" customWidth="1"/>
    <col min="3849" max="3849" width="20" style="151" customWidth="1"/>
    <col min="3850" max="3850" width="13.85546875" style="151" customWidth="1"/>
    <col min="3851" max="3851" width="18.42578125" style="151" customWidth="1"/>
    <col min="3852" max="3852" width="11.42578125" style="151" customWidth="1"/>
    <col min="3853" max="3853" width="10.7109375" style="151" customWidth="1"/>
    <col min="3854" max="3854" width="9.140625" style="151"/>
    <col min="3855" max="3855" width="9.140625" style="151" customWidth="1"/>
    <col min="3856" max="3858" width="9.140625" style="151"/>
    <col min="3859" max="3859" width="9.140625" style="151" customWidth="1"/>
    <col min="3860" max="3868" width="0" style="151" hidden="1" customWidth="1"/>
    <col min="3869" max="4097" width="9.140625" style="151"/>
    <col min="4098" max="4098" width="45.140625" style="151" customWidth="1"/>
    <col min="4099" max="4099" width="14.42578125" style="151" customWidth="1"/>
    <col min="4100" max="4100" width="18.28515625" style="151" customWidth="1"/>
    <col min="4101" max="4101" width="14.5703125" style="151" customWidth="1"/>
    <col min="4102" max="4102" width="10.42578125" style="151" customWidth="1"/>
    <col min="4103" max="4103" width="9.28515625" style="151" customWidth="1"/>
    <col min="4104" max="4104" width="13.85546875" style="151" customWidth="1"/>
    <col min="4105" max="4105" width="20" style="151" customWidth="1"/>
    <col min="4106" max="4106" width="13.85546875" style="151" customWidth="1"/>
    <col min="4107" max="4107" width="18.42578125" style="151" customWidth="1"/>
    <col min="4108" max="4108" width="11.42578125" style="151" customWidth="1"/>
    <col min="4109" max="4109" width="10.7109375" style="151" customWidth="1"/>
    <col min="4110" max="4110" width="9.140625" style="151"/>
    <col min="4111" max="4111" width="9.140625" style="151" customWidth="1"/>
    <col min="4112" max="4114" width="9.140625" style="151"/>
    <col min="4115" max="4115" width="9.140625" style="151" customWidth="1"/>
    <col min="4116" max="4124" width="0" style="151" hidden="1" customWidth="1"/>
    <col min="4125" max="4353" width="9.140625" style="151"/>
    <col min="4354" max="4354" width="45.140625" style="151" customWidth="1"/>
    <col min="4355" max="4355" width="14.42578125" style="151" customWidth="1"/>
    <col min="4356" max="4356" width="18.28515625" style="151" customWidth="1"/>
    <col min="4357" max="4357" width="14.5703125" style="151" customWidth="1"/>
    <col min="4358" max="4358" width="10.42578125" style="151" customWidth="1"/>
    <col min="4359" max="4359" width="9.28515625" style="151" customWidth="1"/>
    <col min="4360" max="4360" width="13.85546875" style="151" customWidth="1"/>
    <col min="4361" max="4361" width="20" style="151" customWidth="1"/>
    <col min="4362" max="4362" width="13.85546875" style="151" customWidth="1"/>
    <col min="4363" max="4363" width="18.42578125" style="151" customWidth="1"/>
    <col min="4364" max="4364" width="11.42578125" style="151" customWidth="1"/>
    <col min="4365" max="4365" width="10.7109375" style="151" customWidth="1"/>
    <col min="4366" max="4366" width="9.140625" style="151"/>
    <col min="4367" max="4367" width="9.140625" style="151" customWidth="1"/>
    <col min="4368" max="4370" width="9.140625" style="151"/>
    <col min="4371" max="4371" width="9.140625" style="151" customWidth="1"/>
    <col min="4372" max="4380" width="0" style="151" hidden="1" customWidth="1"/>
    <col min="4381" max="4609" width="9.140625" style="151"/>
    <col min="4610" max="4610" width="45.140625" style="151" customWidth="1"/>
    <col min="4611" max="4611" width="14.42578125" style="151" customWidth="1"/>
    <col min="4612" max="4612" width="18.28515625" style="151" customWidth="1"/>
    <col min="4613" max="4613" width="14.5703125" style="151" customWidth="1"/>
    <col min="4614" max="4614" width="10.42578125" style="151" customWidth="1"/>
    <col min="4615" max="4615" width="9.28515625" style="151" customWidth="1"/>
    <col min="4616" max="4616" width="13.85546875" style="151" customWidth="1"/>
    <col min="4617" max="4617" width="20" style="151" customWidth="1"/>
    <col min="4618" max="4618" width="13.85546875" style="151" customWidth="1"/>
    <col min="4619" max="4619" width="18.42578125" style="151" customWidth="1"/>
    <col min="4620" max="4620" width="11.42578125" style="151" customWidth="1"/>
    <col min="4621" max="4621" width="10.7109375" style="151" customWidth="1"/>
    <col min="4622" max="4622" width="9.140625" style="151"/>
    <col min="4623" max="4623" width="9.140625" style="151" customWidth="1"/>
    <col min="4624" max="4626" width="9.140625" style="151"/>
    <col min="4627" max="4627" width="9.140625" style="151" customWidth="1"/>
    <col min="4628" max="4636" width="0" style="151" hidden="1" customWidth="1"/>
    <col min="4637" max="4865" width="9.140625" style="151"/>
    <col min="4866" max="4866" width="45.140625" style="151" customWidth="1"/>
    <col min="4867" max="4867" width="14.42578125" style="151" customWidth="1"/>
    <col min="4868" max="4868" width="18.28515625" style="151" customWidth="1"/>
    <col min="4869" max="4869" width="14.5703125" style="151" customWidth="1"/>
    <col min="4870" max="4870" width="10.42578125" style="151" customWidth="1"/>
    <col min="4871" max="4871" width="9.28515625" style="151" customWidth="1"/>
    <col min="4872" max="4872" width="13.85546875" style="151" customWidth="1"/>
    <col min="4873" max="4873" width="20" style="151" customWidth="1"/>
    <col min="4874" max="4874" width="13.85546875" style="151" customWidth="1"/>
    <col min="4875" max="4875" width="18.42578125" style="151" customWidth="1"/>
    <col min="4876" max="4876" width="11.42578125" style="151" customWidth="1"/>
    <col min="4877" max="4877" width="10.7109375" style="151" customWidth="1"/>
    <col min="4878" max="4878" width="9.140625" style="151"/>
    <col min="4879" max="4879" width="9.140625" style="151" customWidth="1"/>
    <col min="4880" max="4882" width="9.140625" style="151"/>
    <col min="4883" max="4883" width="9.140625" style="151" customWidth="1"/>
    <col min="4884" max="4892" width="0" style="151" hidden="1" customWidth="1"/>
    <col min="4893" max="5121" width="9.140625" style="151"/>
    <col min="5122" max="5122" width="45.140625" style="151" customWidth="1"/>
    <col min="5123" max="5123" width="14.42578125" style="151" customWidth="1"/>
    <col min="5124" max="5124" width="18.28515625" style="151" customWidth="1"/>
    <col min="5125" max="5125" width="14.5703125" style="151" customWidth="1"/>
    <col min="5126" max="5126" width="10.42578125" style="151" customWidth="1"/>
    <col min="5127" max="5127" width="9.28515625" style="151" customWidth="1"/>
    <col min="5128" max="5128" width="13.85546875" style="151" customWidth="1"/>
    <col min="5129" max="5129" width="20" style="151" customWidth="1"/>
    <col min="5130" max="5130" width="13.85546875" style="151" customWidth="1"/>
    <col min="5131" max="5131" width="18.42578125" style="151" customWidth="1"/>
    <col min="5132" max="5132" width="11.42578125" style="151" customWidth="1"/>
    <col min="5133" max="5133" width="10.7109375" style="151" customWidth="1"/>
    <col min="5134" max="5134" width="9.140625" style="151"/>
    <col min="5135" max="5135" width="9.140625" style="151" customWidth="1"/>
    <col min="5136" max="5138" width="9.140625" style="151"/>
    <col min="5139" max="5139" width="9.140625" style="151" customWidth="1"/>
    <col min="5140" max="5148" width="0" style="151" hidden="1" customWidth="1"/>
    <col min="5149" max="5377" width="9.140625" style="151"/>
    <col min="5378" max="5378" width="45.140625" style="151" customWidth="1"/>
    <col min="5379" max="5379" width="14.42578125" style="151" customWidth="1"/>
    <col min="5380" max="5380" width="18.28515625" style="151" customWidth="1"/>
    <col min="5381" max="5381" width="14.5703125" style="151" customWidth="1"/>
    <col min="5382" max="5382" width="10.42578125" style="151" customWidth="1"/>
    <col min="5383" max="5383" width="9.28515625" style="151" customWidth="1"/>
    <col min="5384" max="5384" width="13.85546875" style="151" customWidth="1"/>
    <col min="5385" max="5385" width="20" style="151" customWidth="1"/>
    <col min="5386" max="5386" width="13.85546875" style="151" customWidth="1"/>
    <col min="5387" max="5387" width="18.42578125" style="151" customWidth="1"/>
    <col min="5388" max="5388" width="11.42578125" style="151" customWidth="1"/>
    <col min="5389" max="5389" width="10.7109375" style="151" customWidth="1"/>
    <col min="5390" max="5390" width="9.140625" style="151"/>
    <col min="5391" max="5391" width="9.140625" style="151" customWidth="1"/>
    <col min="5392" max="5394" width="9.140625" style="151"/>
    <col min="5395" max="5395" width="9.140625" style="151" customWidth="1"/>
    <col min="5396" max="5404" width="0" style="151" hidden="1" customWidth="1"/>
    <col min="5405" max="5633" width="9.140625" style="151"/>
    <col min="5634" max="5634" width="45.140625" style="151" customWidth="1"/>
    <col min="5635" max="5635" width="14.42578125" style="151" customWidth="1"/>
    <col min="5636" max="5636" width="18.28515625" style="151" customWidth="1"/>
    <col min="5637" max="5637" width="14.5703125" style="151" customWidth="1"/>
    <col min="5638" max="5638" width="10.42578125" style="151" customWidth="1"/>
    <col min="5639" max="5639" width="9.28515625" style="151" customWidth="1"/>
    <col min="5640" max="5640" width="13.85546875" style="151" customWidth="1"/>
    <col min="5641" max="5641" width="20" style="151" customWidth="1"/>
    <col min="5642" max="5642" width="13.85546875" style="151" customWidth="1"/>
    <col min="5643" max="5643" width="18.42578125" style="151" customWidth="1"/>
    <col min="5644" max="5644" width="11.42578125" style="151" customWidth="1"/>
    <col min="5645" max="5645" width="10.7109375" style="151" customWidth="1"/>
    <col min="5646" max="5646" width="9.140625" style="151"/>
    <col min="5647" max="5647" width="9.140625" style="151" customWidth="1"/>
    <col min="5648" max="5650" width="9.140625" style="151"/>
    <col min="5651" max="5651" width="9.140625" style="151" customWidth="1"/>
    <col min="5652" max="5660" width="0" style="151" hidden="1" customWidth="1"/>
    <col min="5661" max="5889" width="9.140625" style="151"/>
    <col min="5890" max="5890" width="45.140625" style="151" customWidth="1"/>
    <col min="5891" max="5891" width="14.42578125" style="151" customWidth="1"/>
    <col min="5892" max="5892" width="18.28515625" style="151" customWidth="1"/>
    <col min="5893" max="5893" width="14.5703125" style="151" customWidth="1"/>
    <col min="5894" max="5894" width="10.42578125" style="151" customWidth="1"/>
    <col min="5895" max="5895" width="9.28515625" style="151" customWidth="1"/>
    <col min="5896" max="5896" width="13.85546875" style="151" customWidth="1"/>
    <col min="5897" max="5897" width="20" style="151" customWidth="1"/>
    <col min="5898" max="5898" width="13.85546875" style="151" customWidth="1"/>
    <col min="5899" max="5899" width="18.42578125" style="151" customWidth="1"/>
    <col min="5900" max="5900" width="11.42578125" style="151" customWidth="1"/>
    <col min="5901" max="5901" width="10.7109375" style="151" customWidth="1"/>
    <col min="5902" max="5902" width="9.140625" style="151"/>
    <col min="5903" max="5903" width="9.140625" style="151" customWidth="1"/>
    <col min="5904" max="5906" width="9.140625" style="151"/>
    <col min="5907" max="5907" width="9.140625" style="151" customWidth="1"/>
    <col min="5908" max="5916" width="0" style="151" hidden="1" customWidth="1"/>
    <col min="5917" max="6145" width="9.140625" style="151"/>
    <col min="6146" max="6146" width="45.140625" style="151" customWidth="1"/>
    <col min="6147" max="6147" width="14.42578125" style="151" customWidth="1"/>
    <col min="6148" max="6148" width="18.28515625" style="151" customWidth="1"/>
    <col min="6149" max="6149" width="14.5703125" style="151" customWidth="1"/>
    <col min="6150" max="6150" width="10.42578125" style="151" customWidth="1"/>
    <col min="6151" max="6151" width="9.28515625" style="151" customWidth="1"/>
    <col min="6152" max="6152" width="13.85546875" style="151" customWidth="1"/>
    <col min="6153" max="6153" width="20" style="151" customWidth="1"/>
    <col min="6154" max="6154" width="13.85546875" style="151" customWidth="1"/>
    <col min="6155" max="6155" width="18.42578125" style="151" customWidth="1"/>
    <col min="6156" max="6156" width="11.42578125" style="151" customWidth="1"/>
    <col min="6157" max="6157" width="10.7109375" style="151" customWidth="1"/>
    <col min="6158" max="6158" width="9.140625" style="151"/>
    <col min="6159" max="6159" width="9.140625" style="151" customWidth="1"/>
    <col min="6160" max="6162" width="9.140625" style="151"/>
    <col min="6163" max="6163" width="9.140625" style="151" customWidth="1"/>
    <col min="6164" max="6172" width="0" style="151" hidden="1" customWidth="1"/>
    <col min="6173" max="6401" width="9.140625" style="151"/>
    <col min="6402" max="6402" width="45.140625" style="151" customWidth="1"/>
    <col min="6403" max="6403" width="14.42578125" style="151" customWidth="1"/>
    <col min="6404" max="6404" width="18.28515625" style="151" customWidth="1"/>
    <col min="6405" max="6405" width="14.5703125" style="151" customWidth="1"/>
    <col min="6406" max="6406" width="10.42578125" style="151" customWidth="1"/>
    <col min="6407" max="6407" width="9.28515625" style="151" customWidth="1"/>
    <col min="6408" max="6408" width="13.85546875" style="151" customWidth="1"/>
    <col min="6409" max="6409" width="20" style="151" customWidth="1"/>
    <col min="6410" max="6410" width="13.85546875" style="151" customWidth="1"/>
    <col min="6411" max="6411" width="18.42578125" style="151" customWidth="1"/>
    <col min="6412" max="6412" width="11.42578125" style="151" customWidth="1"/>
    <col min="6413" max="6413" width="10.7109375" style="151" customWidth="1"/>
    <col min="6414" max="6414" width="9.140625" style="151"/>
    <col min="6415" max="6415" width="9.140625" style="151" customWidth="1"/>
    <col min="6416" max="6418" width="9.140625" style="151"/>
    <col min="6419" max="6419" width="9.140625" style="151" customWidth="1"/>
    <col min="6420" max="6428" width="0" style="151" hidden="1" customWidth="1"/>
    <col min="6429" max="6657" width="9.140625" style="151"/>
    <col min="6658" max="6658" width="45.140625" style="151" customWidth="1"/>
    <col min="6659" max="6659" width="14.42578125" style="151" customWidth="1"/>
    <col min="6660" max="6660" width="18.28515625" style="151" customWidth="1"/>
    <col min="6661" max="6661" width="14.5703125" style="151" customWidth="1"/>
    <col min="6662" max="6662" width="10.42578125" style="151" customWidth="1"/>
    <col min="6663" max="6663" width="9.28515625" style="151" customWidth="1"/>
    <col min="6664" max="6664" width="13.85546875" style="151" customWidth="1"/>
    <col min="6665" max="6665" width="20" style="151" customWidth="1"/>
    <col min="6666" max="6666" width="13.85546875" style="151" customWidth="1"/>
    <col min="6667" max="6667" width="18.42578125" style="151" customWidth="1"/>
    <col min="6668" max="6668" width="11.42578125" style="151" customWidth="1"/>
    <col min="6669" max="6669" width="10.7109375" style="151" customWidth="1"/>
    <col min="6670" max="6670" width="9.140625" style="151"/>
    <col min="6671" max="6671" width="9.140625" style="151" customWidth="1"/>
    <col min="6672" max="6674" width="9.140625" style="151"/>
    <col min="6675" max="6675" width="9.140625" style="151" customWidth="1"/>
    <col min="6676" max="6684" width="0" style="151" hidden="1" customWidth="1"/>
    <col min="6685" max="6913" width="9.140625" style="151"/>
    <col min="6914" max="6914" width="45.140625" style="151" customWidth="1"/>
    <col min="6915" max="6915" width="14.42578125" style="151" customWidth="1"/>
    <col min="6916" max="6916" width="18.28515625" style="151" customWidth="1"/>
    <col min="6917" max="6917" width="14.5703125" style="151" customWidth="1"/>
    <col min="6918" max="6918" width="10.42578125" style="151" customWidth="1"/>
    <col min="6919" max="6919" width="9.28515625" style="151" customWidth="1"/>
    <col min="6920" max="6920" width="13.85546875" style="151" customWidth="1"/>
    <col min="6921" max="6921" width="20" style="151" customWidth="1"/>
    <col min="6922" max="6922" width="13.85546875" style="151" customWidth="1"/>
    <col min="6923" max="6923" width="18.42578125" style="151" customWidth="1"/>
    <col min="6924" max="6924" width="11.42578125" style="151" customWidth="1"/>
    <col min="6925" max="6925" width="10.7109375" style="151" customWidth="1"/>
    <col min="6926" max="6926" width="9.140625" style="151"/>
    <col min="6927" max="6927" width="9.140625" style="151" customWidth="1"/>
    <col min="6928" max="6930" width="9.140625" style="151"/>
    <col min="6931" max="6931" width="9.140625" style="151" customWidth="1"/>
    <col min="6932" max="6940" width="0" style="151" hidden="1" customWidth="1"/>
    <col min="6941" max="7169" width="9.140625" style="151"/>
    <col min="7170" max="7170" width="45.140625" style="151" customWidth="1"/>
    <col min="7171" max="7171" width="14.42578125" style="151" customWidth="1"/>
    <col min="7172" max="7172" width="18.28515625" style="151" customWidth="1"/>
    <col min="7173" max="7173" width="14.5703125" style="151" customWidth="1"/>
    <col min="7174" max="7174" width="10.42578125" style="151" customWidth="1"/>
    <col min="7175" max="7175" width="9.28515625" style="151" customWidth="1"/>
    <col min="7176" max="7176" width="13.85546875" style="151" customWidth="1"/>
    <col min="7177" max="7177" width="20" style="151" customWidth="1"/>
    <col min="7178" max="7178" width="13.85546875" style="151" customWidth="1"/>
    <col min="7179" max="7179" width="18.42578125" style="151" customWidth="1"/>
    <col min="7180" max="7180" width="11.42578125" style="151" customWidth="1"/>
    <col min="7181" max="7181" width="10.7109375" style="151" customWidth="1"/>
    <col min="7182" max="7182" width="9.140625" style="151"/>
    <col min="7183" max="7183" width="9.140625" style="151" customWidth="1"/>
    <col min="7184" max="7186" width="9.140625" style="151"/>
    <col min="7187" max="7187" width="9.140625" style="151" customWidth="1"/>
    <col min="7188" max="7196" width="0" style="151" hidden="1" customWidth="1"/>
    <col min="7197" max="7425" width="9.140625" style="151"/>
    <col min="7426" max="7426" width="45.140625" style="151" customWidth="1"/>
    <col min="7427" max="7427" width="14.42578125" style="151" customWidth="1"/>
    <col min="7428" max="7428" width="18.28515625" style="151" customWidth="1"/>
    <col min="7429" max="7429" width="14.5703125" style="151" customWidth="1"/>
    <col min="7430" max="7430" width="10.42578125" style="151" customWidth="1"/>
    <col min="7431" max="7431" width="9.28515625" style="151" customWidth="1"/>
    <col min="7432" max="7432" width="13.85546875" style="151" customWidth="1"/>
    <col min="7433" max="7433" width="20" style="151" customWidth="1"/>
    <col min="7434" max="7434" width="13.85546875" style="151" customWidth="1"/>
    <col min="7435" max="7435" width="18.42578125" style="151" customWidth="1"/>
    <col min="7436" max="7436" width="11.42578125" style="151" customWidth="1"/>
    <col min="7437" max="7437" width="10.7109375" style="151" customWidth="1"/>
    <col min="7438" max="7438" width="9.140625" style="151"/>
    <col min="7439" max="7439" width="9.140625" style="151" customWidth="1"/>
    <col min="7440" max="7442" width="9.140625" style="151"/>
    <col min="7443" max="7443" width="9.140625" style="151" customWidth="1"/>
    <col min="7444" max="7452" width="0" style="151" hidden="1" customWidth="1"/>
    <col min="7453" max="7681" width="9.140625" style="151"/>
    <col min="7682" max="7682" width="45.140625" style="151" customWidth="1"/>
    <col min="7683" max="7683" width="14.42578125" style="151" customWidth="1"/>
    <col min="7684" max="7684" width="18.28515625" style="151" customWidth="1"/>
    <col min="7685" max="7685" width="14.5703125" style="151" customWidth="1"/>
    <col min="7686" max="7686" width="10.42578125" style="151" customWidth="1"/>
    <col min="7687" max="7687" width="9.28515625" style="151" customWidth="1"/>
    <col min="7688" max="7688" width="13.85546875" style="151" customWidth="1"/>
    <col min="7689" max="7689" width="20" style="151" customWidth="1"/>
    <col min="7690" max="7690" width="13.85546875" style="151" customWidth="1"/>
    <col min="7691" max="7691" width="18.42578125" style="151" customWidth="1"/>
    <col min="7692" max="7692" width="11.42578125" style="151" customWidth="1"/>
    <col min="7693" max="7693" width="10.7109375" style="151" customWidth="1"/>
    <col min="7694" max="7694" width="9.140625" style="151"/>
    <col min="7695" max="7695" width="9.140625" style="151" customWidth="1"/>
    <col min="7696" max="7698" width="9.140625" style="151"/>
    <col min="7699" max="7699" width="9.140625" style="151" customWidth="1"/>
    <col min="7700" max="7708" width="0" style="151" hidden="1" customWidth="1"/>
    <col min="7709" max="7937" width="9.140625" style="151"/>
    <col min="7938" max="7938" width="45.140625" style="151" customWidth="1"/>
    <col min="7939" max="7939" width="14.42578125" style="151" customWidth="1"/>
    <col min="7940" max="7940" width="18.28515625" style="151" customWidth="1"/>
    <col min="7941" max="7941" width="14.5703125" style="151" customWidth="1"/>
    <col min="7942" max="7942" width="10.42578125" style="151" customWidth="1"/>
    <col min="7943" max="7943" width="9.28515625" style="151" customWidth="1"/>
    <col min="7944" max="7944" width="13.85546875" style="151" customWidth="1"/>
    <col min="7945" max="7945" width="20" style="151" customWidth="1"/>
    <col min="7946" max="7946" width="13.85546875" style="151" customWidth="1"/>
    <col min="7947" max="7947" width="18.42578125" style="151" customWidth="1"/>
    <col min="7948" max="7948" width="11.42578125" style="151" customWidth="1"/>
    <col min="7949" max="7949" width="10.7109375" style="151" customWidth="1"/>
    <col min="7950" max="7950" width="9.140625" style="151"/>
    <col min="7951" max="7951" width="9.140625" style="151" customWidth="1"/>
    <col min="7952" max="7954" width="9.140625" style="151"/>
    <col min="7955" max="7955" width="9.140625" style="151" customWidth="1"/>
    <col min="7956" max="7964" width="0" style="151" hidden="1" customWidth="1"/>
    <col min="7965" max="8193" width="9.140625" style="151"/>
    <col min="8194" max="8194" width="45.140625" style="151" customWidth="1"/>
    <col min="8195" max="8195" width="14.42578125" style="151" customWidth="1"/>
    <col min="8196" max="8196" width="18.28515625" style="151" customWidth="1"/>
    <col min="8197" max="8197" width="14.5703125" style="151" customWidth="1"/>
    <col min="8198" max="8198" width="10.42578125" style="151" customWidth="1"/>
    <col min="8199" max="8199" width="9.28515625" style="151" customWidth="1"/>
    <col min="8200" max="8200" width="13.85546875" style="151" customWidth="1"/>
    <col min="8201" max="8201" width="20" style="151" customWidth="1"/>
    <col min="8202" max="8202" width="13.85546875" style="151" customWidth="1"/>
    <col min="8203" max="8203" width="18.42578125" style="151" customWidth="1"/>
    <col min="8204" max="8204" width="11.42578125" style="151" customWidth="1"/>
    <col min="8205" max="8205" width="10.7109375" style="151" customWidth="1"/>
    <col min="8206" max="8206" width="9.140625" style="151"/>
    <col min="8207" max="8207" width="9.140625" style="151" customWidth="1"/>
    <col min="8208" max="8210" width="9.140625" style="151"/>
    <col min="8211" max="8211" width="9.140625" style="151" customWidth="1"/>
    <col min="8212" max="8220" width="0" style="151" hidden="1" customWidth="1"/>
    <col min="8221" max="8449" width="9.140625" style="151"/>
    <col min="8450" max="8450" width="45.140625" style="151" customWidth="1"/>
    <col min="8451" max="8451" width="14.42578125" style="151" customWidth="1"/>
    <col min="8452" max="8452" width="18.28515625" style="151" customWidth="1"/>
    <col min="8453" max="8453" width="14.5703125" style="151" customWidth="1"/>
    <col min="8454" max="8454" width="10.42578125" style="151" customWidth="1"/>
    <col min="8455" max="8455" width="9.28515625" style="151" customWidth="1"/>
    <col min="8456" max="8456" width="13.85546875" style="151" customWidth="1"/>
    <col min="8457" max="8457" width="20" style="151" customWidth="1"/>
    <col min="8458" max="8458" width="13.85546875" style="151" customWidth="1"/>
    <col min="8459" max="8459" width="18.42578125" style="151" customWidth="1"/>
    <col min="8460" max="8460" width="11.42578125" style="151" customWidth="1"/>
    <col min="8461" max="8461" width="10.7109375" style="151" customWidth="1"/>
    <col min="8462" max="8462" width="9.140625" style="151"/>
    <col min="8463" max="8463" width="9.140625" style="151" customWidth="1"/>
    <col min="8464" max="8466" width="9.140625" style="151"/>
    <col min="8467" max="8467" width="9.140625" style="151" customWidth="1"/>
    <col min="8468" max="8476" width="0" style="151" hidden="1" customWidth="1"/>
    <col min="8477" max="8705" width="9.140625" style="151"/>
    <col min="8706" max="8706" width="45.140625" style="151" customWidth="1"/>
    <col min="8707" max="8707" width="14.42578125" style="151" customWidth="1"/>
    <col min="8708" max="8708" width="18.28515625" style="151" customWidth="1"/>
    <col min="8709" max="8709" width="14.5703125" style="151" customWidth="1"/>
    <col min="8710" max="8710" width="10.42578125" style="151" customWidth="1"/>
    <col min="8711" max="8711" width="9.28515625" style="151" customWidth="1"/>
    <col min="8712" max="8712" width="13.85546875" style="151" customWidth="1"/>
    <col min="8713" max="8713" width="20" style="151" customWidth="1"/>
    <col min="8714" max="8714" width="13.85546875" style="151" customWidth="1"/>
    <col min="8715" max="8715" width="18.42578125" style="151" customWidth="1"/>
    <col min="8716" max="8716" width="11.42578125" style="151" customWidth="1"/>
    <col min="8717" max="8717" width="10.7109375" style="151" customWidth="1"/>
    <col min="8718" max="8718" width="9.140625" style="151"/>
    <col min="8719" max="8719" width="9.140625" style="151" customWidth="1"/>
    <col min="8720" max="8722" width="9.140625" style="151"/>
    <col min="8723" max="8723" width="9.140625" style="151" customWidth="1"/>
    <col min="8724" max="8732" width="0" style="151" hidden="1" customWidth="1"/>
    <col min="8733" max="8961" width="9.140625" style="151"/>
    <col min="8962" max="8962" width="45.140625" style="151" customWidth="1"/>
    <col min="8963" max="8963" width="14.42578125" style="151" customWidth="1"/>
    <col min="8964" max="8964" width="18.28515625" style="151" customWidth="1"/>
    <col min="8965" max="8965" width="14.5703125" style="151" customWidth="1"/>
    <col min="8966" max="8966" width="10.42578125" style="151" customWidth="1"/>
    <col min="8967" max="8967" width="9.28515625" style="151" customWidth="1"/>
    <col min="8968" max="8968" width="13.85546875" style="151" customWidth="1"/>
    <col min="8969" max="8969" width="20" style="151" customWidth="1"/>
    <col min="8970" max="8970" width="13.85546875" style="151" customWidth="1"/>
    <col min="8971" max="8971" width="18.42578125" style="151" customWidth="1"/>
    <col min="8972" max="8972" width="11.42578125" style="151" customWidth="1"/>
    <col min="8973" max="8973" width="10.7109375" style="151" customWidth="1"/>
    <col min="8974" max="8974" width="9.140625" style="151"/>
    <col min="8975" max="8975" width="9.140625" style="151" customWidth="1"/>
    <col min="8976" max="8978" width="9.140625" style="151"/>
    <col min="8979" max="8979" width="9.140625" style="151" customWidth="1"/>
    <col min="8980" max="8988" width="0" style="151" hidden="1" customWidth="1"/>
    <col min="8989" max="9217" width="9.140625" style="151"/>
    <col min="9218" max="9218" width="45.140625" style="151" customWidth="1"/>
    <col min="9219" max="9219" width="14.42578125" style="151" customWidth="1"/>
    <col min="9220" max="9220" width="18.28515625" style="151" customWidth="1"/>
    <col min="9221" max="9221" width="14.5703125" style="151" customWidth="1"/>
    <col min="9222" max="9222" width="10.42578125" style="151" customWidth="1"/>
    <col min="9223" max="9223" width="9.28515625" style="151" customWidth="1"/>
    <col min="9224" max="9224" width="13.85546875" style="151" customWidth="1"/>
    <col min="9225" max="9225" width="20" style="151" customWidth="1"/>
    <col min="9226" max="9226" width="13.85546875" style="151" customWidth="1"/>
    <col min="9227" max="9227" width="18.42578125" style="151" customWidth="1"/>
    <col min="9228" max="9228" width="11.42578125" style="151" customWidth="1"/>
    <col min="9229" max="9229" width="10.7109375" style="151" customWidth="1"/>
    <col min="9230" max="9230" width="9.140625" style="151"/>
    <col min="9231" max="9231" width="9.140625" style="151" customWidth="1"/>
    <col min="9232" max="9234" width="9.140625" style="151"/>
    <col min="9235" max="9235" width="9.140625" style="151" customWidth="1"/>
    <col min="9236" max="9244" width="0" style="151" hidden="1" customWidth="1"/>
    <col min="9245" max="9473" width="9.140625" style="151"/>
    <col min="9474" max="9474" width="45.140625" style="151" customWidth="1"/>
    <col min="9475" max="9475" width="14.42578125" style="151" customWidth="1"/>
    <col min="9476" max="9476" width="18.28515625" style="151" customWidth="1"/>
    <col min="9477" max="9477" width="14.5703125" style="151" customWidth="1"/>
    <col min="9478" max="9478" width="10.42578125" style="151" customWidth="1"/>
    <col min="9479" max="9479" width="9.28515625" style="151" customWidth="1"/>
    <col min="9480" max="9480" width="13.85546875" style="151" customWidth="1"/>
    <col min="9481" max="9481" width="20" style="151" customWidth="1"/>
    <col min="9482" max="9482" width="13.85546875" style="151" customWidth="1"/>
    <col min="9483" max="9483" width="18.42578125" style="151" customWidth="1"/>
    <col min="9484" max="9484" width="11.42578125" style="151" customWidth="1"/>
    <col min="9485" max="9485" width="10.7109375" style="151" customWidth="1"/>
    <col min="9486" max="9486" width="9.140625" style="151"/>
    <col min="9487" max="9487" width="9.140625" style="151" customWidth="1"/>
    <col min="9488" max="9490" width="9.140625" style="151"/>
    <col min="9491" max="9491" width="9.140625" style="151" customWidth="1"/>
    <col min="9492" max="9500" width="0" style="151" hidden="1" customWidth="1"/>
    <col min="9501" max="9729" width="9.140625" style="151"/>
    <col min="9730" max="9730" width="45.140625" style="151" customWidth="1"/>
    <col min="9731" max="9731" width="14.42578125" style="151" customWidth="1"/>
    <col min="9732" max="9732" width="18.28515625" style="151" customWidth="1"/>
    <col min="9733" max="9733" width="14.5703125" style="151" customWidth="1"/>
    <col min="9734" max="9734" width="10.42578125" style="151" customWidth="1"/>
    <col min="9735" max="9735" width="9.28515625" style="151" customWidth="1"/>
    <col min="9736" max="9736" width="13.85546875" style="151" customWidth="1"/>
    <col min="9737" max="9737" width="20" style="151" customWidth="1"/>
    <col min="9738" max="9738" width="13.85546875" style="151" customWidth="1"/>
    <col min="9739" max="9739" width="18.42578125" style="151" customWidth="1"/>
    <col min="9740" max="9740" width="11.42578125" style="151" customWidth="1"/>
    <col min="9741" max="9741" width="10.7109375" style="151" customWidth="1"/>
    <col min="9742" max="9742" width="9.140625" style="151"/>
    <col min="9743" max="9743" width="9.140625" style="151" customWidth="1"/>
    <col min="9744" max="9746" width="9.140625" style="151"/>
    <col min="9747" max="9747" width="9.140625" style="151" customWidth="1"/>
    <col min="9748" max="9756" width="0" style="151" hidden="1" customWidth="1"/>
    <col min="9757" max="9985" width="9.140625" style="151"/>
    <col min="9986" max="9986" width="45.140625" style="151" customWidth="1"/>
    <col min="9987" max="9987" width="14.42578125" style="151" customWidth="1"/>
    <col min="9988" max="9988" width="18.28515625" style="151" customWidth="1"/>
    <col min="9989" max="9989" width="14.5703125" style="151" customWidth="1"/>
    <col min="9990" max="9990" width="10.42578125" style="151" customWidth="1"/>
    <col min="9991" max="9991" width="9.28515625" style="151" customWidth="1"/>
    <col min="9992" max="9992" width="13.85546875" style="151" customWidth="1"/>
    <col min="9993" max="9993" width="20" style="151" customWidth="1"/>
    <col min="9994" max="9994" width="13.85546875" style="151" customWidth="1"/>
    <col min="9995" max="9995" width="18.42578125" style="151" customWidth="1"/>
    <col min="9996" max="9996" width="11.42578125" style="151" customWidth="1"/>
    <col min="9997" max="9997" width="10.7109375" style="151" customWidth="1"/>
    <col min="9998" max="9998" width="9.140625" style="151"/>
    <col min="9999" max="9999" width="9.140625" style="151" customWidth="1"/>
    <col min="10000" max="10002" width="9.140625" style="151"/>
    <col min="10003" max="10003" width="9.140625" style="151" customWidth="1"/>
    <col min="10004" max="10012" width="0" style="151" hidden="1" customWidth="1"/>
    <col min="10013" max="10241" width="9.140625" style="151"/>
    <col min="10242" max="10242" width="45.140625" style="151" customWidth="1"/>
    <col min="10243" max="10243" width="14.42578125" style="151" customWidth="1"/>
    <col min="10244" max="10244" width="18.28515625" style="151" customWidth="1"/>
    <col min="10245" max="10245" width="14.5703125" style="151" customWidth="1"/>
    <col min="10246" max="10246" width="10.42578125" style="151" customWidth="1"/>
    <col min="10247" max="10247" width="9.28515625" style="151" customWidth="1"/>
    <col min="10248" max="10248" width="13.85546875" style="151" customWidth="1"/>
    <col min="10249" max="10249" width="20" style="151" customWidth="1"/>
    <col min="10250" max="10250" width="13.85546875" style="151" customWidth="1"/>
    <col min="10251" max="10251" width="18.42578125" style="151" customWidth="1"/>
    <col min="10252" max="10252" width="11.42578125" style="151" customWidth="1"/>
    <col min="10253" max="10253" width="10.7109375" style="151" customWidth="1"/>
    <col min="10254" max="10254" width="9.140625" style="151"/>
    <col min="10255" max="10255" width="9.140625" style="151" customWidth="1"/>
    <col min="10256" max="10258" width="9.140625" style="151"/>
    <col min="10259" max="10259" width="9.140625" style="151" customWidth="1"/>
    <col min="10260" max="10268" width="0" style="151" hidden="1" customWidth="1"/>
    <col min="10269" max="10497" width="9.140625" style="151"/>
    <col min="10498" max="10498" width="45.140625" style="151" customWidth="1"/>
    <col min="10499" max="10499" width="14.42578125" style="151" customWidth="1"/>
    <col min="10500" max="10500" width="18.28515625" style="151" customWidth="1"/>
    <col min="10501" max="10501" width="14.5703125" style="151" customWidth="1"/>
    <col min="10502" max="10502" width="10.42578125" style="151" customWidth="1"/>
    <col min="10503" max="10503" width="9.28515625" style="151" customWidth="1"/>
    <col min="10504" max="10504" width="13.85546875" style="151" customWidth="1"/>
    <col min="10505" max="10505" width="20" style="151" customWidth="1"/>
    <col min="10506" max="10506" width="13.85546875" style="151" customWidth="1"/>
    <col min="10507" max="10507" width="18.42578125" style="151" customWidth="1"/>
    <col min="10508" max="10508" width="11.42578125" style="151" customWidth="1"/>
    <col min="10509" max="10509" width="10.7109375" style="151" customWidth="1"/>
    <col min="10510" max="10510" width="9.140625" style="151"/>
    <col min="10511" max="10511" width="9.140625" style="151" customWidth="1"/>
    <col min="10512" max="10514" width="9.140625" style="151"/>
    <col min="10515" max="10515" width="9.140625" style="151" customWidth="1"/>
    <col min="10516" max="10524" width="0" style="151" hidden="1" customWidth="1"/>
    <col min="10525" max="10753" width="9.140625" style="151"/>
    <col min="10754" max="10754" width="45.140625" style="151" customWidth="1"/>
    <col min="10755" max="10755" width="14.42578125" style="151" customWidth="1"/>
    <col min="10756" max="10756" width="18.28515625" style="151" customWidth="1"/>
    <col min="10757" max="10757" width="14.5703125" style="151" customWidth="1"/>
    <col min="10758" max="10758" width="10.42578125" style="151" customWidth="1"/>
    <col min="10759" max="10759" width="9.28515625" style="151" customWidth="1"/>
    <col min="10760" max="10760" width="13.85546875" style="151" customWidth="1"/>
    <col min="10761" max="10761" width="20" style="151" customWidth="1"/>
    <col min="10762" max="10762" width="13.85546875" style="151" customWidth="1"/>
    <col min="10763" max="10763" width="18.42578125" style="151" customWidth="1"/>
    <col min="10764" max="10764" width="11.42578125" style="151" customWidth="1"/>
    <col min="10765" max="10765" width="10.7109375" style="151" customWidth="1"/>
    <col min="10766" max="10766" width="9.140625" style="151"/>
    <col min="10767" max="10767" width="9.140625" style="151" customWidth="1"/>
    <col min="10768" max="10770" width="9.140625" style="151"/>
    <col min="10771" max="10771" width="9.140625" style="151" customWidth="1"/>
    <col min="10772" max="10780" width="0" style="151" hidden="1" customWidth="1"/>
    <col min="10781" max="11009" width="9.140625" style="151"/>
    <col min="11010" max="11010" width="45.140625" style="151" customWidth="1"/>
    <col min="11011" max="11011" width="14.42578125" style="151" customWidth="1"/>
    <col min="11012" max="11012" width="18.28515625" style="151" customWidth="1"/>
    <col min="11013" max="11013" width="14.5703125" style="151" customWidth="1"/>
    <col min="11014" max="11014" width="10.42578125" style="151" customWidth="1"/>
    <col min="11015" max="11015" width="9.28515625" style="151" customWidth="1"/>
    <col min="11016" max="11016" width="13.85546875" style="151" customWidth="1"/>
    <col min="11017" max="11017" width="20" style="151" customWidth="1"/>
    <col min="11018" max="11018" width="13.85546875" style="151" customWidth="1"/>
    <col min="11019" max="11019" width="18.42578125" style="151" customWidth="1"/>
    <col min="11020" max="11020" width="11.42578125" style="151" customWidth="1"/>
    <col min="11021" max="11021" width="10.7109375" style="151" customWidth="1"/>
    <col min="11022" max="11022" width="9.140625" style="151"/>
    <col min="11023" max="11023" width="9.140625" style="151" customWidth="1"/>
    <col min="11024" max="11026" width="9.140625" style="151"/>
    <col min="11027" max="11027" width="9.140625" style="151" customWidth="1"/>
    <col min="11028" max="11036" width="0" style="151" hidden="1" customWidth="1"/>
    <col min="11037" max="11265" width="9.140625" style="151"/>
    <col min="11266" max="11266" width="45.140625" style="151" customWidth="1"/>
    <col min="11267" max="11267" width="14.42578125" style="151" customWidth="1"/>
    <col min="11268" max="11268" width="18.28515625" style="151" customWidth="1"/>
    <col min="11269" max="11269" width="14.5703125" style="151" customWidth="1"/>
    <col min="11270" max="11270" width="10.42578125" style="151" customWidth="1"/>
    <col min="11271" max="11271" width="9.28515625" style="151" customWidth="1"/>
    <col min="11272" max="11272" width="13.85546875" style="151" customWidth="1"/>
    <col min="11273" max="11273" width="20" style="151" customWidth="1"/>
    <col min="11274" max="11274" width="13.85546875" style="151" customWidth="1"/>
    <col min="11275" max="11275" width="18.42578125" style="151" customWidth="1"/>
    <col min="11276" max="11276" width="11.42578125" style="151" customWidth="1"/>
    <col min="11277" max="11277" width="10.7109375" style="151" customWidth="1"/>
    <col min="11278" max="11278" width="9.140625" style="151"/>
    <col min="11279" max="11279" width="9.140625" style="151" customWidth="1"/>
    <col min="11280" max="11282" width="9.140625" style="151"/>
    <col min="11283" max="11283" width="9.140625" style="151" customWidth="1"/>
    <col min="11284" max="11292" width="0" style="151" hidden="1" customWidth="1"/>
    <col min="11293" max="11521" width="9.140625" style="151"/>
    <col min="11522" max="11522" width="45.140625" style="151" customWidth="1"/>
    <col min="11523" max="11523" width="14.42578125" style="151" customWidth="1"/>
    <col min="11524" max="11524" width="18.28515625" style="151" customWidth="1"/>
    <col min="11525" max="11525" width="14.5703125" style="151" customWidth="1"/>
    <col min="11526" max="11526" width="10.42578125" style="151" customWidth="1"/>
    <col min="11527" max="11527" width="9.28515625" style="151" customWidth="1"/>
    <col min="11528" max="11528" width="13.85546875" style="151" customWidth="1"/>
    <col min="11529" max="11529" width="20" style="151" customWidth="1"/>
    <col min="11530" max="11530" width="13.85546875" style="151" customWidth="1"/>
    <col min="11531" max="11531" width="18.42578125" style="151" customWidth="1"/>
    <col min="11532" max="11532" width="11.42578125" style="151" customWidth="1"/>
    <col min="11533" max="11533" width="10.7109375" style="151" customWidth="1"/>
    <col min="11534" max="11534" width="9.140625" style="151"/>
    <col min="11535" max="11535" width="9.140625" style="151" customWidth="1"/>
    <col min="11536" max="11538" width="9.140625" style="151"/>
    <col min="11539" max="11539" width="9.140625" style="151" customWidth="1"/>
    <col min="11540" max="11548" width="0" style="151" hidden="1" customWidth="1"/>
    <col min="11549" max="11777" width="9.140625" style="151"/>
    <col min="11778" max="11778" width="45.140625" style="151" customWidth="1"/>
    <col min="11779" max="11779" width="14.42578125" style="151" customWidth="1"/>
    <col min="11780" max="11780" width="18.28515625" style="151" customWidth="1"/>
    <col min="11781" max="11781" width="14.5703125" style="151" customWidth="1"/>
    <col min="11782" max="11782" width="10.42578125" style="151" customWidth="1"/>
    <col min="11783" max="11783" width="9.28515625" style="151" customWidth="1"/>
    <col min="11784" max="11784" width="13.85546875" style="151" customWidth="1"/>
    <col min="11785" max="11785" width="20" style="151" customWidth="1"/>
    <col min="11786" max="11786" width="13.85546875" style="151" customWidth="1"/>
    <col min="11787" max="11787" width="18.42578125" style="151" customWidth="1"/>
    <col min="11788" max="11788" width="11.42578125" style="151" customWidth="1"/>
    <col min="11789" max="11789" width="10.7109375" style="151" customWidth="1"/>
    <col min="11790" max="11790" width="9.140625" style="151"/>
    <col min="11791" max="11791" width="9.140625" style="151" customWidth="1"/>
    <col min="11792" max="11794" width="9.140625" style="151"/>
    <col min="11795" max="11795" width="9.140625" style="151" customWidth="1"/>
    <col min="11796" max="11804" width="0" style="151" hidden="1" customWidth="1"/>
    <col min="11805" max="12033" width="9.140625" style="151"/>
    <col min="12034" max="12034" width="45.140625" style="151" customWidth="1"/>
    <col min="12035" max="12035" width="14.42578125" style="151" customWidth="1"/>
    <col min="12036" max="12036" width="18.28515625" style="151" customWidth="1"/>
    <col min="12037" max="12037" width="14.5703125" style="151" customWidth="1"/>
    <col min="12038" max="12038" width="10.42578125" style="151" customWidth="1"/>
    <col min="12039" max="12039" width="9.28515625" style="151" customWidth="1"/>
    <col min="12040" max="12040" width="13.85546875" style="151" customWidth="1"/>
    <col min="12041" max="12041" width="20" style="151" customWidth="1"/>
    <col min="12042" max="12042" width="13.85546875" style="151" customWidth="1"/>
    <col min="12043" max="12043" width="18.42578125" style="151" customWidth="1"/>
    <col min="12044" max="12044" width="11.42578125" style="151" customWidth="1"/>
    <col min="12045" max="12045" width="10.7109375" style="151" customWidth="1"/>
    <col min="12046" max="12046" width="9.140625" style="151"/>
    <col min="12047" max="12047" width="9.140625" style="151" customWidth="1"/>
    <col min="12048" max="12050" width="9.140625" style="151"/>
    <col min="12051" max="12051" width="9.140625" style="151" customWidth="1"/>
    <col min="12052" max="12060" width="0" style="151" hidden="1" customWidth="1"/>
    <col min="12061" max="12289" width="9.140625" style="151"/>
    <col min="12290" max="12290" width="45.140625" style="151" customWidth="1"/>
    <col min="12291" max="12291" width="14.42578125" style="151" customWidth="1"/>
    <col min="12292" max="12292" width="18.28515625" style="151" customWidth="1"/>
    <col min="12293" max="12293" width="14.5703125" style="151" customWidth="1"/>
    <col min="12294" max="12294" width="10.42578125" style="151" customWidth="1"/>
    <col min="12295" max="12295" width="9.28515625" style="151" customWidth="1"/>
    <col min="12296" max="12296" width="13.85546875" style="151" customWidth="1"/>
    <col min="12297" max="12297" width="20" style="151" customWidth="1"/>
    <col min="12298" max="12298" width="13.85546875" style="151" customWidth="1"/>
    <col min="12299" max="12299" width="18.42578125" style="151" customWidth="1"/>
    <col min="12300" max="12300" width="11.42578125" style="151" customWidth="1"/>
    <col min="12301" max="12301" width="10.7109375" style="151" customWidth="1"/>
    <col min="12302" max="12302" width="9.140625" style="151"/>
    <col min="12303" max="12303" width="9.140625" style="151" customWidth="1"/>
    <col min="12304" max="12306" width="9.140625" style="151"/>
    <col min="12307" max="12307" width="9.140625" style="151" customWidth="1"/>
    <col min="12308" max="12316" width="0" style="151" hidden="1" customWidth="1"/>
    <col min="12317" max="12545" width="9.140625" style="151"/>
    <col min="12546" max="12546" width="45.140625" style="151" customWidth="1"/>
    <col min="12547" max="12547" width="14.42578125" style="151" customWidth="1"/>
    <col min="12548" max="12548" width="18.28515625" style="151" customWidth="1"/>
    <col min="12549" max="12549" width="14.5703125" style="151" customWidth="1"/>
    <col min="12550" max="12550" width="10.42578125" style="151" customWidth="1"/>
    <col min="12551" max="12551" width="9.28515625" style="151" customWidth="1"/>
    <col min="12552" max="12552" width="13.85546875" style="151" customWidth="1"/>
    <col min="12553" max="12553" width="20" style="151" customWidth="1"/>
    <col min="12554" max="12554" width="13.85546875" style="151" customWidth="1"/>
    <col min="12555" max="12555" width="18.42578125" style="151" customWidth="1"/>
    <col min="12556" max="12556" width="11.42578125" style="151" customWidth="1"/>
    <col min="12557" max="12557" width="10.7109375" style="151" customWidth="1"/>
    <col min="12558" max="12558" width="9.140625" style="151"/>
    <col min="12559" max="12559" width="9.140625" style="151" customWidth="1"/>
    <col min="12560" max="12562" width="9.140625" style="151"/>
    <col min="12563" max="12563" width="9.140625" style="151" customWidth="1"/>
    <col min="12564" max="12572" width="0" style="151" hidden="1" customWidth="1"/>
    <col min="12573" max="12801" width="9.140625" style="151"/>
    <col min="12802" max="12802" width="45.140625" style="151" customWidth="1"/>
    <col min="12803" max="12803" width="14.42578125" style="151" customWidth="1"/>
    <col min="12804" max="12804" width="18.28515625" style="151" customWidth="1"/>
    <col min="12805" max="12805" width="14.5703125" style="151" customWidth="1"/>
    <col min="12806" max="12806" width="10.42578125" style="151" customWidth="1"/>
    <col min="12807" max="12807" width="9.28515625" style="151" customWidth="1"/>
    <col min="12808" max="12808" width="13.85546875" style="151" customWidth="1"/>
    <col min="12809" max="12809" width="20" style="151" customWidth="1"/>
    <col min="12810" max="12810" width="13.85546875" style="151" customWidth="1"/>
    <col min="12811" max="12811" width="18.42578125" style="151" customWidth="1"/>
    <col min="12812" max="12812" width="11.42578125" style="151" customWidth="1"/>
    <col min="12813" max="12813" width="10.7109375" style="151" customWidth="1"/>
    <col min="12814" max="12814" width="9.140625" style="151"/>
    <col min="12815" max="12815" width="9.140625" style="151" customWidth="1"/>
    <col min="12816" max="12818" width="9.140625" style="151"/>
    <col min="12819" max="12819" width="9.140625" style="151" customWidth="1"/>
    <col min="12820" max="12828" width="0" style="151" hidden="1" customWidth="1"/>
    <col min="12829" max="13057" width="9.140625" style="151"/>
    <col min="13058" max="13058" width="45.140625" style="151" customWidth="1"/>
    <col min="13059" max="13059" width="14.42578125" style="151" customWidth="1"/>
    <col min="13060" max="13060" width="18.28515625" style="151" customWidth="1"/>
    <col min="13061" max="13061" width="14.5703125" style="151" customWidth="1"/>
    <col min="13062" max="13062" width="10.42578125" style="151" customWidth="1"/>
    <col min="13063" max="13063" width="9.28515625" style="151" customWidth="1"/>
    <col min="13064" max="13064" width="13.85546875" style="151" customWidth="1"/>
    <col min="13065" max="13065" width="20" style="151" customWidth="1"/>
    <col min="13066" max="13066" width="13.85546875" style="151" customWidth="1"/>
    <col min="13067" max="13067" width="18.42578125" style="151" customWidth="1"/>
    <col min="13068" max="13068" width="11.42578125" style="151" customWidth="1"/>
    <col min="13069" max="13069" width="10.7109375" style="151" customWidth="1"/>
    <col min="13070" max="13070" width="9.140625" style="151"/>
    <col min="13071" max="13071" width="9.140625" style="151" customWidth="1"/>
    <col min="13072" max="13074" width="9.140625" style="151"/>
    <col min="13075" max="13075" width="9.140625" style="151" customWidth="1"/>
    <col min="13076" max="13084" width="0" style="151" hidden="1" customWidth="1"/>
    <col min="13085" max="13313" width="9.140625" style="151"/>
    <col min="13314" max="13314" width="45.140625" style="151" customWidth="1"/>
    <col min="13315" max="13315" width="14.42578125" style="151" customWidth="1"/>
    <col min="13316" max="13316" width="18.28515625" style="151" customWidth="1"/>
    <col min="13317" max="13317" width="14.5703125" style="151" customWidth="1"/>
    <col min="13318" max="13318" width="10.42578125" style="151" customWidth="1"/>
    <col min="13319" max="13319" width="9.28515625" style="151" customWidth="1"/>
    <col min="13320" max="13320" width="13.85546875" style="151" customWidth="1"/>
    <col min="13321" max="13321" width="20" style="151" customWidth="1"/>
    <col min="13322" max="13322" width="13.85546875" style="151" customWidth="1"/>
    <col min="13323" max="13323" width="18.42578125" style="151" customWidth="1"/>
    <col min="13324" max="13324" width="11.42578125" style="151" customWidth="1"/>
    <col min="13325" max="13325" width="10.7109375" style="151" customWidth="1"/>
    <col min="13326" max="13326" width="9.140625" style="151"/>
    <col min="13327" max="13327" width="9.140625" style="151" customWidth="1"/>
    <col min="13328" max="13330" width="9.140625" style="151"/>
    <col min="13331" max="13331" width="9.140625" style="151" customWidth="1"/>
    <col min="13332" max="13340" width="0" style="151" hidden="1" customWidth="1"/>
    <col min="13341" max="13569" width="9.140625" style="151"/>
    <col min="13570" max="13570" width="45.140625" style="151" customWidth="1"/>
    <col min="13571" max="13571" width="14.42578125" style="151" customWidth="1"/>
    <col min="13572" max="13572" width="18.28515625" style="151" customWidth="1"/>
    <col min="13573" max="13573" width="14.5703125" style="151" customWidth="1"/>
    <col min="13574" max="13574" width="10.42578125" style="151" customWidth="1"/>
    <col min="13575" max="13575" width="9.28515625" style="151" customWidth="1"/>
    <col min="13576" max="13576" width="13.85546875" style="151" customWidth="1"/>
    <col min="13577" max="13577" width="20" style="151" customWidth="1"/>
    <col min="13578" max="13578" width="13.85546875" style="151" customWidth="1"/>
    <col min="13579" max="13579" width="18.42578125" style="151" customWidth="1"/>
    <col min="13580" max="13580" width="11.42578125" style="151" customWidth="1"/>
    <col min="13581" max="13581" width="10.7109375" style="151" customWidth="1"/>
    <col min="13582" max="13582" width="9.140625" style="151"/>
    <col min="13583" max="13583" width="9.140625" style="151" customWidth="1"/>
    <col min="13584" max="13586" width="9.140625" style="151"/>
    <col min="13587" max="13587" width="9.140625" style="151" customWidth="1"/>
    <col min="13588" max="13596" width="0" style="151" hidden="1" customWidth="1"/>
    <col min="13597" max="13825" width="9.140625" style="151"/>
    <col min="13826" max="13826" width="45.140625" style="151" customWidth="1"/>
    <col min="13827" max="13827" width="14.42578125" style="151" customWidth="1"/>
    <col min="13828" max="13828" width="18.28515625" style="151" customWidth="1"/>
    <col min="13829" max="13829" width="14.5703125" style="151" customWidth="1"/>
    <col min="13830" max="13830" width="10.42578125" style="151" customWidth="1"/>
    <col min="13831" max="13831" width="9.28515625" style="151" customWidth="1"/>
    <col min="13832" max="13832" width="13.85546875" style="151" customWidth="1"/>
    <col min="13833" max="13833" width="20" style="151" customWidth="1"/>
    <col min="13834" max="13834" width="13.85546875" style="151" customWidth="1"/>
    <col min="13835" max="13835" width="18.42578125" style="151" customWidth="1"/>
    <col min="13836" max="13836" width="11.42578125" style="151" customWidth="1"/>
    <col min="13837" max="13837" width="10.7109375" style="151" customWidth="1"/>
    <col min="13838" max="13838" width="9.140625" style="151"/>
    <col min="13839" max="13839" width="9.140625" style="151" customWidth="1"/>
    <col min="13840" max="13842" width="9.140625" style="151"/>
    <col min="13843" max="13843" width="9.140625" style="151" customWidth="1"/>
    <col min="13844" max="13852" width="0" style="151" hidden="1" customWidth="1"/>
    <col min="13853" max="14081" width="9.140625" style="151"/>
    <col min="14082" max="14082" width="45.140625" style="151" customWidth="1"/>
    <col min="14083" max="14083" width="14.42578125" style="151" customWidth="1"/>
    <col min="14084" max="14084" width="18.28515625" style="151" customWidth="1"/>
    <col min="14085" max="14085" width="14.5703125" style="151" customWidth="1"/>
    <col min="14086" max="14086" width="10.42578125" style="151" customWidth="1"/>
    <col min="14087" max="14087" width="9.28515625" style="151" customWidth="1"/>
    <col min="14088" max="14088" width="13.85546875" style="151" customWidth="1"/>
    <col min="14089" max="14089" width="20" style="151" customWidth="1"/>
    <col min="14090" max="14090" width="13.85546875" style="151" customWidth="1"/>
    <col min="14091" max="14091" width="18.42578125" style="151" customWidth="1"/>
    <col min="14092" max="14092" width="11.42578125" style="151" customWidth="1"/>
    <col min="14093" max="14093" width="10.7109375" style="151" customWidth="1"/>
    <col min="14094" max="14094" width="9.140625" style="151"/>
    <col min="14095" max="14095" width="9.140625" style="151" customWidth="1"/>
    <col min="14096" max="14098" width="9.140625" style="151"/>
    <col min="14099" max="14099" width="9.140625" style="151" customWidth="1"/>
    <col min="14100" max="14108" width="0" style="151" hidden="1" customWidth="1"/>
    <col min="14109" max="14337" width="9.140625" style="151"/>
    <col min="14338" max="14338" width="45.140625" style="151" customWidth="1"/>
    <col min="14339" max="14339" width="14.42578125" style="151" customWidth="1"/>
    <col min="14340" max="14340" width="18.28515625" style="151" customWidth="1"/>
    <col min="14341" max="14341" width="14.5703125" style="151" customWidth="1"/>
    <col min="14342" max="14342" width="10.42578125" style="151" customWidth="1"/>
    <col min="14343" max="14343" width="9.28515625" style="151" customWidth="1"/>
    <col min="14344" max="14344" width="13.85546875" style="151" customWidth="1"/>
    <col min="14345" max="14345" width="20" style="151" customWidth="1"/>
    <col min="14346" max="14346" width="13.85546875" style="151" customWidth="1"/>
    <col min="14347" max="14347" width="18.42578125" style="151" customWidth="1"/>
    <col min="14348" max="14348" width="11.42578125" style="151" customWidth="1"/>
    <col min="14349" max="14349" width="10.7109375" style="151" customWidth="1"/>
    <col min="14350" max="14350" width="9.140625" style="151"/>
    <col min="14351" max="14351" width="9.140625" style="151" customWidth="1"/>
    <col min="14352" max="14354" width="9.140625" style="151"/>
    <col min="14355" max="14355" width="9.140625" style="151" customWidth="1"/>
    <col min="14356" max="14364" width="0" style="151" hidden="1" customWidth="1"/>
    <col min="14365" max="14593" width="9.140625" style="151"/>
    <col min="14594" max="14594" width="45.140625" style="151" customWidth="1"/>
    <col min="14595" max="14595" width="14.42578125" style="151" customWidth="1"/>
    <col min="14596" max="14596" width="18.28515625" style="151" customWidth="1"/>
    <col min="14597" max="14597" width="14.5703125" style="151" customWidth="1"/>
    <col min="14598" max="14598" width="10.42578125" style="151" customWidth="1"/>
    <col min="14599" max="14599" width="9.28515625" style="151" customWidth="1"/>
    <col min="14600" max="14600" width="13.85546875" style="151" customWidth="1"/>
    <col min="14601" max="14601" width="20" style="151" customWidth="1"/>
    <col min="14602" max="14602" width="13.85546875" style="151" customWidth="1"/>
    <col min="14603" max="14603" width="18.42578125" style="151" customWidth="1"/>
    <col min="14604" max="14604" width="11.42578125" style="151" customWidth="1"/>
    <col min="14605" max="14605" width="10.7109375" style="151" customWidth="1"/>
    <col min="14606" max="14606" width="9.140625" style="151"/>
    <col min="14607" max="14607" width="9.140625" style="151" customWidth="1"/>
    <col min="14608" max="14610" width="9.140625" style="151"/>
    <col min="14611" max="14611" width="9.140625" style="151" customWidth="1"/>
    <col min="14612" max="14620" width="0" style="151" hidden="1" customWidth="1"/>
    <col min="14621" max="14849" width="9.140625" style="151"/>
    <col min="14850" max="14850" width="45.140625" style="151" customWidth="1"/>
    <col min="14851" max="14851" width="14.42578125" style="151" customWidth="1"/>
    <col min="14852" max="14852" width="18.28515625" style="151" customWidth="1"/>
    <col min="14853" max="14853" width="14.5703125" style="151" customWidth="1"/>
    <col min="14854" max="14854" width="10.42578125" style="151" customWidth="1"/>
    <col min="14855" max="14855" width="9.28515625" style="151" customWidth="1"/>
    <col min="14856" max="14856" width="13.85546875" style="151" customWidth="1"/>
    <col min="14857" max="14857" width="20" style="151" customWidth="1"/>
    <col min="14858" max="14858" width="13.85546875" style="151" customWidth="1"/>
    <col min="14859" max="14859" width="18.42578125" style="151" customWidth="1"/>
    <col min="14860" max="14860" width="11.42578125" style="151" customWidth="1"/>
    <col min="14861" max="14861" width="10.7109375" style="151" customWidth="1"/>
    <col min="14862" max="14862" width="9.140625" style="151"/>
    <col min="14863" max="14863" width="9.140625" style="151" customWidth="1"/>
    <col min="14864" max="14866" width="9.140625" style="151"/>
    <col min="14867" max="14867" width="9.140625" style="151" customWidth="1"/>
    <col min="14868" max="14876" width="0" style="151" hidden="1" customWidth="1"/>
    <col min="14877" max="15105" width="9.140625" style="151"/>
    <col min="15106" max="15106" width="45.140625" style="151" customWidth="1"/>
    <col min="15107" max="15107" width="14.42578125" style="151" customWidth="1"/>
    <col min="15108" max="15108" width="18.28515625" style="151" customWidth="1"/>
    <col min="15109" max="15109" width="14.5703125" style="151" customWidth="1"/>
    <col min="15110" max="15110" width="10.42578125" style="151" customWidth="1"/>
    <col min="15111" max="15111" width="9.28515625" style="151" customWidth="1"/>
    <col min="15112" max="15112" width="13.85546875" style="151" customWidth="1"/>
    <col min="15113" max="15113" width="20" style="151" customWidth="1"/>
    <col min="15114" max="15114" width="13.85546875" style="151" customWidth="1"/>
    <col min="15115" max="15115" width="18.42578125" style="151" customWidth="1"/>
    <col min="15116" max="15116" width="11.42578125" style="151" customWidth="1"/>
    <col min="15117" max="15117" width="10.7109375" style="151" customWidth="1"/>
    <col min="15118" max="15118" width="9.140625" style="151"/>
    <col min="15119" max="15119" width="9.140625" style="151" customWidth="1"/>
    <col min="15120" max="15122" width="9.140625" style="151"/>
    <col min="15123" max="15123" width="9.140625" style="151" customWidth="1"/>
    <col min="15124" max="15132" width="0" style="151" hidden="1" customWidth="1"/>
    <col min="15133" max="15361" width="9.140625" style="151"/>
    <col min="15362" max="15362" width="45.140625" style="151" customWidth="1"/>
    <col min="15363" max="15363" width="14.42578125" style="151" customWidth="1"/>
    <col min="15364" max="15364" width="18.28515625" style="151" customWidth="1"/>
    <col min="15365" max="15365" width="14.5703125" style="151" customWidth="1"/>
    <col min="15366" max="15366" width="10.42578125" style="151" customWidth="1"/>
    <col min="15367" max="15367" width="9.28515625" style="151" customWidth="1"/>
    <col min="15368" max="15368" width="13.85546875" style="151" customWidth="1"/>
    <col min="15369" max="15369" width="20" style="151" customWidth="1"/>
    <col min="15370" max="15370" width="13.85546875" style="151" customWidth="1"/>
    <col min="15371" max="15371" width="18.42578125" style="151" customWidth="1"/>
    <col min="15372" max="15372" width="11.42578125" style="151" customWidth="1"/>
    <col min="15373" max="15373" width="10.7109375" style="151" customWidth="1"/>
    <col min="15374" max="15374" width="9.140625" style="151"/>
    <col min="15375" max="15375" width="9.140625" style="151" customWidth="1"/>
    <col min="15376" max="15378" width="9.140625" style="151"/>
    <col min="15379" max="15379" width="9.140625" style="151" customWidth="1"/>
    <col min="15380" max="15388" width="0" style="151" hidden="1" customWidth="1"/>
    <col min="15389" max="15617" width="9.140625" style="151"/>
    <col min="15618" max="15618" width="45.140625" style="151" customWidth="1"/>
    <col min="15619" max="15619" width="14.42578125" style="151" customWidth="1"/>
    <col min="15620" max="15620" width="18.28515625" style="151" customWidth="1"/>
    <col min="15621" max="15621" width="14.5703125" style="151" customWidth="1"/>
    <col min="15622" max="15622" width="10.42578125" style="151" customWidth="1"/>
    <col min="15623" max="15623" width="9.28515625" style="151" customWidth="1"/>
    <col min="15624" max="15624" width="13.85546875" style="151" customWidth="1"/>
    <col min="15625" max="15625" width="20" style="151" customWidth="1"/>
    <col min="15626" max="15626" width="13.85546875" style="151" customWidth="1"/>
    <col min="15627" max="15627" width="18.42578125" style="151" customWidth="1"/>
    <col min="15628" max="15628" width="11.42578125" style="151" customWidth="1"/>
    <col min="15629" max="15629" width="10.7109375" style="151" customWidth="1"/>
    <col min="15630" max="15630" width="9.140625" style="151"/>
    <col min="15631" max="15631" width="9.140625" style="151" customWidth="1"/>
    <col min="15632" max="15634" width="9.140625" style="151"/>
    <col min="15635" max="15635" width="9.140625" style="151" customWidth="1"/>
    <col min="15636" max="15644" width="0" style="151" hidden="1" customWidth="1"/>
    <col min="15645" max="15873" width="9.140625" style="151"/>
    <col min="15874" max="15874" width="45.140625" style="151" customWidth="1"/>
    <col min="15875" max="15875" width="14.42578125" style="151" customWidth="1"/>
    <col min="15876" max="15876" width="18.28515625" style="151" customWidth="1"/>
    <col min="15877" max="15877" width="14.5703125" style="151" customWidth="1"/>
    <col min="15878" max="15878" width="10.42578125" style="151" customWidth="1"/>
    <col min="15879" max="15879" width="9.28515625" style="151" customWidth="1"/>
    <col min="15880" max="15880" width="13.85546875" style="151" customWidth="1"/>
    <col min="15881" max="15881" width="20" style="151" customWidth="1"/>
    <col min="15882" max="15882" width="13.85546875" style="151" customWidth="1"/>
    <col min="15883" max="15883" width="18.42578125" style="151" customWidth="1"/>
    <col min="15884" max="15884" width="11.42578125" style="151" customWidth="1"/>
    <col min="15885" max="15885" width="10.7109375" style="151" customWidth="1"/>
    <col min="15886" max="15886" width="9.140625" style="151"/>
    <col min="15887" max="15887" width="9.140625" style="151" customWidth="1"/>
    <col min="15888" max="15890" width="9.140625" style="151"/>
    <col min="15891" max="15891" width="9.140625" style="151" customWidth="1"/>
    <col min="15892" max="15900" width="0" style="151" hidden="1" customWidth="1"/>
    <col min="15901" max="16129" width="9.140625" style="151"/>
    <col min="16130" max="16130" width="45.140625" style="151" customWidth="1"/>
    <col min="16131" max="16131" width="14.42578125" style="151" customWidth="1"/>
    <col min="16132" max="16132" width="18.28515625" style="151" customWidth="1"/>
    <col min="16133" max="16133" width="14.5703125" style="151" customWidth="1"/>
    <col min="16134" max="16134" width="10.42578125" style="151" customWidth="1"/>
    <col min="16135" max="16135" width="9.28515625" style="151" customWidth="1"/>
    <col min="16136" max="16136" width="13.85546875" style="151" customWidth="1"/>
    <col min="16137" max="16137" width="20" style="151" customWidth="1"/>
    <col min="16138" max="16138" width="13.85546875" style="151" customWidth="1"/>
    <col min="16139" max="16139" width="18.42578125" style="151" customWidth="1"/>
    <col min="16140" max="16140" width="11.42578125" style="151" customWidth="1"/>
    <col min="16141" max="16141" width="10.7109375" style="151" customWidth="1"/>
    <col min="16142" max="16142" width="9.140625" style="151"/>
    <col min="16143" max="16143" width="9.140625" style="151" customWidth="1"/>
    <col min="16144" max="16146" width="9.140625" style="151"/>
    <col min="16147" max="16147" width="9.140625" style="151" customWidth="1"/>
    <col min="16148" max="16156" width="0" style="151" hidden="1" customWidth="1"/>
    <col min="16157" max="16384" width="9.140625" style="151"/>
  </cols>
  <sheetData>
    <row r="1" spans="1:16" ht="24.75" customHeight="1">
      <c r="A1" s="825" t="str">
        <f>Słownik!B25</f>
        <v>Parametry specyficzne zakładu ubezpieczeń/reasekuracji</v>
      </c>
      <c r="B1" s="826"/>
      <c r="C1" s="826"/>
      <c r="D1" s="826"/>
      <c r="E1" s="826"/>
      <c r="F1" s="826"/>
      <c r="G1" s="826"/>
      <c r="H1" s="826"/>
      <c r="I1" s="826"/>
      <c r="J1" s="826"/>
      <c r="K1" s="826"/>
      <c r="L1" s="826"/>
      <c r="M1" s="826"/>
      <c r="N1" s="826"/>
      <c r="O1" s="827"/>
      <c r="P1" s="16" t="str">
        <f>Słownik!$B$311</f>
        <v>Dane wejściowe</v>
      </c>
    </row>
    <row r="2" spans="1:16">
      <c r="A2" s="400" t="str">
        <f>Słownik!B36</f>
        <v>Nazwa zakładu ubezpieczeń/reasekuracji:</v>
      </c>
      <c r="B2" s="400"/>
      <c r="C2" s="400"/>
      <c r="D2" s="586"/>
      <c r="E2" s="586"/>
      <c r="F2" s="586"/>
      <c r="G2" s="586"/>
      <c r="H2" s="586"/>
      <c r="I2" s="586"/>
      <c r="J2" s="586"/>
      <c r="K2" s="586"/>
      <c r="L2" s="586"/>
      <c r="M2" s="586"/>
      <c r="O2" s="416" t="s">
        <v>675</v>
      </c>
      <c r="P2" s="17" t="str">
        <f>Słownik!$B$312</f>
        <v>Łącza</v>
      </c>
    </row>
    <row r="3" spans="1:16">
      <c r="A3" s="807" t="str">
        <f>IF(Nazwa_ZU=0," ",Nazwa_ZU)</f>
        <v xml:space="preserve"> </v>
      </c>
      <c r="B3" s="807"/>
      <c r="C3" s="808"/>
      <c r="D3" s="174" t="s">
        <v>114</v>
      </c>
      <c r="E3" s="174" t="str">
        <f>Słownik!B381</f>
        <v>Schemat SCR</v>
      </c>
      <c r="F3" s="587"/>
      <c r="G3" s="587"/>
      <c r="H3" s="318"/>
      <c r="I3" s="318"/>
      <c r="J3" s="317"/>
      <c r="K3" s="317"/>
      <c r="L3" s="317"/>
      <c r="M3" s="317"/>
      <c r="N3" s="317"/>
      <c r="P3" s="18" t="str">
        <f>Słownik!$B$313</f>
        <v>Formuły</v>
      </c>
    </row>
    <row r="4" spans="1:16">
      <c r="A4" s="402"/>
      <c r="B4" s="320"/>
      <c r="C4" s="321"/>
      <c r="D4" s="321"/>
      <c r="E4" s="321"/>
      <c r="F4" s="321"/>
      <c r="G4" s="321"/>
      <c r="H4" s="321"/>
      <c r="I4" s="321"/>
      <c r="J4" s="321"/>
      <c r="K4" s="321"/>
      <c r="L4" s="321"/>
      <c r="M4" s="321"/>
      <c r="N4" s="322"/>
      <c r="P4" s="19" t="str">
        <f>Słownik!$B$314</f>
        <v>Wynik</v>
      </c>
    </row>
    <row r="5" spans="1:16">
      <c r="B5" s="152"/>
    </row>
    <row r="6" spans="1:16">
      <c r="B6" s="170" t="str">
        <f>Słownik!B756</f>
        <v>Instrukcje</v>
      </c>
      <c r="C6" s="153"/>
      <c r="D6" s="153"/>
      <c r="E6" s="153"/>
      <c r="F6" s="153"/>
      <c r="G6" s="153"/>
    </row>
    <row r="7" spans="1:16">
      <c r="B7" s="917"/>
      <c r="C7" s="918"/>
      <c r="D7" s="918"/>
      <c r="E7" s="918"/>
      <c r="F7" s="918"/>
      <c r="G7" s="918"/>
      <c r="H7" s="918"/>
      <c r="I7" s="918"/>
      <c r="J7" s="918"/>
      <c r="K7" s="918"/>
      <c r="L7" s="919"/>
    </row>
    <row r="8" spans="1:16">
      <c r="B8" s="920" t="s">
        <v>1803</v>
      </c>
      <c r="C8" s="921"/>
      <c r="D8" s="921"/>
      <c r="E8" s="921"/>
      <c r="F8" s="921"/>
      <c r="G8" s="921"/>
      <c r="H8" s="921"/>
      <c r="I8" s="921"/>
      <c r="J8" s="921"/>
      <c r="K8" s="921"/>
      <c r="L8" s="922"/>
    </row>
    <row r="9" spans="1:16">
      <c r="B9" s="923" t="s">
        <v>1804</v>
      </c>
      <c r="C9" s="921"/>
      <c r="D9" s="921"/>
      <c r="E9" s="921"/>
      <c r="F9" s="921"/>
      <c r="G9" s="921"/>
      <c r="H9" s="921"/>
      <c r="I9" s="921"/>
      <c r="J9" s="921"/>
      <c r="K9" s="921"/>
      <c r="L9" s="922"/>
    </row>
    <row r="10" spans="1:16">
      <c r="B10" s="923" t="s">
        <v>1806</v>
      </c>
      <c r="C10" s="921"/>
      <c r="D10" s="921"/>
      <c r="E10" s="921"/>
      <c r="F10" s="921"/>
      <c r="G10" s="921"/>
      <c r="H10" s="921"/>
      <c r="I10" s="921"/>
      <c r="J10" s="921"/>
      <c r="K10" s="921"/>
      <c r="L10" s="922"/>
    </row>
    <row r="11" spans="1:16">
      <c r="B11" s="923" t="s">
        <v>1805</v>
      </c>
      <c r="C11" s="921"/>
      <c r="D11" s="921"/>
      <c r="E11" s="921"/>
      <c r="F11" s="921"/>
      <c r="G11" s="921"/>
      <c r="H11" s="921"/>
      <c r="I11" s="921"/>
      <c r="J11" s="921"/>
      <c r="K11" s="921"/>
      <c r="L11" s="922"/>
    </row>
    <row r="12" spans="1:16">
      <c r="B12" s="923"/>
      <c r="C12" s="921"/>
      <c r="D12" s="921"/>
      <c r="E12" s="921"/>
      <c r="F12" s="921"/>
      <c r="G12" s="921"/>
      <c r="H12" s="921"/>
      <c r="I12" s="921"/>
      <c r="J12" s="921"/>
      <c r="K12" s="921"/>
      <c r="L12" s="922"/>
    </row>
    <row r="13" spans="1:16">
      <c r="B13" s="923" t="s">
        <v>1807</v>
      </c>
      <c r="C13" s="921"/>
      <c r="D13" s="921"/>
      <c r="E13" s="921"/>
      <c r="F13" s="921"/>
      <c r="G13" s="921"/>
      <c r="H13" s="921"/>
      <c r="I13" s="921"/>
      <c r="J13" s="921"/>
      <c r="K13" s="921"/>
      <c r="L13" s="922"/>
    </row>
    <row r="14" spans="1:16">
      <c r="B14" s="923" t="s">
        <v>1808</v>
      </c>
      <c r="C14" s="921"/>
      <c r="D14" s="921"/>
      <c r="E14" s="921"/>
      <c r="F14" s="921"/>
      <c r="G14" s="921"/>
      <c r="H14" s="921"/>
      <c r="I14" s="921"/>
      <c r="J14" s="921"/>
      <c r="K14" s="921"/>
      <c r="L14" s="922"/>
    </row>
    <row r="15" spans="1:16">
      <c r="B15" s="924"/>
      <c r="C15" s="925"/>
      <c r="D15" s="925"/>
      <c r="E15" s="925"/>
      <c r="F15" s="925"/>
      <c r="G15" s="925"/>
      <c r="H15" s="925"/>
      <c r="I15" s="925"/>
      <c r="J15" s="925"/>
      <c r="K15" s="925"/>
      <c r="L15" s="926"/>
    </row>
    <row r="18" spans="2:24">
      <c r="B18" s="170" t="str">
        <f>Słownik!B323</f>
        <v>Ryzyko w ubezpieczeniach majątkowo-osobowych</v>
      </c>
      <c r="C18" s="155"/>
      <c r="D18" s="155"/>
      <c r="E18" s="155"/>
      <c r="F18" s="155"/>
      <c r="G18" s="155"/>
      <c r="H18" s="155"/>
      <c r="I18" s="155"/>
      <c r="J18" s="155"/>
      <c r="K18" s="155"/>
      <c r="L18" s="155"/>
      <c r="M18" s="156"/>
      <c r="N18" s="156"/>
      <c r="O18" s="156"/>
    </row>
    <row r="19" spans="2:24" ht="21.75" customHeight="1">
      <c r="B19" s="157"/>
      <c r="C19" s="871" t="str">
        <f>Słownik!$B$722</f>
        <v>Odchylenie standardowe dla ryzyka składki</v>
      </c>
      <c r="D19" s="872"/>
      <c r="E19" s="872"/>
      <c r="F19" s="872"/>
      <c r="G19" s="872"/>
      <c r="H19" s="872"/>
      <c r="I19" s="872"/>
      <c r="J19" s="872"/>
      <c r="K19" s="873"/>
      <c r="L19" s="872" t="str">
        <f>Słownik!$B$723</f>
        <v>Odchylenie standardowe dla ryzyka rezerw</v>
      </c>
      <c r="M19" s="872"/>
      <c r="N19" s="872"/>
      <c r="O19" s="873"/>
      <c r="T19" s="158"/>
    </row>
    <row r="20" spans="2:24" ht="120" customHeight="1">
      <c r="B20" s="915" t="str">
        <f>Słownik!B333</f>
        <v xml:space="preserve">Ryzyko składki i rezerw </v>
      </c>
      <c r="C20" s="594" t="str">
        <f>Słownik!$B$757</f>
        <v>Wybór opcji</v>
      </c>
      <c r="D20" s="594" t="str">
        <f>Słownik!$B$758</f>
        <v>Komunikat /Parametr standardowy sigma</v>
      </c>
      <c r="E20" s="594" t="str">
        <f>Słownik!$B$759</f>
        <v>USP sigma (netto/brutto) obliczony obliczony na podstawie standardowej metody</v>
      </c>
      <c r="F20" s="594" t="str">
        <f>Słownik!$B$760</f>
        <v>Długość szeregu czasowego dla danych (w latach)</v>
      </c>
      <c r="G20" s="594" t="str">
        <f>Słownik!$B$761</f>
        <v>Współczynnik wiarogodności</v>
      </c>
      <c r="H20" s="594" t="str">
        <f>Słownik!$B$762</f>
        <v xml:space="preserve">USP sigma z uwzgl. współczynnika wiarogodności </v>
      </c>
      <c r="I20" s="594" t="str">
        <f>Słownik!$B$763</f>
        <v>Komunikat /Parametr standardowy NPR</v>
      </c>
      <c r="J20" s="594" t="str">
        <f>Słownik!$B$764</f>
        <v>Współczynnik korygujący dla reasekuracji nieproporcjonalnej</v>
      </c>
      <c r="K20" s="594" t="str">
        <f>Słownik!$B$765</f>
        <v>Ostateczny parametr sigma</v>
      </c>
      <c r="L20" s="594" t="str">
        <f>Słownik!$B$766</f>
        <v>Parametr obliczony metodą standardową</v>
      </c>
      <c r="M20" s="594" t="str">
        <f>Słownik!$B$760</f>
        <v>Długość szeregu czasowego dla danych (w latach)</v>
      </c>
      <c r="N20" s="594" t="str">
        <f>Słownik!$B$761</f>
        <v>Współczynnik wiarogodności</v>
      </c>
      <c r="O20" s="594" t="str">
        <f>Słownik!$B$765</f>
        <v>Ostateczny parametr sigma</v>
      </c>
    </row>
    <row r="21" spans="2:24" ht="15" customHeight="1">
      <c r="B21" s="916"/>
      <c r="C21" s="215">
        <v>1</v>
      </c>
      <c r="D21" s="215">
        <v>2</v>
      </c>
      <c r="E21" s="215">
        <v>3</v>
      </c>
      <c r="F21" s="215">
        <v>4</v>
      </c>
      <c r="G21" s="215">
        <v>5</v>
      </c>
      <c r="H21" s="215">
        <v>6</v>
      </c>
      <c r="I21" s="215">
        <v>7</v>
      </c>
      <c r="J21" s="215">
        <v>8</v>
      </c>
      <c r="K21" s="215">
        <v>9</v>
      </c>
      <c r="L21" s="215">
        <v>10</v>
      </c>
      <c r="M21" s="215">
        <v>11</v>
      </c>
      <c r="N21" s="215">
        <v>12</v>
      </c>
      <c r="O21" s="215">
        <v>13</v>
      </c>
    </row>
    <row r="22" spans="2:24" ht="27" customHeight="1">
      <c r="B22" s="596" t="str">
        <f>Słownik!B167</f>
        <v>Ubezpieczenie OC z tyt. użytkowania pojazdów mechanicznych</v>
      </c>
      <c r="C22" s="214"/>
      <c r="D22" s="200" t="str">
        <f>IF(C22="Opcja 3",Parametry!C103,IF(C22="","uzupełnij kolumnę 1","wprowadź wartość w kolumnach  3 i 4"))</f>
        <v>uzupełnij kolumnę 1</v>
      </c>
      <c r="E22" s="205"/>
      <c r="F22" s="205"/>
      <c r="G22" s="200" t="e">
        <f>INDEX(Parametry!$B$117:$C$128,MATCH(F22,Parametry!$B$117:$B$128,0),2)</f>
        <v>#N/A</v>
      </c>
      <c r="H22" s="200" t="e">
        <f>IF(C22="Opcja 3", D22,G22*E22+(1-G22)*Parametry!C103)</f>
        <v>#N/A</v>
      </c>
      <c r="I22" s="200" t="str">
        <f>IF(C22="Opcja 1","Kolumna 8 (wsp. NPR ) nie dotyczy",IF(C22="Opcja 2",Parametry!E103,IF(C22="Opcja 3","Wprowadź wartość w kolumnie 8","Uzupełnij kolumnę 8")))</f>
        <v>Uzupełnij kolumnę 8</v>
      </c>
      <c r="J22" s="205"/>
      <c r="K22" s="199" t="str">
        <f>IF(C22="Opcja 1",H22,IF(C22="Opcja 3",IF(J22="",I22,D22*J22),IF(C22="Opcja 2",H22*I22,D22)))</f>
        <v>uzupełnij kolumnę 1</v>
      </c>
      <c r="L22" s="205"/>
      <c r="M22" s="205"/>
      <c r="N22" s="200" t="e">
        <f>INDEX(Parametry!$B$117:$C$128,MATCH(M22,Parametry!$B$117:$B$128,0),2)</f>
        <v>#N/A</v>
      </c>
      <c r="O22" s="199" t="e">
        <f>L22*N22+(1-N22)*Parametry!D103</f>
        <v>#N/A</v>
      </c>
      <c r="U22" s="159"/>
      <c r="X22" s="159"/>
    </row>
    <row r="23" spans="2:24" ht="27" customHeight="1">
      <c r="B23" s="597" t="str">
        <f>Słownik!B168</f>
        <v>Inne ubezpieczenie pojazdów</v>
      </c>
      <c r="C23" s="205"/>
      <c r="D23" s="200" t="str">
        <f>IF(C23="Opcja 3",Parametry!C104,IF(C23="","uzupełnij kolumnę 1","wprowadź wartość w kolumnach  3 i 4"))</f>
        <v>uzupełnij kolumnę 1</v>
      </c>
      <c r="E23" s="205"/>
      <c r="F23" s="214"/>
      <c r="G23" s="200" t="e">
        <f>INDEX(Parametry!$B$138:$C$144,MATCH(F23,Parametry!$B$138:$B$144,0),2)</f>
        <v>#N/A</v>
      </c>
      <c r="H23" s="200" t="e">
        <f>IF(C23="Opcja 3", D23,G23*E23+(1-G23)*Parametry!C104)</f>
        <v>#N/A</v>
      </c>
      <c r="I23" s="200" t="str">
        <f>IF(C23="Opcja 1","Kolumna 8 (wsp. NPR ) nie dotyczy",IF(C23="Opcja 2",Parametry!E104,IF(C23="Opcja 3","Wprowadź wartość w kolumnie 8","Uzupełnij kolumnę 8")))</f>
        <v>Uzupełnij kolumnę 8</v>
      </c>
      <c r="J23" s="205"/>
      <c r="K23" s="199" t="str">
        <f t="shared" ref="K23:K33" si="0">IF(C23="Opcja 1",H23,IF(C23="Opcja 3",IF(J23="",I23,D23*J23),IF(C23="Opcja 2",H23*I23,D23)))</f>
        <v>uzupełnij kolumnę 1</v>
      </c>
      <c r="L23" s="205"/>
      <c r="M23" s="214"/>
      <c r="N23" s="200" t="e">
        <f>INDEX(Parametry!$B$138:$C$144,MATCH(M23,Parametry!$B$138:$B$144,0),2)</f>
        <v>#N/A</v>
      </c>
      <c r="O23" s="199" t="e">
        <f>L23*N23+(1-N23)*Parametry!D104</f>
        <v>#N/A</v>
      </c>
      <c r="U23" s="159"/>
      <c r="X23" s="159"/>
    </row>
    <row r="24" spans="2:24" ht="27" customHeight="1">
      <c r="B24" s="597" t="str">
        <f>Słownik!B169</f>
        <v>Ubezpieczenie morskie, lotnicze i transportowe</v>
      </c>
      <c r="C24" s="205"/>
      <c r="D24" s="200" t="str">
        <f>IF(C24="Opcja 3",Parametry!C105,IF(C24="","uzupełnij kolumnę 1","wprowadź wartość w kolumnach  3 i 4"))</f>
        <v>uzupełnij kolumnę 1</v>
      </c>
      <c r="E24" s="205"/>
      <c r="F24" s="214"/>
      <c r="G24" s="200" t="e">
        <f>INDEX(Parametry!$B$138:$C$144,MATCH(F24,Parametry!$B$138:$B$144,0),2)</f>
        <v>#N/A</v>
      </c>
      <c r="H24" s="200" t="e">
        <f>IF(C24="Opcja 3", D24,G24*E24+(1-G24)*Parametry!C105)</f>
        <v>#N/A</v>
      </c>
      <c r="I24" s="200" t="str">
        <f>IF(C24="Opcja 1","Kolumna 8 (wsp. NPR ) nie dotyczy",IF(C24="Opcja 2",Parametry!E105,IF(C24="Opcja 3","Wprowadź wartość w kolumnie 8","Uzupełnij kolumnę 8")))</f>
        <v>Uzupełnij kolumnę 8</v>
      </c>
      <c r="J24" s="205"/>
      <c r="K24" s="199" t="str">
        <f t="shared" si="0"/>
        <v>uzupełnij kolumnę 1</v>
      </c>
      <c r="L24" s="205"/>
      <c r="M24" s="214"/>
      <c r="N24" s="200" t="e">
        <f>INDEX(Parametry!$B$138:$C$144,MATCH(M24,Parametry!$B$138:$B$144,0),2)</f>
        <v>#N/A</v>
      </c>
      <c r="O24" s="199" t="e">
        <f>L24*N24+(1-N24)*Parametry!D105</f>
        <v>#N/A</v>
      </c>
      <c r="U24" s="159"/>
      <c r="X24" s="159"/>
    </row>
    <row r="25" spans="2:24" ht="27" customHeight="1">
      <c r="B25" s="597" t="str">
        <f>Słownik!B170</f>
        <v>Ubezpieczenie ogniowe i pozostałych szkód rzeczowych</v>
      </c>
      <c r="C25" s="205"/>
      <c r="D25" s="200" t="str">
        <f>IF(C25="Opcja 3",Parametry!C106,IF(C25="","uzupełnij kolumnę 1","wprowadź wartość w kolumnach  3 i 4"))</f>
        <v>uzupełnij kolumnę 1</v>
      </c>
      <c r="E25" s="205"/>
      <c r="F25" s="214"/>
      <c r="G25" s="200" t="e">
        <f>INDEX(Parametry!$B$138:$C$144,MATCH(F25,Parametry!$B$138:$B$144,0),2)</f>
        <v>#N/A</v>
      </c>
      <c r="H25" s="200" t="e">
        <f>IF(C25="Opcja 3", D25,G25*E25+(1-G25)*Parametry!C106)</f>
        <v>#N/A</v>
      </c>
      <c r="I25" s="200" t="str">
        <f>IF(C25="Opcja 1","Kolumna 8 (wsp. NPR ) nie dotyczy",IF(C25="Opcja 2",Parametry!E106,IF(C25="Opcja 3","Wprowadź wartość w kolumnie 8","Uzupełnij kolumnę 8")))</f>
        <v>Uzupełnij kolumnę 8</v>
      </c>
      <c r="J25" s="205"/>
      <c r="K25" s="199" t="str">
        <f t="shared" si="0"/>
        <v>uzupełnij kolumnę 1</v>
      </c>
      <c r="L25" s="205"/>
      <c r="M25" s="214"/>
      <c r="N25" s="200" t="e">
        <f>INDEX(Parametry!$B$138:$C$144,MATCH(M25,Parametry!$B$138:$B$144,0),2)</f>
        <v>#N/A</v>
      </c>
      <c r="O25" s="199" t="e">
        <f>L25*N25+(1-N25)*Parametry!D106</f>
        <v>#N/A</v>
      </c>
      <c r="U25" s="159"/>
      <c r="X25" s="159"/>
    </row>
    <row r="26" spans="2:24" ht="27" customHeight="1">
      <c r="B26" s="597" t="str">
        <f>Słownik!B171</f>
        <v>Ubezpieczenie OC ogólnej</v>
      </c>
      <c r="C26" s="205"/>
      <c r="D26" s="200" t="str">
        <f>IF(C26="Opcja 3",Parametry!C107,IF(C26="","uzupełnij kolumnę 1","wprowadź wartość w kolumnach  3 i 4"))</f>
        <v>uzupełnij kolumnę 1</v>
      </c>
      <c r="E26" s="205"/>
      <c r="F26" s="205"/>
      <c r="G26" s="200" t="e">
        <f>INDEX(Parametry!$B$117:$C$128,MATCH(F26,Parametry!$B$117:$B$128,0),2)</f>
        <v>#N/A</v>
      </c>
      <c r="H26" s="200" t="e">
        <f>IF(C26="Opcja 3", D26,G26*E26+(1-G26)*Parametry!C107)</f>
        <v>#N/A</v>
      </c>
      <c r="I26" s="200" t="str">
        <f>IF(C26="Opcja 1","Kolumna 8 (wsp. NPR ) nie dotyczy",IF(C26="Opcja 2",Parametry!E107,IF(C26="Opcja 3","Wprowadź wartość w kolumnie 8","Uzupełnij kolumnę 8")))</f>
        <v>Uzupełnij kolumnę 8</v>
      </c>
      <c r="J26" s="205"/>
      <c r="K26" s="199" t="str">
        <f t="shared" si="0"/>
        <v>uzupełnij kolumnę 1</v>
      </c>
      <c r="L26" s="205"/>
      <c r="M26" s="205"/>
      <c r="N26" s="200" t="e">
        <f>INDEX(Parametry!$B$117:$C$128,MATCH(M26,Parametry!$B$117:$B$128,0),2)</f>
        <v>#N/A</v>
      </c>
      <c r="O26" s="199" t="e">
        <f>L26*N26+(1-N26)*Parametry!D107</f>
        <v>#N/A</v>
      </c>
      <c r="U26" s="159"/>
      <c r="X26" s="159"/>
    </row>
    <row r="27" spans="2:24" ht="27" customHeight="1">
      <c r="B27" s="597" t="str">
        <f>Słownik!B172</f>
        <v>Ubezpieczenie kredytu i gwarancji ubezpieczeniowej</v>
      </c>
      <c r="C27" s="205"/>
      <c r="D27" s="200" t="str">
        <f>IF(C27="Opcja 3",Parametry!C108,IF(C27="","uzupełnij kolumnę 1","wprowadź wartość w kolumnach  3 i 4"))</f>
        <v>uzupełnij kolumnę 1</v>
      </c>
      <c r="E27" s="205"/>
      <c r="F27" s="205"/>
      <c r="G27" s="200" t="e">
        <f>INDEX(Parametry!$B$117:$C$128,MATCH(F27,Parametry!$B$117:$B$128,0),2)</f>
        <v>#N/A</v>
      </c>
      <c r="H27" s="200" t="e">
        <f>IF(C27="Opcja 3", D27,G27*E27+(1-G27)*Parametry!C108)</f>
        <v>#N/A</v>
      </c>
      <c r="I27" s="200" t="str">
        <f>IF(C27="Opcja 1","Kolumna 8 (wsp. NPR ) nie dotyczy",IF(C27="Opcja 2",Parametry!E108,IF(C27="Opcja 3","Wprowadź wartość w kolumnie 8","Uzupełnij kolumnę 8")))</f>
        <v>Uzupełnij kolumnę 8</v>
      </c>
      <c r="J27" s="205"/>
      <c r="K27" s="199" t="str">
        <f t="shared" si="0"/>
        <v>uzupełnij kolumnę 1</v>
      </c>
      <c r="L27" s="205"/>
      <c r="M27" s="205"/>
      <c r="N27" s="200" t="e">
        <f>INDEX(Parametry!$B$117:$C$128,MATCH(M27,Parametry!$B$117:$B$128,0),2)</f>
        <v>#N/A</v>
      </c>
      <c r="O27" s="199" t="e">
        <f>L27*N27+(1-N27)*Parametry!D108</f>
        <v>#N/A</v>
      </c>
      <c r="U27" s="159"/>
      <c r="X27" s="159"/>
    </row>
    <row r="28" spans="2:24" ht="27" customHeight="1">
      <c r="B28" s="597" t="str">
        <f>Słownik!B173</f>
        <v>Ubezpieczenie ochrony prawnej</v>
      </c>
      <c r="C28" s="205"/>
      <c r="D28" s="200" t="str">
        <f>IF(C28="Opcja 3",Parametry!C109,IF(C28="","uzupełnij kolumnę 1","wprowadź wartość w kolumnach  3 i 4"))</f>
        <v>uzupełnij kolumnę 1</v>
      </c>
      <c r="E28" s="205"/>
      <c r="F28" s="214"/>
      <c r="G28" s="200" t="e">
        <f>INDEX(Parametry!$B$138:$C$144,MATCH(F28,Parametry!$B$138:$B$144,0),2)</f>
        <v>#N/A</v>
      </c>
      <c r="H28" s="200" t="e">
        <f>IF(C28="Opcja 3", D28,G28*E28+(1-G28)*Parametry!C109)</f>
        <v>#N/A</v>
      </c>
      <c r="I28" s="200" t="str">
        <f>IF(C28="Opcja 1","Kolumna 8 (wsp. NPR ) nie dotyczy",IF(C28="Opcja 2",Parametry!E109,IF(C28="Opcja 3","Wprowadź wartość w kolumnie 8","Uzupełnij kolumnę 8")))</f>
        <v>Uzupełnij kolumnę 8</v>
      </c>
      <c r="J28" s="205"/>
      <c r="K28" s="199" t="str">
        <f t="shared" si="0"/>
        <v>uzupełnij kolumnę 1</v>
      </c>
      <c r="L28" s="205"/>
      <c r="M28" s="214"/>
      <c r="N28" s="200" t="e">
        <f>INDEX(Parametry!$B$138:$C$144,MATCH(M28,Parametry!$B$138:$B$144,0),2)</f>
        <v>#N/A</v>
      </c>
      <c r="O28" s="199" t="e">
        <f>L28*N28+(1-N28)*Parametry!D109</f>
        <v>#N/A</v>
      </c>
      <c r="U28" s="159"/>
      <c r="X28" s="159"/>
    </row>
    <row r="29" spans="2:24" ht="27" customHeight="1">
      <c r="B29" s="597" t="str">
        <f>Słownik!B174</f>
        <v>Ubezpieczenie świadczenia pomocy (Assistance)</v>
      </c>
      <c r="C29" s="205"/>
      <c r="D29" s="200" t="str">
        <f>IF(C29="Opcja 3",Parametry!C110,IF(C29="","uzupełnij kolumnę 1","wprowadź wartość w kolumnach  3 i 4"))</f>
        <v>uzupełnij kolumnę 1</v>
      </c>
      <c r="E29" s="205"/>
      <c r="F29" s="214"/>
      <c r="G29" s="200" t="e">
        <f>INDEX(Parametry!$B$138:$C$144,MATCH(F29,Parametry!$B$138:$B$144,0),2)</f>
        <v>#N/A</v>
      </c>
      <c r="H29" s="200" t="e">
        <f>IF(C29="Opcja 3", D29,G29*E29+(1-G29)*Parametry!C110)</f>
        <v>#N/A</v>
      </c>
      <c r="I29" s="200" t="str">
        <f>IF(C29="Opcja 1","Kolumna 8 (wsp. NPR ) nie dotyczy",IF(C29="Opcja 2",Parametry!E110,IF(C29="Opcja 3","Wprowadź wartość w kolumnie 8","Uzupełnij kolumnę 8")))</f>
        <v>Uzupełnij kolumnę 8</v>
      </c>
      <c r="J29" s="205"/>
      <c r="K29" s="199" t="str">
        <f t="shared" si="0"/>
        <v>uzupełnij kolumnę 1</v>
      </c>
      <c r="L29" s="205"/>
      <c r="M29" s="214"/>
      <c r="N29" s="200" t="e">
        <f>INDEX(Parametry!$B$138:$C$144,MATCH(M29,Parametry!$B$138:$B$144,0),2)</f>
        <v>#N/A</v>
      </c>
      <c r="O29" s="199" t="e">
        <f>L29*N29+(1-N29)*Parametry!D110</f>
        <v>#N/A</v>
      </c>
      <c r="U29" s="159"/>
    </row>
    <row r="30" spans="2:24" ht="27" customHeight="1">
      <c r="B30" s="597" t="str">
        <f>Słownik!B175</f>
        <v>Ubezpieczenie różnych ryzyk finansowych</v>
      </c>
      <c r="C30" s="205"/>
      <c r="D30" s="200" t="str">
        <f>IF(C30="Opcja 3",Parametry!C111,IF(C30="","uzupełnij kolumnę 1","wprowadź wartość w kolumnach  3 i 4"))</f>
        <v>uzupełnij kolumnę 1</v>
      </c>
      <c r="E30" s="205"/>
      <c r="F30" s="214"/>
      <c r="G30" s="200" t="e">
        <f>INDEX(Parametry!$B$138:$C$144,MATCH(F30,Parametry!$B$138:$B$144,0),2)</f>
        <v>#N/A</v>
      </c>
      <c r="H30" s="200" t="e">
        <f>IF(C30="Opcja 3", D30,G30*E30+(1-G30)*Parametry!C111)</f>
        <v>#N/A</v>
      </c>
      <c r="I30" s="200" t="str">
        <f>IF(C30="Opcja 1","Kolumna 8 (wsp. NPR ) nie dotyczy",IF(C30="Opcja 2",Parametry!E111,IF(C30="Opcja 3","Wprowadź wartość w kolumnie 8","Uzupełnij kolumnę 8")))</f>
        <v>Uzupełnij kolumnę 8</v>
      </c>
      <c r="J30" s="205"/>
      <c r="K30" s="199" t="str">
        <f t="shared" si="0"/>
        <v>uzupełnij kolumnę 1</v>
      </c>
      <c r="L30" s="205"/>
      <c r="M30" s="214"/>
      <c r="N30" s="200" t="e">
        <f>INDEX(Parametry!$B$138:$C$144,MATCH(M30,Parametry!$B$138:$B$144,0),2)</f>
        <v>#N/A</v>
      </c>
      <c r="O30" s="199" t="e">
        <f>L30*N30+(1-N30)*Parametry!D111</f>
        <v>#N/A</v>
      </c>
      <c r="U30" s="159"/>
    </row>
    <row r="31" spans="2:24" ht="27" customHeight="1">
      <c r="B31" s="597" t="str">
        <f>Słownik!$B$747</f>
        <v>Reasekuracja nieproporcjonalna ubezpieczeń mienia</v>
      </c>
      <c r="C31" s="205"/>
      <c r="D31" s="200" t="str">
        <f>IF(C31="Opcja 3",Parametry!C112,IF(C31="","uzupełnij kolumnę 1","wprowadź wartość w kolumnach  3 i 4"))</f>
        <v>uzupełnij kolumnę 1</v>
      </c>
      <c r="E31" s="205"/>
      <c r="F31" s="214"/>
      <c r="G31" s="200" t="e">
        <f>INDEX(Parametry!$B$138:$C$144,MATCH(F31,Parametry!$B$138:$B$144,0),2)</f>
        <v>#N/A</v>
      </c>
      <c r="H31" s="200" t="e">
        <f>IF(C31="Opcja 3", D31,G31*E31+(1-G31)*Parametry!C112)</f>
        <v>#N/A</v>
      </c>
      <c r="I31" s="200" t="str">
        <f>IF(C31="Opcja 1","Kolumna 8 (wsp. NPR ) nie dotyczy",IF(C31="Opcja 2",Parametry!E112,IF(C31="Opcja 3","Wprowadź wartość w kolumnie 8","Uzupełnij kolumnę 8")))</f>
        <v>Uzupełnij kolumnę 8</v>
      </c>
      <c r="J31" s="205"/>
      <c r="K31" s="199" t="str">
        <f t="shared" si="0"/>
        <v>uzupełnij kolumnę 1</v>
      </c>
      <c r="L31" s="205"/>
      <c r="M31" s="214"/>
      <c r="N31" s="200" t="e">
        <f>INDEX(Parametry!$B$138:$C$144,MATCH(M31,Parametry!$B$138:$B$144,0),2)</f>
        <v>#N/A</v>
      </c>
      <c r="O31" s="199" t="e">
        <f>L31*N31+(1-N31)*Parametry!D112</f>
        <v>#N/A</v>
      </c>
      <c r="U31" s="159"/>
    </row>
    <row r="32" spans="2:24" ht="27" customHeight="1">
      <c r="B32" s="597" t="str">
        <f>Słownik!$B$748</f>
        <v>Reasekuracja nieproporcjonalna ubezpieczeń osobowych</v>
      </c>
      <c r="C32" s="205"/>
      <c r="D32" s="200" t="str">
        <f>IF(C32="Opcja 3",Parametry!C113,IF(C32="","uzupełnij kolumnę 1","wprowadź wartość w kolumnach  3 i 4"))</f>
        <v>uzupełnij kolumnę 1</v>
      </c>
      <c r="E32" s="205"/>
      <c r="F32" s="214"/>
      <c r="G32" s="200" t="e">
        <f>INDEX(Parametry!$B$138:$C$144,MATCH(F32,Parametry!$B$138:$B$144,0),2)</f>
        <v>#N/A</v>
      </c>
      <c r="H32" s="200" t="e">
        <f>IF(C32="Opcja 3", D32,G32*E32+(1-G32)*Parametry!C113)</f>
        <v>#N/A</v>
      </c>
      <c r="I32" s="200" t="str">
        <f>IF(C32="Opcja 1","Kolumna 8 (wsp. NPR ) nie dotyczy",IF(C32="Opcja 2",Parametry!E113,IF(C32="Opcja 3","Wprowadź wartość w kolumnie 8","Uzupełnij kolumnę 8")))</f>
        <v>Uzupełnij kolumnę 8</v>
      </c>
      <c r="J32" s="205"/>
      <c r="K32" s="199" t="str">
        <f t="shared" si="0"/>
        <v>uzupełnij kolumnę 1</v>
      </c>
      <c r="L32" s="205"/>
      <c r="M32" s="214"/>
      <c r="N32" s="200" t="e">
        <f>INDEX(Parametry!$B$138:$C$144,MATCH(M32,Parametry!$B$138:$B$144,0),2)</f>
        <v>#N/A</v>
      </c>
      <c r="O32" s="199" t="e">
        <f>L32*N32+(1-N32)*Parametry!D113</f>
        <v>#N/A</v>
      </c>
      <c r="U32" s="159"/>
    </row>
    <row r="33" spans="2:21" ht="27" customHeight="1">
      <c r="B33" s="691" t="str">
        <f>Słownik!$B$749</f>
        <v>Reasekuracja nieproporcjonalna ubezpieczeń morskich, lotniczych i transportowych</v>
      </c>
      <c r="C33" s="208"/>
      <c r="D33" s="197" t="str">
        <f>IF(C33="Opcja 3",Parametry!C114,IF(C33="","uzupełnij kolumnę 1","wprowadź wartość w kolumnach  3 i 4"))</f>
        <v>uzupełnij kolumnę 1</v>
      </c>
      <c r="E33" s="355"/>
      <c r="F33" s="348"/>
      <c r="G33" s="197" t="e">
        <f>INDEX(Parametry!$B$138:$C$144,MATCH(F33,Parametry!$B$138:$B$144,0),2)</f>
        <v>#N/A</v>
      </c>
      <c r="H33" s="197" t="e">
        <f>IF(C33="Opcja 3", D33,G33*E33+(1-G33)*Parametry!C114)</f>
        <v>#N/A</v>
      </c>
      <c r="I33" s="197" t="str">
        <f>IF(C33="Opcja 1","Kolumna 8 (wsp. NPR ) nie dotyczy",IF(C33="Opcja 2",Parametry!E114,IF(C33="Opcja 3","Wprowadź wartość w kolumnie 8","Uzupełnij kolumnę 8")))</f>
        <v>Uzupełnij kolumnę 8</v>
      </c>
      <c r="J33" s="355"/>
      <c r="K33" s="199" t="str">
        <f t="shared" si="0"/>
        <v>uzupełnij kolumnę 1</v>
      </c>
      <c r="L33" s="208"/>
      <c r="M33" s="348"/>
      <c r="N33" s="197" t="e">
        <f>INDEX(Parametry!$B$138:$C$144,MATCH(M33,Parametry!$B$138:$B$144,0),2)</f>
        <v>#N/A</v>
      </c>
      <c r="O33" s="199" t="e">
        <f>L33*N33+(1-N33)*Parametry!D114</f>
        <v>#N/A</v>
      </c>
      <c r="U33" s="159"/>
    </row>
    <row r="34" spans="2:21">
      <c r="B34" s="157"/>
      <c r="C34" s="160"/>
      <c r="D34" s="160"/>
      <c r="E34" s="160"/>
      <c r="F34" s="160"/>
      <c r="G34" s="160"/>
      <c r="H34" s="160"/>
      <c r="I34" s="160"/>
      <c r="J34" s="160"/>
      <c r="K34" s="160"/>
      <c r="L34" s="160"/>
    </row>
    <row r="35" spans="2:21">
      <c r="B35" s="157"/>
      <c r="C35" s="161"/>
      <c r="D35" s="161"/>
      <c r="E35" s="161"/>
      <c r="F35" s="160"/>
      <c r="G35" s="160"/>
      <c r="H35" s="160"/>
      <c r="I35" s="160"/>
      <c r="J35" s="160"/>
      <c r="K35" s="160"/>
      <c r="L35" s="160"/>
    </row>
    <row r="36" spans="2:21">
      <c r="B36" s="157"/>
    </row>
    <row r="37" spans="2:21">
      <c r="B37" s="154"/>
    </row>
    <row r="38" spans="2:21" ht="22.5" customHeight="1">
      <c r="B38" s="912" t="str">
        <f>Słownik!B770</f>
        <v>Ryzyko składki i rezerw z ubezpieczeń zdrowotnych</v>
      </c>
      <c r="C38" s="872" t="str">
        <f>Słownik!$B$722</f>
        <v>Odchylenie standardowe dla ryzyka składki</v>
      </c>
      <c r="D38" s="872"/>
      <c r="E38" s="872"/>
      <c r="F38" s="872"/>
      <c r="G38" s="872"/>
      <c r="H38" s="872"/>
      <c r="I38" s="872"/>
      <c r="J38" s="872"/>
      <c r="K38" s="873"/>
      <c r="L38" s="872" t="str">
        <f>Słownik!$B$723</f>
        <v>Odchylenie standardowe dla ryzyka rezerw</v>
      </c>
      <c r="M38" s="872"/>
      <c r="N38" s="872"/>
      <c r="O38" s="873"/>
    </row>
    <row r="39" spans="2:21" ht="89.25">
      <c r="B39" s="913"/>
      <c r="C39" s="595" t="str">
        <f>Słownik!$B$757</f>
        <v>Wybór opcji</v>
      </c>
      <c r="D39" s="594" t="str">
        <f>Słownik!$B$758</f>
        <v>Komunikat /Parametr standardowy sigma</v>
      </c>
      <c r="E39" s="594" t="str">
        <f>Słownik!$B$759</f>
        <v>USP sigma (netto/brutto) obliczony obliczony na podstawie standardowej metody</v>
      </c>
      <c r="F39" s="594" t="str">
        <f>Słownik!$B$760</f>
        <v>Długość szeregu czasowego dla danych (w latach)</v>
      </c>
      <c r="G39" s="594" t="str">
        <f>Słownik!$B$761</f>
        <v>Współczynnik wiarogodności</v>
      </c>
      <c r="H39" s="594" t="str">
        <f>Słownik!$B$762</f>
        <v xml:space="preserve">USP sigma z uwzgl. współczynnika wiarogodności </v>
      </c>
      <c r="I39" s="594" t="str">
        <f>Słownik!$B$763</f>
        <v>Komunikat /Parametr standardowy NPR</v>
      </c>
      <c r="J39" s="594" t="str">
        <f>Słownik!$B$764</f>
        <v>Współczynnik korygujący dla reasekuracji nieproporcjonalnej</v>
      </c>
      <c r="K39" s="594" t="str">
        <f>Słownik!$B$765</f>
        <v>Ostateczny parametr sigma</v>
      </c>
      <c r="L39" s="594" t="str">
        <f>Słownik!$B$766</f>
        <v>Parametr obliczony metodą standardową</v>
      </c>
      <c r="M39" s="594" t="str">
        <f>Słownik!$B$760</f>
        <v>Długość szeregu czasowego dla danych (w latach)</v>
      </c>
      <c r="N39" s="594" t="str">
        <f>Słownik!$B$761</f>
        <v>Współczynnik wiarogodności</v>
      </c>
      <c r="O39" s="594" t="str">
        <f>Słownik!$B$765</f>
        <v>Ostateczny parametr sigma</v>
      </c>
    </row>
    <row r="40" spans="2:21">
      <c r="B40" s="914"/>
      <c r="C40" s="215">
        <v>1</v>
      </c>
      <c r="D40" s="215">
        <v>2</v>
      </c>
      <c r="E40" s="215">
        <v>3</v>
      </c>
      <c r="F40" s="215">
        <v>4</v>
      </c>
      <c r="G40" s="215">
        <v>5</v>
      </c>
      <c r="H40" s="215">
        <v>6</v>
      </c>
      <c r="I40" s="215">
        <v>7</v>
      </c>
      <c r="J40" s="215">
        <v>8</v>
      </c>
      <c r="K40" s="215">
        <v>9</v>
      </c>
      <c r="L40" s="215">
        <v>10</v>
      </c>
      <c r="M40" s="215">
        <v>11</v>
      </c>
      <c r="N40" s="215">
        <v>12</v>
      </c>
      <c r="O40" s="215">
        <v>13</v>
      </c>
    </row>
    <row r="41" spans="2:21" ht="27" customHeight="1">
      <c r="B41" s="599" t="str">
        <f>Słownik!B195</f>
        <v>Ubezpieczenie pokrycia kosztów świadczeń medycznych</v>
      </c>
      <c r="C41" s="214"/>
      <c r="D41" s="607" t="str">
        <f>IF(C41="Opcja 3",Parametry!C132,IF(C41="","uzupełnij kolumnę 1","wprowadź wartość w kolumnach  3 i 4"))</f>
        <v>uzupełnij kolumnę 1</v>
      </c>
      <c r="E41" s="214"/>
      <c r="F41" s="214"/>
      <c r="G41" s="607" t="e">
        <f>INDEX(Parametry!$B$138:$C$144,MATCH(F41,Parametry!$B$138:$B$144,0),2)</f>
        <v>#N/A</v>
      </c>
      <c r="H41" s="197" t="e">
        <f>IF(C41="Opcja 3", D41,G41*E41+(1-G41)*Parametry!C132)</f>
        <v>#N/A</v>
      </c>
      <c r="I41" s="200" t="str">
        <f>IF(C41="Opcja 1","Kolumna 8 (wsp. NPR ) nie dotyczy",IF(C41="Opcja 2",Parametry!E132,IF(C41="Opcja 3","Wprowadź wartość w kolumnie 8","Uzupełnij kolumnę 8")))</f>
        <v>Uzupełnij kolumnę 8</v>
      </c>
      <c r="J41" s="214"/>
      <c r="K41" s="199" t="str">
        <f>IF(C41="Opcja 1",H41,IF(C41="Opcja 3",IF(J41="",I41,D41*J41),IF(C41="Opcja 2",H41*I41,D41)))</f>
        <v>uzupełnij kolumnę 1</v>
      </c>
      <c r="L41" s="214"/>
      <c r="M41" s="214"/>
      <c r="N41" s="607" t="e">
        <f>INDEX(Parametry!$B$138:$C$144,MATCH(M41,Parametry!$B$138:$B$144,0),2)</f>
        <v>#N/A</v>
      </c>
      <c r="O41" s="608" t="e">
        <f>L41*N41+(1-N41)*Parametry!D132</f>
        <v>#N/A</v>
      </c>
    </row>
    <row r="42" spans="2:21" ht="27" customHeight="1">
      <c r="B42" s="599" t="str">
        <f>Słownik!B196</f>
        <v>Ubezpieczenie na wypadek utraty dochodów</v>
      </c>
      <c r="C42" s="205"/>
      <c r="D42" s="200" t="str">
        <f>IF(C42="Opcja 3",Parametry!C133,IF(C42="","uzupełnij kolumnę 1","wprowadź wartość w kolumnach  3 i 4"))</f>
        <v>uzupełnij kolumnę 1</v>
      </c>
      <c r="E42" s="205"/>
      <c r="F42" s="205"/>
      <c r="G42" s="200" t="e">
        <f>INDEX(Parametry!$B$138:$C$144,MATCH(F42,Parametry!$B$138:$B$144,0),2)</f>
        <v>#N/A</v>
      </c>
      <c r="H42" s="197" t="e">
        <f>IF(C42="Opcja 3", D42,G42*E42+(1-G42)*Parametry!C133)</f>
        <v>#N/A</v>
      </c>
      <c r="I42" s="200" t="str">
        <f>IF(C42="Opcja 1","Kolumna 8 (wsp. NPR ) nie dotyczy",IF(C42="Opcja 2",Parametry!E133,IF(C42="Opcja 3","Wprowadź wartość w kolumnie 8","Uzupełnij kolumnę 8")))</f>
        <v>Uzupełnij kolumnę 8</v>
      </c>
      <c r="J42" s="205"/>
      <c r="K42" s="199" t="str">
        <f t="shared" ref="K42:K44" si="1">IF(C42="Opcja 1",H42,IF(C42="Opcja 3",IF(J42="",I42,D42*J42),IF(C42="Opcja 2",H42*I42,D42)))</f>
        <v>uzupełnij kolumnę 1</v>
      </c>
      <c r="L42" s="205"/>
      <c r="M42" s="205"/>
      <c r="N42" s="200" t="e">
        <f>INDEX(Parametry!$B$138:$C$144,MATCH(M42,Parametry!$B$138:$B$144,0),2)</f>
        <v>#N/A</v>
      </c>
      <c r="O42" s="199" t="e">
        <f>L42*N42+(1-N42)*Parametry!D133</f>
        <v>#N/A</v>
      </c>
    </row>
    <row r="43" spans="2:21" ht="27" customHeight="1">
      <c r="B43" s="599" t="str">
        <f>Słownik!B197</f>
        <v>Ubezpieczenie pracownicze</v>
      </c>
      <c r="C43" s="205"/>
      <c r="D43" s="200" t="str">
        <f>IF(C43="Opcja 3",Parametry!C134,IF(C43="","uzupełnij kolumnę 1","wprowadź wartość w kolumnach  3 i 4"))</f>
        <v>uzupełnij kolumnę 1</v>
      </c>
      <c r="E43" s="205"/>
      <c r="F43" s="205"/>
      <c r="G43" s="200" t="e">
        <f>INDEX(Parametry!$B$138:$C$144,MATCH(F43,Parametry!$B$138:$B$144,0),2)</f>
        <v>#N/A</v>
      </c>
      <c r="H43" s="197" t="e">
        <f>IF(C43="Opcja 3", D43,G43*E43+(1-G43)*Parametry!C134)</f>
        <v>#N/A</v>
      </c>
      <c r="I43" s="200" t="str">
        <f>IF(C43="Opcja 1","Kolumna 8 (wsp. NPR ) nie dotyczy",IF(C43="Opcja 2",Parametry!E134,IF(C43="Opcja 3","Wprowadź wartość w kolumnie 8","Uzupełnij kolumnę 8")))</f>
        <v>Uzupełnij kolumnę 8</v>
      </c>
      <c r="J43" s="205"/>
      <c r="K43" s="199" t="str">
        <f t="shared" si="1"/>
        <v>uzupełnij kolumnę 1</v>
      </c>
      <c r="L43" s="205"/>
      <c r="M43" s="205"/>
      <c r="N43" s="200" t="e">
        <f>INDEX(Parametry!$B$138:$C$144,MATCH(M43,Parametry!$B$138:$B$144,0),2)</f>
        <v>#N/A</v>
      </c>
      <c r="O43" s="199" t="e">
        <f>L43*N43+(1-N43)*Parametry!D134</f>
        <v>#N/A</v>
      </c>
    </row>
    <row r="44" spans="2:21" ht="27" customHeight="1">
      <c r="B44" s="209" t="str">
        <f>Słownik!B198</f>
        <v>Reasekuracja nieproporcjonalna ubezpieczeń zdrowotnych</v>
      </c>
      <c r="C44" s="208"/>
      <c r="D44" s="197" t="str">
        <f>IF(C44="Opcja 3",Parametry!C135,IF(C44="","uzupełnij kolumnę 1","wprowadź wartość w kolumnach  3 i 4"))</f>
        <v>uzupełnij kolumnę 1</v>
      </c>
      <c r="E44" s="355"/>
      <c r="F44" s="208"/>
      <c r="G44" s="197" t="e">
        <f>INDEX(Parametry!$B$138:$C$144,MATCH(F44,Parametry!$B$138:$B$144,0),2)</f>
        <v>#N/A</v>
      </c>
      <c r="H44" s="197" t="e">
        <f>IF(C44="Opcja 3", D44,G44*E44+(1-G44)*Parametry!C135)</f>
        <v>#N/A</v>
      </c>
      <c r="I44" s="197" t="str">
        <f>IF(C44="Opcja 1","Kolumna 8 (wsp. NPR ) nie dotyczy",IF(C44="Opcja 2",Parametry!E135,IF(C44="Opcja 3","Wprowadź wartość w kolumnie 8","Uzupełnij kolumnę 8")))</f>
        <v>Uzupełnij kolumnę 8</v>
      </c>
      <c r="J44" s="355"/>
      <c r="K44" s="199" t="str">
        <f t="shared" si="1"/>
        <v>uzupełnij kolumnę 1</v>
      </c>
      <c r="L44" s="208"/>
      <c r="M44" s="208"/>
      <c r="N44" s="197" t="e">
        <f>INDEX(Parametry!$B$138:$C$144,MATCH(M44,Parametry!$B$138:$B$144,0),2)</f>
        <v>#N/A</v>
      </c>
      <c r="O44" s="199" t="e">
        <f>L44*N44+(1-N44)*Parametry!D135</f>
        <v>#N/A</v>
      </c>
    </row>
    <row r="46" spans="2:21" ht="38.25">
      <c r="B46" s="351" t="str">
        <f>Słownik!B771</f>
        <v>Ryzyko rewizji wysokości rent z ubezpieczeń zdrowotnych</v>
      </c>
      <c r="C46" s="215" t="str">
        <f>Słownik!B772</f>
        <v>Parametr szoku w ryzyku rewizji wysokości rent</v>
      </c>
    </row>
    <row r="47" spans="2:21">
      <c r="C47" s="600"/>
    </row>
    <row r="50" spans="2:3" ht="38.25">
      <c r="B50" s="351" t="str">
        <f>Słownik!B773</f>
        <v>Ryzyko rewizji wysokości rent z ubezpieczeń na życie</v>
      </c>
      <c r="C50" s="594" t="str">
        <f>Słownik!B772</f>
        <v>Parametr szoku w ryzyku rewizji wysokości rent</v>
      </c>
    </row>
    <row r="51" spans="2:3">
      <c r="C51" s="600"/>
    </row>
  </sheetData>
  <mergeCells count="17">
    <mergeCell ref="A1:O1"/>
    <mergeCell ref="C19:K19"/>
    <mergeCell ref="L19:O19"/>
    <mergeCell ref="B38:B40"/>
    <mergeCell ref="B20:B21"/>
    <mergeCell ref="A3:C3"/>
    <mergeCell ref="C38:K38"/>
    <mergeCell ref="L38:O38"/>
    <mergeCell ref="B7:L7"/>
    <mergeCell ref="B8:L8"/>
    <mergeCell ref="B9:L9"/>
    <mergeCell ref="B10:L10"/>
    <mergeCell ref="B11:L11"/>
    <mergeCell ref="B12:L12"/>
    <mergeCell ref="B13:L13"/>
    <mergeCell ref="B14:L14"/>
    <mergeCell ref="B15:L15"/>
  </mergeCells>
  <dataValidations count="5">
    <dataValidation type="list" allowBlank="1" showDropDown="1" showInputMessage="1" showErrorMessage="1" sqref="T22">
      <formula1>"&lt;5"</formula1>
    </dataValidation>
    <dataValidation type="list" allowBlank="1" showInputMessage="1" showErrorMessage="1" sqref="WVK983062:WVK983073 WLO983062:WLO983073 WBS983062:WBS983073 VRW983062:VRW983073 VIA983062:VIA983073 UYE983062:UYE983073 UOI983062:UOI983073 UEM983062:UEM983073 TUQ983062:TUQ983073 TKU983062:TKU983073 TAY983062:TAY983073 SRC983062:SRC983073 SHG983062:SHG983073 RXK983062:RXK983073 RNO983062:RNO983073 RDS983062:RDS983073 QTW983062:QTW983073 QKA983062:QKA983073 QAE983062:QAE983073 PQI983062:PQI983073 PGM983062:PGM983073 OWQ983062:OWQ983073 OMU983062:OMU983073 OCY983062:OCY983073 NTC983062:NTC983073 NJG983062:NJG983073 MZK983062:MZK983073 MPO983062:MPO983073 MFS983062:MFS983073 LVW983062:LVW983073 LMA983062:LMA983073 LCE983062:LCE983073 KSI983062:KSI983073 KIM983062:KIM983073 JYQ983062:JYQ983073 JOU983062:JOU983073 JEY983062:JEY983073 IVC983062:IVC983073 ILG983062:ILG983073 IBK983062:IBK983073 HRO983062:HRO983073 HHS983062:HHS983073 GXW983062:GXW983073 GOA983062:GOA983073 GEE983062:GEE983073 FUI983062:FUI983073 FKM983062:FKM983073 FAQ983062:FAQ983073 EQU983062:EQU983073 EGY983062:EGY983073 DXC983062:DXC983073 DNG983062:DNG983073 DDK983062:DDK983073 CTO983062:CTO983073 CJS983062:CJS983073 BZW983062:BZW983073 BQA983062:BQA983073 BGE983062:BGE983073 AWI983062:AWI983073 AMM983062:AMM983073 ACQ983062:ACQ983073 SU983062:SU983073 IY983062:IY983073 C983062:C983073 WVK917526:WVK917537 WLO917526:WLO917537 WBS917526:WBS917537 VRW917526:VRW917537 VIA917526:VIA917537 UYE917526:UYE917537 UOI917526:UOI917537 UEM917526:UEM917537 TUQ917526:TUQ917537 TKU917526:TKU917537 TAY917526:TAY917537 SRC917526:SRC917537 SHG917526:SHG917537 RXK917526:RXK917537 RNO917526:RNO917537 RDS917526:RDS917537 QTW917526:QTW917537 QKA917526:QKA917537 QAE917526:QAE917537 PQI917526:PQI917537 PGM917526:PGM917537 OWQ917526:OWQ917537 OMU917526:OMU917537 OCY917526:OCY917537 NTC917526:NTC917537 NJG917526:NJG917537 MZK917526:MZK917537 MPO917526:MPO917537 MFS917526:MFS917537 LVW917526:LVW917537 LMA917526:LMA917537 LCE917526:LCE917537 KSI917526:KSI917537 KIM917526:KIM917537 JYQ917526:JYQ917537 JOU917526:JOU917537 JEY917526:JEY917537 IVC917526:IVC917537 ILG917526:ILG917537 IBK917526:IBK917537 HRO917526:HRO917537 HHS917526:HHS917537 GXW917526:GXW917537 GOA917526:GOA917537 GEE917526:GEE917537 FUI917526:FUI917537 FKM917526:FKM917537 FAQ917526:FAQ917537 EQU917526:EQU917537 EGY917526:EGY917537 DXC917526:DXC917537 DNG917526:DNG917537 DDK917526:DDK917537 CTO917526:CTO917537 CJS917526:CJS917537 BZW917526:BZW917537 BQA917526:BQA917537 BGE917526:BGE917537 AWI917526:AWI917537 AMM917526:AMM917537 ACQ917526:ACQ917537 SU917526:SU917537 IY917526:IY917537 C917526:C917537 WVK851990:WVK852001 WLO851990:WLO852001 WBS851990:WBS852001 VRW851990:VRW852001 VIA851990:VIA852001 UYE851990:UYE852001 UOI851990:UOI852001 UEM851990:UEM852001 TUQ851990:TUQ852001 TKU851990:TKU852001 TAY851990:TAY852001 SRC851990:SRC852001 SHG851990:SHG852001 RXK851990:RXK852001 RNO851990:RNO852001 RDS851990:RDS852001 QTW851990:QTW852001 QKA851990:QKA852001 QAE851990:QAE852001 PQI851990:PQI852001 PGM851990:PGM852001 OWQ851990:OWQ852001 OMU851990:OMU852001 OCY851990:OCY852001 NTC851990:NTC852001 NJG851990:NJG852001 MZK851990:MZK852001 MPO851990:MPO852001 MFS851990:MFS852001 LVW851990:LVW852001 LMA851990:LMA852001 LCE851990:LCE852001 KSI851990:KSI852001 KIM851990:KIM852001 JYQ851990:JYQ852001 JOU851990:JOU852001 JEY851990:JEY852001 IVC851990:IVC852001 ILG851990:ILG852001 IBK851990:IBK852001 HRO851990:HRO852001 HHS851990:HHS852001 GXW851990:GXW852001 GOA851990:GOA852001 GEE851990:GEE852001 FUI851990:FUI852001 FKM851990:FKM852001 FAQ851990:FAQ852001 EQU851990:EQU852001 EGY851990:EGY852001 DXC851990:DXC852001 DNG851990:DNG852001 DDK851990:DDK852001 CTO851990:CTO852001 CJS851990:CJS852001 BZW851990:BZW852001 BQA851990:BQA852001 BGE851990:BGE852001 AWI851990:AWI852001 AMM851990:AMM852001 ACQ851990:ACQ852001 SU851990:SU852001 IY851990:IY852001 C851990:C852001 WVK786454:WVK786465 WLO786454:WLO786465 WBS786454:WBS786465 VRW786454:VRW786465 VIA786454:VIA786465 UYE786454:UYE786465 UOI786454:UOI786465 UEM786454:UEM786465 TUQ786454:TUQ786465 TKU786454:TKU786465 TAY786454:TAY786465 SRC786454:SRC786465 SHG786454:SHG786465 RXK786454:RXK786465 RNO786454:RNO786465 RDS786454:RDS786465 QTW786454:QTW786465 QKA786454:QKA786465 QAE786454:QAE786465 PQI786454:PQI786465 PGM786454:PGM786465 OWQ786454:OWQ786465 OMU786454:OMU786465 OCY786454:OCY786465 NTC786454:NTC786465 NJG786454:NJG786465 MZK786454:MZK786465 MPO786454:MPO786465 MFS786454:MFS786465 LVW786454:LVW786465 LMA786454:LMA786465 LCE786454:LCE786465 KSI786454:KSI786465 KIM786454:KIM786465 JYQ786454:JYQ786465 JOU786454:JOU786465 JEY786454:JEY786465 IVC786454:IVC786465 ILG786454:ILG786465 IBK786454:IBK786465 HRO786454:HRO786465 HHS786454:HHS786465 GXW786454:GXW786465 GOA786454:GOA786465 GEE786454:GEE786465 FUI786454:FUI786465 FKM786454:FKM786465 FAQ786454:FAQ786465 EQU786454:EQU786465 EGY786454:EGY786465 DXC786454:DXC786465 DNG786454:DNG786465 DDK786454:DDK786465 CTO786454:CTO786465 CJS786454:CJS786465 BZW786454:BZW786465 BQA786454:BQA786465 BGE786454:BGE786465 AWI786454:AWI786465 AMM786454:AMM786465 ACQ786454:ACQ786465 SU786454:SU786465 IY786454:IY786465 C786454:C786465 WVK720918:WVK720929 WLO720918:WLO720929 WBS720918:WBS720929 VRW720918:VRW720929 VIA720918:VIA720929 UYE720918:UYE720929 UOI720918:UOI720929 UEM720918:UEM720929 TUQ720918:TUQ720929 TKU720918:TKU720929 TAY720918:TAY720929 SRC720918:SRC720929 SHG720918:SHG720929 RXK720918:RXK720929 RNO720918:RNO720929 RDS720918:RDS720929 QTW720918:QTW720929 QKA720918:QKA720929 QAE720918:QAE720929 PQI720918:PQI720929 PGM720918:PGM720929 OWQ720918:OWQ720929 OMU720918:OMU720929 OCY720918:OCY720929 NTC720918:NTC720929 NJG720918:NJG720929 MZK720918:MZK720929 MPO720918:MPO720929 MFS720918:MFS720929 LVW720918:LVW720929 LMA720918:LMA720929 LCE720918:LCE720929 KSI720918:KSI720929 KIM720918:KIM720929 JYQ720918:JYQ720929 JOU720918:JOU720929 JEY720918:JEY720929 IVC720918:IVC720929 ILG720918:ILG720929 IBK720918:IBK720929 HRO720918:HRO720929 HHS720918:HHS720929 GXW720918:GXW720929 GOA720918:GOA720929 GEE720918:GEE720929 FUI720918:FUI720929 FKM720918:FKM720929 FAQ720918:FAQ720929 EQU720918:EQU720929 EGY720918:EGY720929 DXC720918:DXC720929 DNG720918:DNG720929 DDK720918:DDK720929 CTO720918:CTO720929 CJS720918:CJS720929 BZW720918:BZW720929 BQA720918:BQA720929 BGE720918:BGE720929 AWI720918:AWI720929 AMM720918:AMM720929 ACQ720918:ACQ720929 SU720918:SU720929 IY720918:IY720929 C720918:C720929 WVK655382:WVK655393 WLO655382:WLO655393 WBS655382:WBS655393 VRW655382:VRW655393 VIA655382:VIA655393 UYE655382:UYE655393 UOI655382:UOI655393 UEM655382:UEM655393 TUQ655382:TUQ655393 TKU655382:TKU655393 TAY655382:TAY655393 SRC655382:SRC655393 SHG655382:SHG655393 RXK655382:RXK655393 RNO655382:RNO655393 RDS655382:RDS655393 QTW655382:QTW655393 QKA655382:QKA655393 QAE655382:QAE655393 PQI655382:PQI655393 PGM655382:PGM655393 OWQ655382:OWQ655393 OMU655382:OMU655393 OCY655382:OCY655393 NTC655382:NTC655393 NJG655382:NJG655393 MZK655382:MZK655393 MPO655382:MPO655393 MFS655382:MFS655393 LVW655382:LVW655393 LMA655382:LMA655393 LCE655382:LCE655393 KSI655382:KSI655393 KIM655382:KIM655393 JYQ655382:JYQ655393 JOU655382:JOU655393 JEY655382:JEY655393 IVC655382:IVC655393 ILG655382:ILG655393 IBK655382:IBK655393 HRO655382:HRO655393 HHS655382:HHS655393 GXW655382:GXW655393 GOA655382:GOA655393 GEE655382:GEE655393 FUI655382:FUI655393 FKM655382:FKM655393 FAQ655382:FAQ655393 EQU655382:EQU655393 EGY655382:EGY655393 DXC655382:DXC655393 DNG655382:DNG655393 DDK655382:DDK655393 CTO655382:CTO655393 CJS655382:CJS655393 BZW655382:BZW655393 BQA655382:BQA655393 BGE655382:BGE655393 AWI655382:AWI655393 AMM655382:AMM655393 ACQ655382:ACQ655393 SU655382:SU655393 IY655382:IY655393 C655382:C655393 WVK589846:WVK589857 WLO589846:WLO589857 WBS589846:WBS589857 VRW589846:VRW589857 VIA589846:VIA589857 UYE589846:UYE589857 UOI589846:UOI589857 UEM589846:UEM589857 TUQ589846:TUQ589857 TKU589846:TKU589857 TAY589846:TAY589857 SRC589846:SRC589857 SHG589846:SHG589857 RXK589846:RXK589857 RNO589846:RNO589857 RDS589846:RDS589857 QTW589846:QTW589857 QKA589846:QKA589857 QAE589846:QAE589857 PQI589846:PQI589857 PGM589846:PGM589857 OWQ589846:OWQ589857 OMU589846:OMU589857 OCY589846:OCY589857 NTC589846:NTC589857 NJG589846:NJG589857 MZK589846:MZK589857 MPO589846:MPO589857 MFS589846:MFS589857 LVW589846:LVW589857 LMA589846:LMA589857 LCE589846:LCE589857 KSI589846:KSI589857 KIM589846:KIM589857 JYQ589846:JYQ589857 JOU589846:JOU589857 JEY589846:JEY589857 IVC589846:IVC589857 ILG589846:ILG589857 IBK589846:IBK589857 HRO589846:HRO589857 HHS589846:HHS589857 GXW589846:GXW589857 GOA589846:GOA589857 GEE589846:GEE589857 FUI589846:FUI589857 FKM589846:FKM589857 FAQ589846:FAQ589857 EQU589846:EQU589857 EGY589846:EGY589857 DXC589846:DXC589857 DNG589846:DNG589857 DDK589846:DDK589857 CTO589846:CTO589857 CJS589846:CJS589857 BZW589846:BZW589857 BQA589846:BQA589857 BGE589846:BGE589857 AWI589846:AWI589857 AMM589846:AMM589857 ACQ589846:ACQ589857 SU589846:SU589857 IY589846:IY589857 C589846:C589857 WVK524310:WVK524321 WLO524310:WLO524321 WBS524310:WBS524321 VRW524310:VRW524321 VIA524310:VIA524321 UYE524310:UYE524321 UOI524310:UOI524321 UEM524310:UEM524321 TUQ524310:TUQ524321 TKU524310:TKU524321 TAY524310:TAY524321 SRC524310:SRC524321 SHG524310:SHG524321 RXK524310:RXK524321 RNO524310:RNO524321 RDS524310:RDS524321 QTW524310:QTW524321 QKA524310:QKA524321 QAE524310:QAE524321 PQI524310:PQI524321 PGM524310:PGM524321 OWQ524310:OWQ524321 OMU524310:OMU524321 OCY524310:OCY524321 NTC524310:NTC524321 NJG524310:NJG524321 MZK524310:MZK524321 MPO524310:MPO524321 MFS524310:MFS524321 LVW524310:LVW524321 LMA524310:LMA524321 LCE524310:LCE524321 KSI524310:KSI524321 KIM524310:KIM524321 JYQ524310:JYQ524321 JOU524310:JOU524321 JEY524310:JEY524321 IVC524310:IVC524321 ILG524310:ILG524321 IBK524310:IBK524321 HRO524310:HRO524321 HHS524310:HHS524321 GXW524310:GXW524321 GOA524310:GOA524321 GEE524310:GEE524321 FUI524310:FUI524321 FKM524310:FKM524321 FAQ524310:FAQ524321 EQU524310:EQU524321 EGY524310:EGY524321 DXC524310:DXC524321 DNG524310:DNG524321 DDK524310:DDK524321 CTO524310:CTO524321 CJS524310:CJS524321 BZW524310:BZW524321 BQA524310:BQA524321 BGE524310:BGE524321 AWI524310:AWI524321 AMM524310:AMM524321 ACQ524310:ACQ524321 SU524310:SU524321 IY524310:IY524321 C524310:C524321 WVK458774:WVK458785 WLO458774:WLO458785 WBS458774:WBS458785 VRW458774:VRW458785 VIA458774:VIA458785 UYE458774:UYE458785 UOI458774:UOI458785 UEM458774:UEM458785 TUQ458774:TUQ458785 TKU458774:TKU458785 TAY458774:TAY458785 SRC458774:SRC458785 SHG458774:SHG458785 RXK458774:RXK458785 RNO458774:RNO458785 RDS458774:RDS458785 QTW458774:QTW458785 QKA458774:QKA458785 QAE458774:QAE458785 PQI458774:PQI458785 PGM458774:PGM458785 OWQ458774:OWQ458785 OMU458774:OMU458785 OCY458774:OCY458785 NTC458774:NTC458785 NJG458774:NJG458785 MZK458774:MZK458785 MPO458774:MPO458785 MFS458774:MFS458785 LVW458774:LVW458785 LMA458774:LMA458785 LCE458774:LCE458785 KSI458774:KSI458785 KIM458774:KIM458785 JYQ458774:JYQ458785 JOU458774:JOU458785 JEY458774:JEY458785 IVC458774:IVC458785 ILG458774:ILG458785 IBK458774:IBK458785 HRO458774:HRO458785 HHS458774:HHS458785 GXW458774:GXW458785 GOA458774:GOA458785 GEE458774:GEE458785 FUI458774:FUI458785 FKM458774:FKM458785 FAQ458774:FAQ458785 EQU458774:EQU458785 EGY458774:EGY458785 DXC458774:DXC458785 DNG458774:DNG458785 DDK458774:DDK458785 CTO458774:CTO458785 CJS458774:CJS458785 BZW458774:BZW458785 BQA458774:BQA458785 BGE458774:BGE458785 AWI458774:AWI458785 AMM458774:AMM458785 ACQ458774:ACQ458785 SU458774:SU458785 IY458774:IY458785 C458774:C458785 WVK393238:WVK393249 WLO393238:WLO393249 WBS393238:WBS393249 VRW393238:VRW393249 VIA393238:VIA393249 UYE393238:UYE393249 UOI393238:UOI393249 UEM393238:UEM393249 TUQ393238:TUQ393249 TKU393238:TKU393249 TAY393238:TAY393249 SRC393238:SRC393249 SHG393238:SHG393249 RXK393238:RXK393249 RNO393238:RNO393249 RDS393238:RDS393249 QTW393238:QTW393249 QKA393238:QKA393249 QAE393238:QAE393249 PQI393238:PQI393249 PGM393238:PGM393249 OWQ393238:OWQ393249 OMU393238:OMU393249 OCY393238:OCY393249 NTC393238:NTC393249 NJG393238:NJG393249 MZK393238:MZK393249 MPO393238:MPO393249 MFS393238:MFS393249 LVW393238:LVW393249 LMA393238:LMA393249 LCE393238:LCE393249 KSI393238:KSI393249 KIM393238:KIM393249 JYQ393238:JYQ393249 JOU393238:JOU393249 JEY393238:JEY393249 IVC393238:IVC393249 ILG393238:ILG393249 IBK393238:IBK393249 HRO393238:HRO393249 HHS393238:HHS393249 GXW393238:GXW393249 GOA393238:GOA393249 GEE393238:GEE393249 FUI393238:FUI393249 FKM393238:FKM393249 FAQ393238:FAQ393249 EQU393238:EQU393249 EGY393238:EGY393249 DXC393238:DXC393249 DNG393238:DNG393249 DDK393238:DDK393249 CTO393238:CTO393249 CJS393238:CJS393249 BZW393238:BZW393249 BQA393238:BQA393249 BGE393238:BGE393249 AWI393238:AWI393249 AMM393238:AMM393249 ACQ393238:ACQ393249 SU393238:SU393249 IY393238:IY393249 C393238:C393249 WVK327702:WVK327713 WLO327702:WLO327713 WBS327702:WBS327713 VRW327702:VRW327713 VIA327702:VIA327713 UYE327702:UYE327713 UOI327702:UOI327713 UEM327702:UEM327713 TUQ327702:TUQ327713 TKU327702:TKU327713 TAY327702:TAY327713 SRC327702:SRC327713 SHG327702:SHG327713 RXK327702:RXK327713 RNO327702:RNO327713 RDS327702:RDS327713 QTW327702:QTW327713 QKA327702:QKA327713 QAE327702:QAE327713 PQI327702:PQI327713 PGM327702:PGM327713 OWQ327702:OWQ327713 OMU327702:OMU327713 OCY327702:OCY327713 NTC327702:NTC327713 NJG327702:NJG327713 MZK327702:MZK327713 MPO327702:MPO327713 MFS327702:MFS327713 LVW327702:LVW327713 LMA327702:LMA327713 LCE327702:LCE327713 KSI327702:KSI327713 KIM327702:KIM327713 JYQ327702:JYQ327713 JOU327702:JOU327713 JEY327702:JEY327713 IVC327702:IVC327713 ILG327702:ILG327713 IBK327702:IBK327713 HRO327702:HRO327713 HHS327702:HHS327713 GXW327702:GXW327713 GOA327702:GOA327713 GEE327702:GEE327713 FUI327702:FUI327713 FKM327702:FKM327713 FAQ327702:FAQ327713 EQU327702:EQU327713 EGY327702:EGY327713 DXC327702:DXC327713 DNG327702:DNG327713 DDK327702:DDK327713 CTO327702:CTO327713 CJS327702:CJS327713 BZW327702:BZW327713 BQA327702:BQA327713 BGE327702:BGE327713 AWI327702:AWI327713 AMM327702:AMM327713 ACQ327702:ACQ327713 SU327702:SU327713 IY327702:IY327713 C327702:C327713 WVK262166:WVK262177 WLO262166:WLO262177 WBS262166:WBS262177 VRW262166:VRW262177 VIA262166:VIA262177 UYE262166:UYE262177 UOI262166:UOI262177 UEM262166:UEM262177 TUQ262166:TUQ262177 TKU262166:TKU262177 TAY262166:TAY262177 SRC262166:SRC262177 SHG262166:SHG262177 RXK262166:RXK262177 RNO262166:RNO262177 RDS262166:RDS262177 QTW262166:QTW262177 QKA262166:QKA262177 QAE262166:QAE262177 PQI262166:PQI262177 PGM262166:PGM262177 OWQ262166:OWQ262177 OMU262166:OMU262177 OCY262166:OCY262177 NTC262166:NTC262177 NJG262166:NJG262177 MZK262166:MZK262177 MPO262166:MPO262177 MFS262166:MFS262177 LVW262166:LVW262177 LMA262166:LMA262177 LCE262166:LCE262177 KSI262166:KSI262177 KIM262166:KIM262177 JYQ262166:JYQ262177 JOU262166:JOU262177 JEY262166:JEY262177 IVC262166:IVC262177 ILG262166:ILG262177 IBK262166:IBK262177 HRO262166:HRO262177 HHS262166:HHS262177 GXW262166:GXW262177 GOA262166:GOA262177 GEE262166:GEE262177 FUI262166:FUI262177 FKM262166:FKM262177 FAQ262166:FAQ262177 EQU262166:EQU262177 EGY262166:EGY262177 DXC262166:DXC262177 DNG262166:DNG262177 DDK262166:DDK262177 CTO262166:CTO262177 CJS262166:CJS262177 BZW262166:BZW262177 BQA262166:BQA262177 BGE262166:BGE262177 AWI262166:AWI262177 AMM262166:AMM262177 ACQ262166:ACQ262177 SU262166:SU262177 IY262166:IY262177 C262166:C262177 WVK196630:WVK196641 WLO196630:WLO196641 WBS196630:WBS196641 VRW196630:VRW196641 VIA196630:VIA196641 UYE196630:UYE196641 UOI196630:UOI196641 UEM196630:UEM196641 TUQ196630:TUQ196641 TKU196630:TKU196641 TAY196630:TAY196641 SRC196630:SRC196641 SHG196630:SHG196641 RXK196630:RXK196641 RNO196630:RNO196641 RDS196630:RDS196641 QTW196630:QTW196641 QKA196630:QKA196641 QAE196630:QAE196641 PQI196630:PQI196641 PGM196630:PGM196641 OWQ196630:OWQ196641 OMU196630:OMU196641 OCY196630:OCY196641 NTC196630:NTC196641 NJG196630:NJG196641 MZK196630:MZK196641 MPO196630:MPO196641 MFS196630:MFS196641 LVW196630:LVW196641 LMA196630:LMA196641 LCE196630:LCE196641 KSI196630:KSI196641 KIM196630:KIM196641 JYQ196630:JYQ196641 JOU196630:JOU196641 JEY196630:JEY196641 IVC196630:IVC196641 ILG196630:ILG196641 IBK196630:IBK196641 HRO196630:HRO196641 HHS196630:HHS196641 GXW196630:GXW196641 GOA196630:GOA196641 GEE196630:GEE196641 FUI196630:FUI196641 FKM196630:FKM196641 FAQ196630:FAQ196641 EQU196630:EQU196641 EGY196630:EGY196641 DXC196630:DXC196641 DNG196630:DNG196641 DDK196630:DDK196641 CTO196630:CTO196641 CJS196630:CJS196641 BZW196630:BZW196641 BQA196630:BQA196641 BGE196630:BGE196641 AWI196630:AWI196641 AMM196630:AMM196641 ACQ196630:ACQ196641 SU196630:SU196641 IY196630:IY196641 C196630:C196641 WVK131094:WVK131105 WLO131094:WLO131105 WBS131094:WBS131105 VRW131094:VRW131105 VIA131094:VIA131105 UYE131094:UYE131105 UOI131094:UOI131105 UEM131094:UEM131105 TUQ131094:TUQ131105 TKU131094:TKU131105 TAY131094:TAY131105 SRC131094:SRC131105 SHG131094:SHG131105 RXK131094:RXK131105 RNO131094:RNO131105 RDS131094:RDS131105 QTW131094:QTW131105 QKA131094:QKA131105 QAE131094:QAE131105 PQI131094:PQI131105 PGM131094:PGM131105 OWQ131094:OWQ131105 OMU131094:OMU131105 OCY131094:OCY131105 NTC131094:NTC131105 NJG131094:NJG131105 MZK131094:MZK131105 MPO131094:MPO131105 MFS131094:MFS131105 LVW131094:LVW131105 LMA131094:LMA131105 LCE131094:LCE131105 KSI131094:KSI131105 KIM131094:KIM131105 JYQ131094:JYQ131105 JOU131094:JOU131105 JEY131094:JEY131105 IVC131094:IVC131105 ILG131094:ILG131105 IBK131094:IBK131105 HRO131094:HRO131105 HHS131094:HHS131105 GXW131094:GXW131105 GOA131094:GOA131105 GEE131094:GEE131105 FUI131094:FUI131105 FKM131094:FKM131105 FAQ131094:FAQ131105 EQU131094:EQU131105 EGY131094:EGY131105 DXC131094:DXC131105 DNG131094:DNG131105 DDK131094:DDK131105 CTO131094:CTO131105 CJS131094:CJS131105 BZW131094:BZW131105 BQA131094:BQA131105 BGE131094:BGE131105 AWI131094:AWI131105 AMM131094:AMM131105 ACQ131094:ACQ131105 SU131094:SU131105 IY131094:IY131105 C131094:C131105 WVK65558:WVK65569 WLO65558:WLO65569 WBS65558:WBS65569 VRW65558:VRW65569 VIA65558:VIA65569 UYE65558:UYE65569 UOI65558:UOI65569 UEM65558:UEM65569 TUQ65558:TUQ65569 TKU65558:TKU65569 TAY65558:TAY65569 SRC65558:SRC65569 SHG65558:SHG65569 RXK65558:RXK65569 RNO65558:RNO65569 RDS65558:RDS65569 QTW65558:QTW65569 QKA65558:QKA65569 QAE65558:QAE65569 PQI65558:PQI65569 PGM65558:PGM65569 OWQ65558:OWQ65569 OMU65558:OMU65569 OCY65558:OCY65569 NTC65558:NTC65569 NJG65558:NJG65569 MZK65558:MZK65569 MPO65558:MPO65569 MFS65558:MFS65569 LVW65558:LVW65569 LMA65558:LMA65569 LCE65558:LCE65569 KSI65558:KSI65569 KIM65558:KIM65569 JYQ65558:JYQ65569 JOU65558:JOU65569 JEY65558:JEY65569 IVC65558:IVC65569 ILG65558:ILG65569 IBK65558:IBK65569 HRO65558:HRO65569 HHS65558:HHS65569 GXW65558:GXW65569 GOA65558:GOA65569 GEE65558:GEE65569 FUI65558:FUI65569 FKM65558:FKM65569 FAQ65558:FAQ65569 EQU65558:EQU65569 EGY65558:EGY65569 DXC65558:DXC65569 DNG65558:DNG65569 DDK65558:DDK65569 CTO65558:CTO65569 CJS65558:CJS65569 BZW65558:BZW65569 BQA65558:BQA65569 BGE65558:BGE65569 AWI65558:AWI65569 AMM65558:AMM65569 ACQ65558:ACQ65569 SU65558:SU65569 IY65558:IY65569 C65558:C65569 WVK22:WVK33 WLO22:WLO33 WBS22:WBS33 VRW22:VRW33 VIA22:VIA33 UYE22:UYE33 UOI22:UOI33 UEM22:UEM33 TUQ22:TUQ33 TKU22:TKU33 TAY22:TAY33 SRC22:SRC33 SHG22:SHG33 RXK22:RXK33 RNO22:RNO33 RDS22:RDS33 QTW22:QTW33 QKA22:QKA33 QAE22:QAE33 PQI22:PQI33 PGM22:PGM33 OWQ22:OWQ33 OMU22:OMU33 OCY22:OCY33 NTC22:NTC33 NJG22:NJG33 MZK22:MZK33 MPO22:MPO33 MFS22:MFS33 LVW22:LVW33 LMA22:LMA33 LCE22:LCE33 KSI22:KSI33 KIM22:KIM33 JYQ22:JYQ33 JOU22:JOU33 JEY22:JEY33 IVC22:IVC33 ILG22:ILG33 IBK22:IBK33 HRO22:HRO33 HHS22:HHS33 GXW22:GXW33 GOA22:GOA33 GEE22:GEE33 FUI22:FUI33 FKM22:FKM33 FAQ22:FAQ33 EQU22:EQU33 EGY22:EGY33 DXC22:DXC33 DNG22:DNG33 DDK22:DDK33 CTO22:CTO33 CJS22:CJS33 BZW22:BZW33 BQA22:BQA33 BGE22:BGE33 AWI22:AWI33 AMM22:AMM33 ACQ22:ACQ33 SU22:SU33 IY22:IY33 IY41:IY44 WVK983080:WVK983083 WLO983080:WLO983083 WBS983080:WBS983083 VRW983080:VRW983083 VIA983080:VIA983083 UYE983080:UYE983083 UOI983080:UOI983083 UEM983080:UEM983083 TUQ983080:TUQ983083 TKU983080:TKU983083 TAY983080:TAY983083 SRC983080:SRC983083 SHG983080:SHG983083 RXK983080:RXK983083 RNO983080:RNO983083 RDS983080:RDS983083 QTW983080:QTW983083 QKA983080:QKA983083 QAE983080:QAE983083 PQI983080:PQI983083 PGM983080:PGM983083 OWQ983080:OWQ983083 OMU983080:OMU983083 OCY983080:OCY983083 NTC983080:NTC983083 NJG983080:NJG983083 MZK983080:MZK983083 MPO983080:MPO983083 MFS983080:MFS983083 LVW983080:LVW983083 LMA983080:LMA983083 LCE983080:LCE983083 KSI983080:KSI983083 KIM983080:KIM983083 JYQ983080:JYQ983083 JOU983080:JOU983083 JEY983080:JEY983083 IVC983080:IVC983083 ILG983080:ILG983083 IBK983080:IBK983083 HRO983080:HRO983083 HHS983080:HHS983083 GXW983080:GXW983083 GOA983080:GOA983083 GEE983080:GEE983083 FUI983080:FUI983083 FKM983080:FKM983083 FAQ983080:FAQ983083 EQU983080:EQU983083 EGY983080:EGY983083 DXC983080:DXC983083 DNG983080:DNG983083 DDK983080:DDK983083 CTO983080:CTO983083 CJS983080:CJS983083 BZW983080:BZW983083 BQA983080:BQA983083 BGE983080:BGE983083 AWI983080:AWI983083 AMM983080:AMM983083 ACQ983080:ACQ983083 SU983080:SU983083 IY983080:IY983083 C983080:C983083 WVK917544:WVK917547 WLO917544:WLO917547 WBS917544:WBS917547 VRW917544:VRW917547 VIA917544:VIA917547 UYE917544:UYE917547 UOI917544:UOI917547 UEM917544:UEM917547 TUQ917544:TUQ917547 TKU917544:TKU917547 TAY917544:TAY917547 SRC917544:SRC917547 SHG917544:SHG917547 RXK917544:RXK917547 RNO917544:RNO917547 RDS917544:RDS917547 QTW917544:QTW917547 QKA917544:QKA917547 QAE917544:QAE917547 PQI917544:PQI917547 PGM917544:PGM917547 OWQ917544:OWQ917547 OMU917544:OMU917547 OCY917544:OCY917547 NTC917544:NTC917547 NJG917544:NJG917547 MZK917544:MZK917547 MPO917544:MPO917547 MFS917544:MFS917547 LVW917544:LVW917547 LMA917544:LMA917547 LCE917544:LCE917547 KSI917544:KSI917547 KIM917544:KIM917547 JYQ917544:JYQ917547 JOU917544:JOU917547 JEY917544:JEY917547 IVC917544:IVC917547 ILG917544:ILG917547 IBK917544:IBK917547 HRO917544:HRO917547 HHS917544:HHS917547 GXW917544:GXW917547 GOA917544:GOA917547 GEE917544:GEE917547 FUI917544:FUI917547 FKM917544:FKM917547 FAQ917544:FAQ917547 EQU917544:EQU917547 EGY917544:EGY917547 DXC917544:DXC917547 DNG917544:DNG917547 DDK917544:DDK917547 CTO917544:CTO917547 CJS917544:CJS917547 BZW917544:BZW917547 BQA917544:BQA917547 BGE917544:BGE917547 AWI917544:AWI917547 AMM917544:AMM917547 ACQ917544:ACQ917547 SU917544:SU917547 IY917544:IY917547 C917544:C917547 WVK852008:WVK852011 WLO852008:WLO852011 WBS852008:WBS852011 VRW852008:VRW852011 VIA852008:VIA852011 UYE852008:UYE852011 UOI852008:UOI852011 UEM852008:UEM852011 TUQ852008:TUQ852011 TKU852008:TKU852011 TAY852008:TAY852011 SRC852008:SRC852011 SHG852008:SHG852011 RXK852008:RXK852011 RNO852008:RNO852011 RDS852008:RDS852011 QTW852008:QTW852011 QKA852008:QKA852011 QAE852008:QAE852011 PQI852008:PQI852011 PGM852008:PGM852011 OWQ852008:OWQ852011 OMU852008:OMU852011 OCY852008:OCY852011 NTC852008:NTC852011 NJG852008:NJG852011 MZK852008:MZK852011 MPO852008:MPO852011 MFS852008:MFS852011 LVW852008:LVW852011 LMA852008:LMA852011 LCE852008:LCE852011 KSI852008:KSI852011 KIM852008:KIM852011 JYQ852008:JYQ852011 JOU852008:JOU852011 JEY852008:JEY852011 IVC852008:IVC852011 ILG852008:ILG852011 IBK852008:IBK852011 HRO852008:HRO852011 HHS852008:HHS852011 GXW852008:GXW852011 GOA852008:GOA852011 GEE852008:GEE852011 FUI852008:FUI852011 FKM852008:FKM852011 FAQ852008:FAQ852011 EQU852008:EQU852011 EGY852008:EGY852011 DXC852008:DXC852011 DNG852008:DNG852011 DDK852008:DDK852011 CTO852008:CTO852011 CJS852008:CJS852011 BZW852008:BZW852011 BQA852008:BQA852011 BGE852008:BGE852011 AWI852008:AWI852011 AMM852008:AMM852011 ACQ852008:ACQ852011 SU852008:SU852011 IY852008:IY852011 C852008:C852011 WVK786472:WVK786475 WLO786472:WLO786475 WBS786472:WBS786475 VRW786472:VRW786475 VIA786472:VIA786475 UYE786472:UYE786475 UOI786472:UOI786475 UEM786472:UEM786475 TUQ786472:TUQ786475 TKU786472:TKU786475 TAY786472:TAY786475 SRC786472:SRC786475 SHG786472:SHG786475 RXK786472:RXK786475 RNO786472:RNO786475 RDS786472:RDS786475 QTW786472:QTW786475 QKA786472:QKA786475 QAE786472:QAE786475 PQI786472:PQI786475 PGM786472:PGM786475 OWQ786472:OWQ786475 OMU786472:OMU786475 OCY786472:OCY786475 NTC786472:NTC786475 NJG786472:NJG786475 MZK786472:MZK786475 MPO786472:MPO786475 MFS786472:MFS786475 LVW786472:LVW786475 LMA786472:LMA786475 LCE786472:LCE786475 KSI786472:KSI786475 KIM786472:KIM786475 JYQ786472:JYQ786475 JOU786472:JOU786475 JEY786472:JEY786475 IVC786472:IVC786475 ILG786472:ILG786475 IBK786472:IBK786475 HRO786472:HRO786475 HHS786472:HHS786475 GXW786472:GXW786475 GOA786472:GOA786475 GEE786472:GEE786475 FUI786472:FUI786475 FKM786472:FKM786475 FAQ786472:FAQ786475 EQU786472:EQU786475 EGY786472:EGY786475 DXC786472:DXC786475 DNG786472:DNG786475 DDK786472:DDK786475 CTO786472:CTO786475 CJS786472:CJS786475 BZW786472:BZW786475 BQA786472:BQA786475 BGE786472:BGE786475 AWI786472:AWI786475 AMM786472:AMM786475 ACQ786472:ACQ786475 SU786472:SU786475 IY786472:IY786475 C786472:C786475 WVK720936:WVK720939 WLO720936:WLO720939 WBS720936:WBS720939 VRW720936:VRW720939 VIA720936:VIA720939 UYE720936:UYE720939 UOI720936:UOI720939 UEM720936:UEM720939 TUQ720936:TUQ720939 TKU720936:TKU720939 TAY720936:TAY720939 SRC720936:SRC720939 SHG720936:SHG720939 RXK720936:RXK720939 RNO720936:RNO720939 RDS720936:RDS720939 QTW720936:QTW720939 QKA720936:QKA720939 QAE720936:QAE720939 PQI720936:PQI720939 PGM720936:PGM720939 OWQ720936:OWQ720939 OMU720936:OMU720939 OCY720936:OCY720939 NTC720936:NTC720939 NJG720936:NJG720939 MZK720936:MZK720939 MPO720936:MPO720939 MFS720936:MFS720939 LVW720936:LVW720939 LMA720936:LMA720939 LCE720936:LCE720939 KSI720936:KSI720939 KIM720936:KIM720939 JYQ720936:JYQ720939 JOU720936:JOU720939 JEY720936:JEY720939 IVC720936:IVC720939 ILG720936:ILG720939 IBK720936:IBK720939 HRO720936:HRO720939 HHS720936:HHS720939 GXW720936:GXW720939 GOA720936:GOA720939 GEE720936:GEE720939 FUI720936:FUI720939 FKM720936:FKM720939 FAQ720936:FAQ720939 EQU720936:EQU720939 EGY720936:EGY720939 DXC720936:DXC720939 DNG720936:DNG720939 DDK720936:DDK720939 CTO720936:CTO720939 CJS720936:CJS720939 BZW720936:BZW720939 BQA720936:BQA720939 BGE720936:BGE720939 AWI720936:AWI720939 AMM720936:AMM720939 ACQ720936:ACQ720939 SU720936:SU720939 IY720936:IY720939 C720936:C720939 WVK655400:WVK655403 WLO655400:WLO655403 WBS655400:WBS655403 VRW655400:VRW655403 VIA655400:VIA655403 UYE655400:UYE655403 UOI655400:UOI655403 UEM655400:UEM655403 TUQ655400:TUQ655403 TKU655400:TKU655403 TAY655400:TAY655403 SRC655400:SRC655403 SHG655400:SHG655403 RXK655400:RXK655403 RNO655400:RNO655403 RDS655400:RDS655403 QTW655400:QTW655403 QKA655400:QKA655403 QAE655400:QAE655403 PQI655400:PQI655403 PGM655400:PGM655403 OWQ655400:OWQ655403 OMU655400:OMU655403 OCY655400:OCY655403 NTC655400:NTC655403 NJG655400:NJG655403 MZK655400:MZK655403 MPO655400:MPO655403 MFS655400:MFS655403 LVW655400:LVW655403 LMA655400:LMA655403 LCE655400:LCE655403 KSI655400:KSI655403 KIM655400:KIM655403 JYQ655400:JYQ655403 JOU655400:JOU655403 JEY655400:JEY655403 IVC655400:IVC655403 ILG655400:ILG655403 IBK655400:IBK655403 HRO655400:HRO655403 HHS655400:HHS655403 GXW655400:GXW655403 GOA655400:GOA655403 GEE655400:GEE655403 FUI655400:FUI655403 FKM655400:FKM655403 FAQ655400:FAQ655403 EQU655400:EQU655403 EGY655400:EGY655403 DXC655400:DXC655403 DNG655400:DNG655403 DDK655400:DDK655403 CTO655400:CTO655403 CJS655400:CJS655403 BZW655400:BZW655403 BQA655400:BQA655403 BGE655400:BGE655403 AWI655400:AWI655403 AMM655400:AMM655403 ACQ655400:ACQ655403 SU655400:SU655403 IY655400:IY655403 C655400:C655403 WVK589864:WVK589867 WLO589864:WLO589867 WBS589864:WBS589867 VRW589864:VRW589867 VIA589864:VIA589867 UYE589864:UYE589867 UOI589864:UOI589867 UEM589864:UEM589867 TUQ589864:TUQ589867 TKU589864:TKU589867 TAY589864:TAY589867 SRC589864:SRC589867 SHG589864:SHG589867 RXK589864:RXK589867 RNO589864:RNO589867 RDS589864:RDS589867 QTW589864:QTW589867 QKA589864:QKA589867 QAE589864:QAE589867 PQI589864:PQI589867 PGM589864:PGM589867 OWQ589864:OWQ589867 OMU589864:OMU589867 OCY589864:OCY589867 NTC589864:NTC589867 NJG589864:NJG589867 MZK589864:MZK589867 MPO589864:MPO589867 MFS589864:MFS589867 LVW589864:LVW589867 LMA589864:LMA589867 LCE589864:LCE589867 KSI589864:KSI589867 KIM589864:KIM589867 JYQ589864:JYQ589867 JOU589864:JOU589867 JEY589864:JEY589867 IVC589864:IVC589867 ILG589864:ILG589867 IBK589864:IBK589867 HRO589864:HRO589867 HHS589864:HHS589867 GXW589864:GXW589867 GOA589864:GOA589867 GEE589864:GEE589867 FUI589864:FUI589867 FKM589864:FKM589867 FAQ589864:FAQ589867 EQU589864:EQU589867 EGY589864:EGY589867 DXC589864:DXC589867 DNG589864:DNG589867 DDK589864:DDK589867 CTO589864:CTO589867 CJS589864:CJS589867 BZW589864:BZW589867 BQA589864:BQA589867 BGE589864:BGE589867 AWI589864:AWI589867 AMM589864:AMM589867 ACQ589864:ACQ589867 SU589864:SU589867 IY589864:IY589867 C589864:C589867 WVK524328:WVK524331 WLO524328:WLO524331 WBS524328:WBS524331 VRW524328:VRW524331 VIA524328:VIA524331 UYE524328:UYE524331 UOI524328:UOI524331 UEM524328:UEM524331 TUQ524328:TUQ524331 TKU524328:TKU524331 TAY524328:TAY524331 SRC524328:SRC524331 SHG524328:SHG524331 RXK524328:RXK524331 RNO524328:RNO524331 RDS524328:RDS524331 QTW524328:QTW524331 QKA524328:QKA524331 QAE524328:QAE524331 PQI524328:PQI524331 PGM524328:PGM524331 OWQ524328:OWQ524331 OMU524328:OMU524331 OCY524328:OCY524331 NTC524328:NTC524331 NJG524328:NJG524331 MZK524328:MZK524331 MPO524328:MPO524331 MFS524328:MFS524331 LVW524328:LVW524331 LMA524328:LMA524331 LCE524328:LCE524331 KSI524328:KSI524331 KIM524328:KIM524331 JYQ524328:JYQ524331 JOU524328:JOU524331 JEY524328:JEY524331 IVC524328:IVC524331 ILG524328:ILG524331 IBK524328:IBK524331 HRO524328:HRO524331 HHS524328:HHS524331 GXW524328:GXW524331 GOA524328:GOA524331 GEE524328:GEE524331 FUI524328:FUI524331 FKM524328:FKM524331 FAQ524328:FAQ524331 EQU524328:EQU524331 EGY524328:EGY524331 DXC524328:DXC524331 DNG524328:DNG524331 DDK524328:DDK524331 CTO524328:CTO524331 CJS524328:CJS524331 BZW524328:BZW524331 BQA524328:BQA524331 BGE524328:BGE524331 AWI524328:AWI524331 AMM524328:AMM524331 ACQ524328:ACQ524331 SU524328:SU524331 IY524328:IY524331 C524328:C524331 WVK458792:WVK458795 WLO458792:WLO458795 WBS458792:WBS458795 VRW458792:VRW458795 VIA458792:VIA458795 UYE458792:UYE458795 UOI458792:UOI458795 UEM458792:UEM458795 TUQ458792:TUQ458795 TKU458792:TKU458795 TAY458792:TAY458795 SRC458792:SRC458795 SHG458792:SHG458795 RXK458792:RXK458795 RNO458792:RNO458795 RDS458792:RDS458795 QTW458792:QTW458795 QKA458792:QKA458795 QAE458792:QAE458795 PQI458792:PQI458795 PGM458792:PGM458795 OWQ458792:OWQ458795 OMU458792:OMU458795 OCY458792:OCY458795 NTC458792:NTC458795 NJG458792:NJG458795 MZK458792:MZK458795 MPO458792:MPO458795 MFS458792:MFS458795 LVW458792:LVW458795 LMA458792:LMA458795 LCE458792:LCE458795 KSI458792:KSI458795 KIM458792:KIM458795 JYQ458792:JYQ458795 JOU458792:JOU458795 JEY458792:JEY458795 IVC458792:IVC458795 ILG458792:ILG458795 IBK458792:IBK458795 HRO458792:HRO458795 HHS458792:HHS458795 GXW458792:GXW458795 GOA458792:GOA458795 GEE458792:GEE458795 FUI458792:FUI458795 FKM458792:FKM458795 FAQ458792:FAQ458795 EQU458792:EQU458795 EGY458792:EGY458795 DXC458792:DXC458795 DNG458792:DNG458795 DDK458792:DDK458795 CTO458792:CTO458795 CJS458792:CJS458795 BZW458792:BZW458795 BQA458792:BQA458795 BGE458792:BGE458795 AWI458792:AWI458795 AMM458792:AMM458795 ACQ458792:ACQ458795 SU458792:SU458795 IY458792:IY458795 C458792:C458795 WVK393256:WVK393259 WLO393256:WLO393259 WBS393256:WBS393259 VRW393256:VRW393259 VIA393256:VIA393259 UYE393256:UYE393259 UOI393256:UOI393259 UEM393256:UEM393259 TUQ393256:TUQ393259 TKU393256:TKU393259 TAY393256:TAY393259 SRC393256:SRC393259 SHG393256:SHG393259 RXK393256:RXK393259 RNO393256:RNO393259 RDS393256:RDS393259 QTW393256:QTW393259 QKA393256:QKA393259 QAE393256:QAE393259 PQI393256:PQI393259 PGM393256:PGM393259 OWQ393256:OWQ393259 OMU393256:OMU393259 OCY393256:OCY393259 NTC393256:NTC393259 NJG393256:NJG393259 MZK393256:MZK393259 MPO393256:MPO393259 MFS393256:MFS393259 LVW393256:LVW393259 LMA393256:LMA393259 LCE393256:LCE393259 KSI393256:KSI393259 KIM393256:KIM393259 JYQ393256:JYQ393259 JOU393256:JOU393259 JEY393256:JEY393259 IVC393256:IVC393259 ILG393256:ILG393259 IBK393256:IBK393259 HRO393256:HRO393259 HHS393256:HHS393259 GXW393256:GXW393259 GOA393256:GOA393259 GEE393256:GEE393259 FUI393256:FUI393259 FKM393256:FKM393259 FAQ393256:FAQ393259 EQU393256:EQU393259 EGY393256:EGY393259 DXC393256:DXC393259 DNG393256:DNG393259 DDK393256:DDK393259 CTO393256:CTO393259 CJS393256:CJS393259 BZW393256:BZW393259 BQA393256:BQA393259 BGE393256:BGE393259 AWI393256:AWI393259 AMM393256:AMM393259 ACQ393256:ACQ393259 SU393256:SU393259 IY393256:IY393259 C393256:C393259 WVK327720:WVK327723 WLO327720:WLO327723 WBS327720:WBS327723 VRW327720:VRW327723 VIA327720:VIA327723 UYE327720:UYE327723 UOI327720:UOI327723 UEM327720:UEM327723 TUQ327720:TUQ327723 TKU327720:TKU327723 TAY327720:TAY327723 SRC327720:SRC327723 SHG327720:SHG327723 RXK327720:RXK327723 RNO327720:RNO327723 RDS327720:RDS327723 QTW327720:QTW327723 QKA327720:QKA327723 QAE327720:QAE327723 PQI327720:PQI327723 PGM327720:PGM327723 OWQ327720:OWQ327723 OMU327720:OMU327723 OCY327720:OCY327723 NTC327720:NTC327723 NJG327720:NJG327723 MZK327720:MZK327723 MPO327720:MPO327723 MFS327720:MFS327723 LVW327720:LVW327723 LMA327720:LMA327723 LCE327720:LCE327723 KSI327720:KSI327723 KIM327720:KIM327723 JYQ327720:JYQ327723 JOU327720:JOU327723 JEY327720:JEY327723 IVC327720:IVC327723 ILG327720:ILG327723 IBK327720:IBK327723 HRO327720:HRO327723 HHS327720:HHS327723 GXW327720:GXW327723 GOA327720:GOA327723 GEE327720:GEE327723 FUI327720:FUI327723 FKM327720:FKM327723 FAQ327720:FAQ327723 EQU327720:EQU327723 EGY327720:EGY327723 DXC327720:DXC327723 DNG327720:DNG327723 DDK327720:DDK327723 CTO327720:CTO327723 CJS327720:CJS327723 BZW327720:BZW327723 BQA327720:BQA327723 BGE327720:BGE327723 AWI327720:AWI327723 AMM327720:AMM327723 ACQ327720:ACQ327723 SU327720:SU327723 IY327720:IY327723 C327720:C327723 WVK262184:WVK262187 WLO262184:WLO262187 WBS262184:WBS262187 VRW262184:VRW262187 VIA262184:VIA262187 UYE262184:UYE262187 UOI262184:UOI262187 UEM262184:UEM262187 TUQ262184:TUQ262187 TKU262184:TKU262187 TAY262184:TAY262187 SRC262184:SRC262187 SHG262184:SHG262187 RXK262184:RXK262187 RNO262184:RNO262187 RDS262184:RDS262187 QTW262184:QTW262187 QKA262184:QKA262187 QAE262184:QAE262187 PQI262184:PQI262187 PGM262184:PGM262187 OWQ262184:OWQ262187 OMU262184:OMU262187 OCY262184:OCY262187 NTC262184:NTC262187 NJG262184:NJG262187 MZK262184:MZK262187 MPO262184:MPO262187 MFS262184:MFS262187 LVW262184:LVW262187 LMA262184:LMA262187 LCE262184:LCE262187 KSI262184:KSI262187 KIM262184:KIM262187 JYQ262184:JYQ262187 JOU262184:JOU262187 JEY262184:JEY262187 IVC262184:IVC262187 ILG262184:ILG262187 IBK262184:IBK262187 HRO262184:HRO262187 HHS262184:HHS262187 GXW262184:GXW262187 GOA262184:GOA262187 GEE262184:GEE262187 FUI262184:FUI262187 FKM262184:FKM262187 FAQ262184:FAQ262187 EQU262184:EQU262187 EGY262184:EGY262187 DXC262184:DXC262187 DNG262184:DNG262187 DDK262184:DDK262187 CTO262184:CTO262187 CJS262184:CJS262187 BZW262184:BZW262187 BQA262184:BQA262187 BGE262184:BGE262187 AWI262184:AWI262187 AMM262184:AMM262187 ACQ262184:ACQ262187 SU262184:SU262187 IY262184:IY262187 C262184:C262187 WVK196648:WVK196651 WLO196648:WLO196651 WBS196648:WBS196651 VRW196648:VRW196651 VIA196648:VIA196651 UYE196648:UYE196651 UOI196648:UOI196651 UEM196648:UEM196651 TUQ196648:TUQ196651 TKU196648:TKU196651 TAY196648:TAY196651 SRC196648:SRC196651 SHG196648:SHG196651 RXK196648:RXK196651 RNO196648:RNO196651 RDS196648:RDS196651 QTW196648:QTW196651 QKA196648:QKA196651 QAE196648:QAE196651 PQI196648:PQI196651 PGM196648:PGM196651 OWQ196648:OWQ196651 OMU196648:OMU196651 OCY196648:OCY196651 NTC196648:NTC196651 NJG196648:NJG196651 MZK196648:MZK196651 MPO196648:MPO196651 MFS196648:MFS196651 LVW196648:LVW196651 LMA196648:LMA196651 LCE196648:LCE196651 KSI196648:KSI196651 KIM196648:KIM196651 JYQ196648:JYQ196651 JOU196648:JOU196651 JEY196648:JEY196651 IVC196648:IVC196651 ILG196648:ILG196651 IBK196648:IBK196651 HRO196648:HRO196651 HHS196648:HHS196651 GXW196648:GXW196651 GOA196648:GOA196651 GEE196648:GEE196651 FUI196648:FUI196651 FKM196648:FKM196651 FAQ196648:FAQ196651 EQU196648:EQU196651 EGY196648:EGY196651 DXC196648:DXC196651 DNG196648:DNG196651 DDK196648:DDK196651 CTO196648:CTO196651 CJS196648:CJS196651 BZW196648:BZW196651 BQA196648:BQA196651 BGE196648:BGE196651 AWI196648:AWI196651 AMM196648:AMM196651 ACQ196648:ACQ196651 SU196648:SU196651 IY196648:IY196651 C196648:C196651 WVK131112:WVK131115 WLO131112:WLO131115 WBS131112:WBS131115 VRW131112:VRW131115 VIA131112:VIA131115 UYE131112:UYE131115 UOI131112:UOI131115 UEM131112:UEM131115 TUQ131112:TUQ131115 TKU131112:TKU131115 TAY131112:TAY131115 SRC131112:SRC131115 SHG131112:SHG131115 RXK131112:RXK131115 RNO131112:RNO131115 RDS131112:RDS131115 QTW131112:QTW131115 QKA131112:QKA131115 QAE131112:QAE131115 PQI131112:PQI131115 PGM131112:PGM131115 OWQ131112:OWQ131115 OMU131112:OMU131115 OCY131112:OCY131115 NTC131112:NTC131115 NJG131112:NJG131115 MZK131112:MZK131115 MPO131112:MPO131115 MFS131112:MFS131115 LVW131112:LVW131115 LMA131112:LMA131115 LCE131112:LCE131115 KSI131112:KSI131115 KIM131112:KIM131115 JYQ131112:JYQ131115 JOU131112:JOU131115 JEY131112:JEY131115 IVC131112:IVC131115 ILG131112:ILG131115 IBK131112:IBK131115 HRO131112:HRO131115 HHS131112:HHS131115 GXW131112:GXW131115 GOA131112:GOA131115 GEE131112:GEE131115 FUI131112:FUI131115 FKM131112:FKM131115 FAQ131112:FAQ131115 EQU131112:EQU131115 EGY131112:EGY131115 DXC131112:DXC131115 DNG131112:DNG131115 DDK131112:DDK131115 CTO131112:CTO131115 CJS131112:CJS131115 BZW131112:BZW131115 BQA131112:BQA131115 BGE131112:BGE131115 AWI131112:AWI131115 AMM131112:AMM131115 ACQ131112:ACQ131115 SU131112:SU131115 IY131112:IY131115 C131112:C131115 WVK65576:WVK65579 WLO65576:WLO65579 WBS65576:WBS65579 VRW65576:VRW65579 VIA65576:VIA65579 UYE65576:UYE65579 UOI65576:UOI65579 UEM65576:UEM65579 TUQ65576:TUQ65579 TKU65576:TKU65579 TAY65576:TAY65579 SRC65576:SRC65579 SHG65576:SHG65579 RXK65576:RXK65579 RNO65576:RNO65579 RDS65576:RDS65579 QTW65576:QTW65579 QKA65576:QKA65579 QAE65576:QAE65579 PQI65576:PQI65579 PGM65576:PGM65579 OWQ65576:OWQ65579 OMU65576:OMU65579 OCY65576:OCY65579 NTC65576:NTC65579 NJG65576:NJG65579 MZK65576:MZK65579 MPO65576:MPO65579 MFS65576:MFS65579 LVW65576:LVW65579 LMA65576:LMA65579 LCE65576:LCE65579 KSI65576:KSI65579 KIM65576:KIM65579 JYQ65576:JYQ65579 JOU65576:JOU65579 JEY65576:JEY65579 IVC65576:IVC65579 ILG65576:ILG65579 IBK65576:IBK65579 HRO65576:HRO65579 HHS65576:HHS65579 GXW65576:GXW65579 GOA65576:GOA65579 GEE65576:GEE65579 FUI65576:FUI65579 FKM65576:FKM65579 FAQ65576:FAQ65579 EQU65576:EQU65579 EGY65576:EGY65579 DXC65576:DXC65579 DNG65576:DNG65579 DDK65576:DDK65579 CTO65576:CTO65579 CJS65576:CJS65579 BZW65576:BZW65579 BQA65576:BQA65579 BGE65576:BGE65579 AWI65576:AWI65579 AMM65576:AMM65579 ACQ65576:ACQ65579 SU65576:SU65579 IY65576:IY65579 C65576:C65579 WVK41:WVK44 WLO41:WLO44 WBS41:WBS44 VRW41:VRW44 VIA41:VIA44 UYE41:UYE44 UOI41:UOI44 UEM41:UEM44 TUQ41:TUQ44 TKU41:TKU44 TAY41:TAY44 SRC41:SRC44 SHG41:SHG44 RXK41:RXK44 RNO41:RNO44 RDS41:RDS44 QTW41:QTW44 QKA41:QKA44 QAE41:QAE44 PQI41:PQI44 PGM41:PGM44 OWQ41:OWQ44 OMU41:OMU44 OCY41:OCY44 NTC41:NTC44 NJG41:NJG44 MZK41:MZK44 MPO41:MPO44 MFS41:MFS44 LVW41:LVW44 LMA41:LMA44 LCE41:LCE44 KSI41:KSI44 KIM41:KIM44 JYQ41:JYQ44 JOU41:JOU44 JEY41:JEY44 IVC41:IVC44 ILG41:ILG44 IBK41:IBK44 HRO41:HRO44 HHS41:HHS44 GXW41:GXW44 GOA41:GOA44 GEE41:GEE44 FUI41:FUI44 FKM41:FKM44 FAQ41:FAQ44 EQU41:EQU44 EGY41:EGY44 DXC41:DXC44 DNG41:DNG44 DDK41:DDK44 CTO41:CTO44 CJS41:CJS44 BZW41:BZW44 BQA41:BQA44 BGE41:BGE44 AWI41:AWI44 AMM41:AMM44 ACQ41:ACQ44 SU41:SU44">
      <formula1>$Z$20:$Z$23</formula1>
    </dataValidation>
    <dataValidation type="list" allowBlank="1" showInputMessage="1" showErrorMessage="1" sqref="C22:C33 C41:C44">
      <formula1>"Opcja 1, Opcja 2, Opcja 3"</formula1>
    </dataValidation>
    <dataValidation type="list" allowBlank="1" showInputMessage="1" showErrorMessage="1" sqref="WLR983080:WLR983083 JI41:JI44 TE41:TE44 ADA41:ADA44 AMW41:AMW44 AWS41:AWS44 BGO41:BGO44 BQK41:BQK44 CAG41:CAG44 CKC41:CKC44 CTY41:CTY44 DDU41:DDU44 DNQ41:DNQ44 DXM41:DXM44 EHI41:EHI44 ERE41:ERE44 FBA41:FBA44 FKW41:FKW44 FUS41:FUS44 GEO41:GEO44 GOK41:GOK44 GYG41:GYG44 HIC41:HIC44 HRY41:HRY44 IBU41:IBU44 ILQ41:ILQ44 IVM41:IVM44 JFI41:JFI44 JPE41:JPE44 JZA41:JZA44 KIW41:KIW44 KSS41:KSS44 LCO41:LCO44 LMK41:LMK44 LWG41:LWG44 MGC41:MGC44 MPY41:MPY44 MZU41:MZU44 NJQ41:NJQ44 NTM41:NTM44 ODI41:ODI44 ONE41:ONE44 OXA41:OXA44 PGW41:PGW44 PQS41:PQS44 QAO41:QAO44 QKK41:QKK44 QUG41:QUG44 REC41:REC44 RNY41:RNY44 RXU41:RXU44 SHQ41:SHQ44 SRM41:SRM44 TBI41:TBI44 TLE41:TLE44 TVA41:TVA44 UEW41:UEW44 UOS41:UOS44 UYO41:UYO44 VIK41:VIK44 VSG41:VSG44 WCC41:WCC44 WLY41:WLY44 WVU41:WVU44 M65576:M65579 JI65576:JI65579 TE65576:TE65579 ADA65576:ADA65579 AMW65576:AMW65579 AWS65576:AWS65579 BGO65576:BGO65579 BQK65576:BQK65579 CAG65576:CAG65579 CKC65576:CKC65579 CTY65576:CTY65579 DDU65576:DDU65579 DNQ65576:DNQ65579 DXM65576:DXM65579 EHI65576:EHI65579 ERE65576:ERE65579 FBA65576:FBA65579 FKW65576:FKW65579 FUS65576:FUS65579 GEO65576:GEO65579 GOK65576:GOK65579 GYG65576:GYG65579 HIC65576:HIC65579 HRY65576:HRY65579 IBU65576:IBU65579 ILQ65576:ILQ65579 IVM65576:IVM65579 JFI65576:JFI65579 JPE65576:JPE65579 JZA65576:JZA65579 KIW65576:KIW65579 KSS65576:KSS65579 LCO65576:LCO65579 LMK65576:LMK65579 LWG65576:LWG65579 MGC65576:MGC65579 MPY65576:MPY65579 MZU65576:MZU65579 NJQ65576:NJQ65579 NTM65576:NTM65579 ODI65576:ODI65579 ONE65576:ONE65579 OXA65576:OXA65579 PGW65576:PGW65579 PQS65576:PQS65579 QAO65576:QAO65579 QKK65576:QKK65579 QUG65576:QUG65579 REC65576:REC65579 RNY65576:RNY65579 RXU65576:RXU65579 SHQ65576:SHQ65579 SRM65576:SRM65579 TBI65576:TBI65579 TLE65576:TLE65579 TVA65576:TVA65579 UEW65576:UEW65579 UOS65576:UOS65579 UYO65576:UYO65579 VIK65576:VIK65579 VSG65576:VSG65579 WCC65576:WCC65579 WLY65576:WLY65579 WVU65576:WVU65579 M131112:M131115 JI131112:JI131115 TE131112:TE131115 ADA131112:ADA131115 AMW131112:AMW131115 AWS131112:AWS131115 BGO131112:BGO131115 BQK131112:BQK131115 CAG131112:CAG131115 CKC131112:CKC131115 CTY131112:CTY131115 DDU131112:DDU131115 DNQ131112:DNQ131115 DXM131112:DXM131115 EHI131112:EHI131115 ERE131112:ERE131115 FBA131112:FBA131115 FKW131112:FKW131115 FUS131112:FUS131115 GEO131112:GEO131115 GOK131112:GOK131115 GYG131112:GYG131115 HIC131112:HIC131115 HRY131112:HRY131115 IBU131112:IBU131115 ILQ131112:ILQ131115 IVM131112:IVM131115 JFI131112:JFI131115 JPE131112:JPE131115 JZA131112:JZA131115 KIW131112:KIW131115 KSS131112:KSS131115 LCO131112:LCO131115 LMK131112:LMK131115 LWG131112:LWG131115 MGC131112:MGC131115 MPY131112:MPY131115 MZU131112:MZU131115 NJQ131112:NJQ131115 NTM131112:NTM131115 ODI131112:ODI131115 ONE131112:ONE131115 OXA131112:OXA131115 PGW131112:PGW131115 PQS131112:PQS131115 QAO131112:QAO131115 QKK131112:QKK131115 QUG131112:QUG131115 REC131112:REC131115 RNY131112:RNY131115 RXU131112:RXU131115 SHQ131112:SHQ131115 SRM131112:SRM131115 TBI131112:TBI131115 TLE131112:TLE131115 TVA131112:TVA131115 UEW131112:UEW131115 UOS131112:UOS131115 UYO131112:UYO131115 VIK131112:VIK131115 VSG131112:VSG131115 WCC131112:WCC131115 WLY131112:WLY131115 WVU131112:WVU131115 M196648:M196651 JI196648:JI196651 TE196648:TE196651 ADA196648:ADA196651 AMW196648:AMW196651 AWS196648:AWS196651 BGO196648:BGO196651 BQK196648:BQK196651 CAG196648:CAG196651 CKC196648:CKC196651 CTY196648:CTY196651 DDU196648:DDU196651 DNQ196648:DNQ196651 DXM196648:DXM196651 EHI196648:EHI196651 ERE196648:ERE196651 FBA196648:FBA196651 FKW196648:FKW196651 FUS196648:FUS196651 GEO196648:GEO196651 GOK196648:GOK196651 GYG196648:GYG196651 HIC196648:HIC196651 HRY196648:HRY196651 IBU196648:IBU196651 ILQ196648:ILQ196651 IVM196648:IVM196651 JFI196648:JFI196651 JPE196648:JPE196651 JZA196648:JZA196651 KIW196648:KIW196651 KSS196648:KSS196651 LCO196648:LCO196651 LMK196648:LMK196651 LWG196648:LWG196651 MGC196648:MGC196651 MPY196648:MPY196651 MZU196648:MZU196651 NJQ196648:NJQ196651 NTM196648:NTM196651 ODI196648:ODI196651 ONE196648:ONE196651 OXA196648:OXA196651 PGW196648:PGW196651 PQS196648:PQS196651 QAO196648:QAO196651 QKK196648:QKK196651 QUG196648:QUG196651 REC196648:REC196651 RNY196648:RNY196651 RXU196648:RXU196651 SHQ196648:SHQ196651 SRM196648:SRM196651 TBI196648:TBI196651 TLE196648:TLE196651 TVA196648:TVA196651 UEW196648:UEW196651 UOS196648:UOS196651 UYO196648:UYO196651 VIK196648:VIK196651 VSG196648:VSG196651 WCC196648:WCC196651 WLY196648:WLY196651 WVU196648:WVU196651 M262184:M262187 JI262184:JI262187 TE262184:TE262187 ADA262184:ADA262187 AMW262184:AMW262187 AWS262184:AWS262187 BGO262184:BGO262187 BQK262184:BQK262187 CAG262184:CAG262187 CKC262184:CKC262187 CTY262184:CTY262187 DDU262184:DDU262187 DNQ262184:DNQ262187 DXM262184:DXM262187 EHI262184:EHI262187 ERE262184:ERE262187 FBA262184:FBA262187 FKW262184:FKW262187 FUS262184:FUS262187 GEO262184:GEO262187 GOK262184:GOK262187 GYG262184:GYG262187 HIC262184:HIC262187 HRY262184:HRY262187 IBU262184:IBU262187 ILQ262184:ILQ262187 IVM262184:IVM262187 JFI262184:JFI262187 JPE262184:JPE262187 JZA262184:JZA262187 KIW262184:KIW262187 KSS262184:KSS262187 LCO262184:LCO262187 LMK262184:LMK262187 LWG262184:LWG262187 MGC262184:MGC262187 MPY262184:MPY262187 MZU262184:MZU262187 NJQ262184:NJQ262187 NTM262184:NTM262187 ODI262184:ODI262187 ONE262184:ONE262187 OXA262184:OXA262187 PGW262184:PGW262187 PQS262184:PQS262187 QAO262184:QAO262187 QKK262184:QKK262187 QUG262184:QUG262187 REC262184:REC262187 RNY262184:RNY262187 RXU262184:RXU262187 SHQ262184:SHQ262187 SRM262184:SRM262187 TBI262184:TBI262187 TLE262184:TLE262187 TVA262184:TVA262187 UEW262184:UEW262187 UOS262184:UOS262187 UYO262184:UYO262187 VIK262184:VIK262187 VSG262184:VSG262187 WCC262184:WCC262187 WLY262184:WLY262187 WVU262184:WVU262187 M327720:M327723 JI327720:JI327723 TE327720:TE327723 ADA327720:ADA327723 AMW327720:AMW327723 AWS327720:AWS327723 BGO327720:BGO327723 BQK327720:BQK327723 CAG327720:CAG327723 CKC327720:CKC327723 CTY327720:CTY327723 DDU327720:DDU327723 DNQ327720:DNQ327723 DXM327720:DXM327723 EHI327720:EHI327723 ERE327720:ERE327723 FBA327720:FBA327723 FKW327720:FKW327723 FUS327720:FUS327723 GEO327720:GEO327723 GOK327720:GOK327723 GYG327720:GYG327723 HIC327720:HIC327723 HRY327720:HRY327723 IBU327720:IBU327723 ILQ327720:ILQ327723 IVM327720:IVM327723 JFI327720:JFI327723 JPE327720:JPE327723 JZA327720:JZA327723 KIW327720:KIW327723 KSS327720:KSS327723 LCO327720:LCO327723 LMK327720:LMK327723 LWG327720:LWG327723 MGC327720:MGC327723 MPY327720:MPY327723 MZU327720:MZU327723 NJQ327720:NJQ327723 NTM327720:NTM327723 ODI327720:ODI327723 ONE327720:ONE327723 OXA327720:OXA327723 PGW327720:PGW327723 PQS327720:PQS327723 QAO327720:QAO327723 QKK327720:QKK327723 QUG327720:QUG327723 REC327720:REC327723 RNY327720:RNY327723 RXU327720:RXU327723 SHQ327720:SHQ327723 SRM327720:SRM327723 TBI327720:TBI327723 TLE327720:TLE327723 TVA327720:TVA327723 UEW327720:UEW327723 UOS327720:UOS327723 UYO327720:UYO327723 VIK327720:VIK327723 VSG327720:VSG327723 WCC327720:WCC327723 WLY327720:WLY327723 WVU327720:WVU327723 M393256:M393259 JI393256:JI393259 TE393256:TE393259 ADA393256:ADA393259 AMW393256:AMW393259 AWS393256:AWS393259 BGO393256:BGO393259 BQK393256:BQK393259 CAG393256:CAG393259 CKC393256:CKC393259 CTY393256:CTY393259 DDU393256:DDU393259 DNQ393256:DNQ393259 DXM393256:DXM393259 EHI393256:EHI393259 ERE393256:ERE393259 FBA393256:FBA393259 FKW393256:FKW393259 FUS393256:FUS393259 GEO393256:GEO393259 GOK393256:GOK393259 GYG393256:GYG393259 HIC393256:HIC393259 HRY393256:HRY393259 IBU393256:IBU393259 ILQ393256:ILQ393259 IVM393256:IVM393259 JFI393256:JFI393259 JPE393256:JPE393259 JZA393256:JZA393259 KIW393256:KIW393259 KSS393256:KSS393259 LCO393256:LCO393259 LMK393256:LMK393259 LWG393256:LWG393259 MGC393256:MGC393259 MPY393256:MPY393259 MZU393256:MZU393259 NJQ393256:NJQ393259 NTM393256:NTM393259 ODI393256:ODI393259 ONE393256:ONE393259 OXA393256:OXA393259 PGW393256:PGW393259 PQS393256:PQS393259 QAO393256:QAO393259 QKK393256:QKK393259 QUG393256:QUG393259 REC393256:REC393259 RNY393256:RNY393259 RXU393256:RXU393259 SHQ393256:SHQ393259 SRM393256:SRM393259 TBI393256:TBI393259 TLE393256:TLE393259 TVA393256:TVA393259 UEW393256:UEW393259 UOS393256:UOS393259 UYO393256:UYO393259 VIK393256:VIK393259 VSG393256:VSG393259 WCC393256:WCC393259 WLY393256:WLY393259 WVU393256:WVU393259 M458792:M458795 JI458792:JI458795 TE458792:TE458795 ADA458792:ADA458795 AMW458792:AMW458795 AWS458792:AWS458795 BGO458792:BGO458795 BQK458792:BQK458795 CAG458792:CAG458795 CKC458792:CKC458795 CTY458792:CTY458795 DDU458792:DDU458795 DNQ458792:DNQ458795 DXM458792:DXM458795 EHI458792:EHI458795 ERE458792:ERE458795 FBA458792:FBA458795 FKW458792:FKW458795 FUS458792:FUS458795 GEO458792:GEO458795 GOK458792:GOK458795 GYG458792:GYG458795 HIC458792:HIC458795 HRY458792:HRY458795 IBU458792:IBU458795 ILQ458792:ILQ458795 IVM458792:IVM458795 JFI458792:JFI458795 JPE458792:JPE458795 JZA458792:JZA458795 KIW458792:KIW458795 KSS458792:KSS458795 LCO458792:LCO458795 LMK458792:LMK458795 LWG458792:LWG458795 MGC458792:MGC458795 MPY458792:MPY458795 MZU458792:MZU458795 NJQ458792:NJQ458795 NTM458792:NTM458795 ODI458792:ODI458795 ONE458792:ONE458795 OXA458792:OXA458795 PGW458792:PGW458795 PQS458792:PQS458795 QAO458792:QAO458795 QKK458792:QKK458795 QUG458792:QUG458795 REC458792:REC458795 RNY458792:RNY458795 RXU458792:RXU458795 SHQ458792:SHQ458795 SRM458792:SRM458795 TBI458792:TBI458795 TLE458792:TLE458795 TVA458792:TVA458795 UEW458792:UEW458795 UOS458792:UOS458795 UYO458792:UYO458795 VIK458792:VIK458795 VSG458792:VSG458795 WCC458792:WCC458795 WLY458792:WLY458795 WVU458792:WVU458795 M524328:M524331 JI524328:JI524331 TE524328:TE524331 ADA524328:ADA524331 AMW524328:AMW524331 AWS524328:AWS524331 BGO524328:BGO524331 BQK524328:BQK524331 CAG524328:CAG524331 CKC524328:CKC524331 CTY524328:CTY524331 DDU524328:DDU524331 DNQ524328:DNQ524331 DXM524328:DXM524331 EHI524328:EHI524331 ERE524328:ERE524331 FBA524328:FBA524331 FKW524328:FKW524331 FUS524328:FUS524331 GEO524328:GEO524331 GOK524328:GOK524331 GYG524328:GYG524331 HIC524328:HIC524331 HRY524328:HRY524331 IBU524328:IBU524331 ILQ524328:ILQ524331 IVM524328:IVM524331 JFI524328:JFI524331 JPE524328:JPE524331 JZA524328:JZA524331 KIW524328:KIW524331 KSS524328:KSS524331 LCO524328:LCO524331 LMK524328:LMK524331 LWG524328:LWG524331 MGC524328:MGC524331 MPY524328:MPY524331 MZU524328:MZU524331 NJQ524328:NJQ524331 NTM524328:NTM524331 ODI524328:ODI524331 ONE524328:ONE524331 OXA524328:OXA524331 PGW524328:PGW524331 PQS524328:PQS524331 QAO524328:QAO524331 QKK524328:QKK524331 QUG524328:QUG524331 REC524328:REC524331 RNY524328:RNY524331 RXU524328:RXU524331 SHQ524328:SHQ524331 SRM524328:SRM524331 TBI524328:TBI524331 TLE524328:TLE524331 TVA524328:TVA524331 UEW524328:UEW524331 UOS524328:UOS524331 UYO524328:UYO524331 VIK524328:VIK524331 VSG524328:VSG524331 WCC524328:WCC524331 WLY524328:WLY524331 WVU524328:WVU524331 M589864:M589867 JI589864:JI589867 TE589864:TE589867 ADA589864:ADA589867 AMW589864:AMW589867 AWS589864:AWS589867 BGO589864:BGO589867 BQK589864:BQK589867 CAG589864:CAG589867 CKC589864:CKC589867 CTY589864:CTY589867 DDU589864:DDU589867 DNQ589864:DNQ589867 DXM589864:DXM589867 EHI589864:EHI589867 ERE589864:ERE589867 FBA589864:FBA589867 FKW589864:FKW589867 FUS589864:FUS589867 GEO589864:GEO589867 GOK589864:GOK589867 GYG589864:GYG589867 HIC589864:HIC589867 HRY589864:HRY589867 IBU589864:IBU589867 ILQ589864:ILQ589867 IVM589864:IVM589867 JFI589864:JFI589867 JPE589864:JPE589867 JZA589864:JZA589867 KIW589864:KIW589867 KSS589864:KSS589867 LCO589864:LCO589867 LMK589864:LMK589867 LWG589864:LWG589867 MGC589864:MGC589867 MPY589864:MPY589867 MZU589864:MZU589867 NJQ589864:NJQ589867 NTM589864:NTM589867 ODI589864:ODI589867 ONE589864:ONE589867 OXA589864:OXA589867 PGW589864:PGW589867 PQS589864:PQS589867 QAO589864:QAO589867 QKK589864:QKK589867 QUG589864:QUG589867 REC589864:REC589867 RNY589864:RNY589867 RXU589864:RXU589867 SHQ589864:SHQ589867 SRM589864:SRM589867 TBI589864:TBI589867 TLE589864:TLE589867 TVA589864:TVA589867 UEW589864:UEW589867 UOS589864:UOS589867 UYO589864:UYO589867 VIK589864:VIK589867 VSG589864:VSG589867 WCC589864:WCC589867 WLY589864:WLY589867 WVU589864:WVU589867 M655400:M655403 JI655400:JI655403 TE655400:TE655403 ADA655400:ADA655403 AMW655400:AMW655403 AWS655400:AWS655403 BGO655400:BGO655403 BQK655400:BQK655403 CAG655400:CAG655403 CKC655400:CKC655403 CTY655400:CTY655403 DDU655400:DDU655403 DNQ655400:DNQ655403 DXM655400:DXM655403 EHI655400:EHI655403 ERE655400:ERE655403 FBA655400:FBA655403 FKW655400:FKW655403 FUS655400:FUS655403 GEO655400:GEO655403 GOK655400:GOK655403 GYG655400:GYG655403 HIC655400:HIC655403 HRY655400:HRY655403 IBU655400:IBU655403 ILQ655400:ILQ655403 IVM655400:IVM655403 JFI655400:JFI655403 JPE655400:JPE655403 JZA655400:JZA655403 KIW655400:KIW655403 KSS655400:KSS655403 LCO655400:LCO655403 LMK655400:LMK655403 LWG655400:LWG655403 MGC655400:MGC655403 MPY655400:MPY655403 MZU655400:MZU655403 NJQ655400:NJQ655403 NTM655400:NTM655403 ODI655400:ODI655403 ONE655400:ONE655403 OXA655400:OXA655403 PGW655400:PGW655403 PQS655400:PQS655403 QAO655400:QAO655403 QKK655400:QKK655403 QUG655400:QUG655403 REC655400:REC655403 RNY655400:RNY655403 RXU655400:RXU655403 SHQ655400:SHQ655403 SRM655400:SRM655403 TBI655400:TBI655403 TLE655400:TLE655403 TVA655400:TVA655403 UEW655400:UEW655403 UOS655400:UOS655403 UYO655400:UYO655403 VIK655400:VIK655403 VSG655400:VSG655403 WCC655400:WCC655403 WLY655400:WLY655403 WVU655400:WVU655403 M720936:M720939 JI720936:JI720939 TE720936:TE720939 ADA720936:ADA720939 AMW720936:AMW720939 AWS720936:AWS720939 BGO720936:BGO720939 BQK720936:BQK720939 CAG720936:CAG720939 CKC720936:CKC720939 CTY720936:CTY720939 DDU720936:DDU720939 DNQ720936:DNQ720939 DXM720936:DXM720939 EHI720936:EHI720939 ERE720936:ERE720939 FBA720936:FBA720939 FKW720936:FKW720939 FUS720936:FUS720939 GEO720936:GEO720939 GOK720936:GOK720939 GYG720936:GYG720939 HIC720936:HIC720939 HRY720936:HRY720939 IBU720936:IBU720939 ILQ720936:ILQ720939 IVM720936:IVM720939 JFI720936:JFI720939 JPE720936:JPE720939 JZA720936:JZA720939 KIW720936:KIW720939 KSS720936:KSS720939 LCO720936:LCO720939 LMK720936:LMK720939 LWG720936:LWG720939 MGC720936:MGC720939 MPY720936:MPY720939 MZU720936:MZU720939 NJQ720936:NJQ720939 NTM720936:NTM720939 ODI720936:ODI720939 ONE720936:ONE720939 OXA720936:OXA720939 PGW720936:PGW720939 PQS720936:PQS720939 QAO720936:QAO720939 QKK720936:QKK720939 QUG720936:QUG720939 REC720936:REC720939 RNY720936:RNY720939 RXU720936:RXU720939 SHQ720936:SHQ720939 SRM720936:SRM720939 TBI720936:TBI720939 TLE720936:TLE720939 TVA720936:TVA720939 UEW720936:UEW720939 UOS720936:UOS720939 UYO720936:UYO720939 VIK720936:VIK720939 VSG720936:VSG720939 WCC720936:WCC720939 WLY720936:WLY720939 WVU720936:WVU720939 M786472:M786475 JI786472:JI786475 TE786472:TE786475 ADA786472:ADA786475 AMW786472:AMW786475 AWS786472:AWS786475 BGO786472:BGO786475 BQK786472:BQK786475 CAG786472:CAG786475 CKC786472:CKC786475 CTY786472:CTY786475 DDU786472:DDU786475 DNQ786472:DNQ786475 DXM786472:DXM786475 EHI786472:EHI786475 ERE786472:ERE786475 FBA786472:FBA786475 FKW786472:FKW786475 FUS786472:FUS786475 GEO786472:GEO786475 GOK786472:GOK786475 GYG786472:GYG786475 HIC786472:HIC786475 HRY786472:HRY786475 IBU786472:IBU786475 ILQ786472:ILQ786475 IVM786472:IVM786475 JFI786472:JFI786475 JPE786472:JPE786475 JZA786472:JZA786475 KIW786472:KIW786475 KSS786472:KSS786475 LCO786472:LCO786475 LMK786472:LMK786475 LWG786472:LWG786475 MGC786472:MGC786475 MPY786472:MPY786475 MZU786472:MZU786475 NJQ786472:NJQ786475 NTM786472:NTM786475 ODI786472:ODI786475 ONE786472:ONE786475 OXA786472:OXA786475 PGW786472:PGW786475 PQS786472:PQS786475 QAO786472:QAO786475 QKK786472:QKK786475 QUG786472:QUG786475 REC786472:REC786475 RNY786472:RNY786475 RXU786472:RXU786475 SHQ786472:SHQ786475 SRM786472:SRM786475 TBI786472:TBI786475 TLE786472:TLE786475 TVA786472:TVA786475 UEW786472:UEW786475 UOS786472:UOS786475 UYO786472:UYO786475 VIK786472:VIK786475 VSG786472:VSG786475 WCC786472:WCC786475 WLY786472:WLY786475 WVU786472:WVU786475 M852008:M852011 JI852008:JI852011 TE852008:TE852011 ADA852008:ADA852011 AMW852008:AMW852011 AWS852008:AWS852011 BGO852008:BGO852011 BQK852008:BQK852011 CAG852008:CAG852011 CKC852008:CKC852011 CTY852008:CTY852011 DDU852008:DDU852011 DNQ852008:DNQ852011 DXM852008:DXM852011 EHI852008:EHI852011 ERE852008:ERE852011 FBA852008:FBA852011 FKW852008:FKW852011 FUS852008:FUS852011 GEO852008:GEO852011 GOK852008:GOK852011 GYG852008:GYG852011 HIC852008:HIC852011 HRY852008:HRY852011 IBU852008:IBU852011 ILQ852008:ILQ852011 IVM852008:IVM852011 JFI852008:JFI852011 JPE852008:JPE852011 JZA852008:JZA852011 KIW852008:KIW852011 KSS852008:KSS852011 LCO852008:LCO852011 LMK852008:LMK852011 LWG852008:LWG852011 MGC852008:MGC852011 MPY852008:MPY852011 MZU852008:MZU852011 NJQ852008:NJQ852011 NTM852008:NTM852011 ODI852008:ODI852011 ONE852008:ONE852011 OXA852008:OXA852011 PGW852008:PGW852011 PQS852008:PQS852011 QAO852008:QAO852011 QKK852008:QKK852011 QUG852008:QUG852011 REC852008:REC852011 RNY852008:RNY852011 RXU852008:RXU852011 SHQ852008:SHQ852011 SRM852008:SRM852011 TBI852008:TBI852011 TLE852008:TLE852011 TVA852008:TVA852011 UEW852008:UEW852011 UOS852008:UOS852011 UYO852008:UYO852011 VIK852008:VIK852011 VSG852008:VSG852011 WCC852008:WCC852011 WLY852008:WLY852011 WVU852008:WVU852011 M917544:M917547 JI917544:JI917547 TE917544:TE917547 ADA917544:ADA917547 AMW917544:AMW917547 AWS917544:AWS917547 BGO917544:BGO917547 BQK917544:BQK917547 CAG917544:CAG917547 CKC917544:CKC917547 CTY917544:CTY917547 DDU917544:DDU917547 DNQ917544:DNQ917547 DXM917544:DXM917547 EHI917544:EHI917547 ERE917544:ERE917547 FBA917544:FBA917547 FKW917544:FKW917547 FUS917544:FUS917547 GEO917544:GEO917547 GOK917544:GOK917547 GYG917544:GYG917547 HIC917544:HIC917547 HRY917544:HRY917547 IBU917544:IBU917547 ILQ917544:ILQ917547 IVM917544:IVM917547 JFI917544:JFI917547 JPE917544:JPE917547 JZA917544:JZA917547 KIW917544:KIW917547 KSS917544:KSS917547 LCO917544:LCO917547 LMK917544:LMK917547 LWG917544:LWG917547 MGC917544:MGC917547 MPY917544:MPY917547 MZU917544:MZU917547 NJQ917544:NJQ917547 NTM917544:NTM917547 ODI917544:ODI917547 ONE917544:ONE917547 OXA917544:OXA917547 PGW917544:PGW917547 PQS917544:PQS917547 QAO917544:QAO917547 QKK917544:QKK917547 QUG917544:QUG917547 REC917544:REC917547 RNY917544:RNY917547 RXU917544:RXU917547 SHQ917544:SHQ917547 SRM917544:SRM917547 TBI917544:TBI917547 TLE917544:TLE917547 TVA917544:TVA917547 UEW917544:UEW917547 UOS917544:UOS917547 UYO917544:UYO917547 VIK917544:VIK917547 VSG917544:VSG917547 WCC917544:WCC917547 WLY917544:WLY917547 WVU917544:WVU917547 M983080:M983083 JI983080:JI983083 TE983080:TE983083 ADA983080:ADA983083 AMW983080:AMW983083 AWS983080:AWS983083 BGO983080:BGO983083 BQK983080:BQK983083 CAG983080:CAG983083 CKC983080:CKC983083 CTY983080:CTY983083 DDU983080:DDU983083 DNQ983080:DNQ983083 DXM983080:DXM983083 EHI983080:EHI983083 ERE983080:ERE983083 FBA983080:FBA983083 FKW983080:FKW983083 FUS983080:FUS983083 GEO983080:GEO983083 GOK983080:GOK983083 GYG983080:GYG983083 HIC983080:HIC983083 HRY983080:HRY983083 IBU983080:IBU983083 ILQ983080:ILQ983083 IVM983080:IVM983083 JFI983080:JFI983083 JPE983080:JPE983083 JZA983080:JZA983083 KIW983080:KIW983083 KSS983080:KSS983083 LCO983080:LCO983083 LMK983080:LMK983083 LWG983080:LWG983083 MGC983080:MGC983083 MPY983080:MPY983083 MZU983080:MZU983083 NJQ983080:NJQ983083 NTM983080:NTM983083 ODI983080:ODI983083 ONE983080:ONE983083 OXA983080:OXA983083 PGW983080:PGW983083 PQS983080:PQS983083 QAO983080:QAO983083 QKK983080:QKK983083 QUG983080:QUG983083 REC983080:REC983083 RNY983080:RNY983083 RXU983080:RXU983083 SHQ983080:SHQ983083 SRM983080:SRM983083 TBI983080:TBI983083 TLE983080:TLE983083 TVA983080:TVA983083 UEW983080:UEW983083 UOS983080:UOS983083 UYO983080:UYO983083 VIK983080:VIK983083 VSG983080:VSG983083 WCC983080:WCC983083 WLY983080:WLY983083 WVU983080:WVU983083 WVN983080:WVN983083 JB41:JB44 SX41:SX44 ACT41:ACT44 AMP41:AMP44 AWL41:AWL44 BGH41:BGH44 BQD41:BQD44 BZZ41:BZZ44 CJV41:CJV44 CTR41:CTR44 DDN41:DDN44 DNJ41:DNJ44 DXF41:DXF44 EHB41:EHB44 EQX41:EQX44 FAT41:FAT44 FKP41:FKP44 FUL41:FUL44 GEH41:GEH44 GOD41:GOD44 GXZ41:GXZ44 HHV41:HHV44 HRR41:HRR44 IBN41:IBN44 ILJ41:ILJ44 IVF41:IVF44 JFB41:JFB44 JOX41:JOX44 JYT41:JYT44 KIP41:KIP44 KSL41:KSL44 LCH41:LCH44 LMD41:LMD44 LVZ41:LVZ44 MFV41:MFV44 MPR41:MPR44 MZN41:MZN44 NJJ41:NJJ44 NTF41:NTF44 ODB41:ODB44 OMX41:OMX44 OWT41:OWT44 PGP41:PGP44 PQL41:PQL44 QAH41:QAH44 QKD41:QKD44 QTZ41:QTZ44 RDV41:RDV44 RNR41:RNR44 RXN41:RXN44 SHJ41:SHJ44 SRF41:SRF44 TBB41:TBB44 TKX41:TKX44 TUT41:TUT44 UEP41:UEP44 UOL41:UOL44 UYH41:UYH44 VID41:VID44 VRZ41:VRZ44 WBV41:WBV44 WLR41:WLR44 WVN41:WVN44 F65576:F65579 JB65576:JB65579 SX65576:SX65579 ACT65576:ACT65579 AMP65576:AMP65579 AWL65576:AWL65579 BGH65576:BGH65579 BQD65576:BQD65579 BZZ65576:BZZ65579 CJV65576:CJV65579 CTR65576:CTR65579 DDN65576:DDN65579 DNJ65576:DNJ65579 DXF65576:DXF65579 EHB65576:EHB65579 EQX65576:EQX65579 FAT65576:FAT65579 FKP65576:FKP65579 FUL65576:FUL65579 GEH65576:GEH65579 GOD65576:GOD65579 GXZ65576:GXZ65579 HHV65576:HHV65579 HRR65576:HRR65579 IBN65576:IBN65579 ILJ65576:ILJ65579 IVF65576:IVF65579 JFB65576:JFB65579 JOX65576:JOX65579 JYT65576:JYT65579 KIP65576:KIP65579 KSL65576:KSL65579 LCH65576:LCH65579 LMD65576:LMD65579 LVZ65576:LVZ65579 MFV65576:MFV65579 MPR65576:MPR65579 MZN65576:MZN65579 NJJ65576:NJJ65579 NTF65576:NTF65579 ODB65576:ODB65579 OMX65576:OMX65579 OWT65576:OWT65579 PGP65576:PGP65579 PQL65576:PQL65579 QAH65576:QAH65579 QKD65576:QKD65579 QTZ65576:QTZ65579 RDV65576:RDV65579 RNR65576:RNR65579 RXN65576:RXN65579 SHJ65576:SHJ65579 SRF65576:SRF65579 TBB65576:TBB65579 TKX65576:TKX65579 TUT65576:TUT65579 UEP65576:UEP65579 UOL65576:UOL65579 UYH65576:UYH65579 VID65576:VID65579 VRZ65576:VRZ65579 WBV65576:WBV65579 WLR65576:WLR65579 WVN65576:WVN65579 F131112:F131115 JB131112:JB131115 SX131112:SX131115 ACT131112:ACT131115 AMP131112:AMP131115 AWL131112:AWL131115 BGH131112:BGH131115 BQD131112:BQD131115 BZZ131112:BZZ131115 CJV131112:CJV131115 CTR131112:CTR131115 DDN131112:DDN131115 DNJ131112:DNJ131115 DXF131112:DXF131115 EHB131112:EHB131115 EQX131112:EQX131115 FAT131112:FAT131115 FKP131112:FKP131115 FUL131112:FUL131115 GEH131112:GEH131115 GOD131112:GOD131115 GXZ131112:GXZ131115 HHV131112:HHV131115 HRR131112:HRR131115 IBN131112:IBN131115 ILJ131112:ILJ131115 IVF131112:IVF131115 JFB131112:JFB131115 JOX131112:JOX131115 JYT131112:JYT131115 KIP131112:KIP131115 KSL131112:KSL131115 LCH131112:LCH131115 LMD131112:LMD131115 LVZ131112:LVZ131115 MFV131112:MFV131115 MPR131112:MPR131115 MZN131112:MZN131115 NJJ131112:NJJ131115 NTF131112:NTF131115 ODB131112:ODB131115 OMX131112:OMX131115 OWT131112:OWT131115 PGP131112:PGP131115 PQL131112:PQL131115 QAH131112:QAH131115 QKD131112:QKD131115 QTZ131112:QTZ131115 RDV131112:RDV131115 RNR131112:RNR131115 RXN131112:RXN131115 SHJ131112:SHJ131115 SRF131112:SRF131115 TBB131112:TBB131115 TKX131112:TKX131115 TUT131112:TUT131115 UEP131112:UEP131115 UOL131112:UOL131115 UYH131112:UYH131115 VID131112:VID131115 VRZ131112:VRZ131115 WBV131112:WBV131115 WLR131112:WLR131115 WVN131112:WVN131115 F196648:F196651 JB196648:JB196651 SX196648:SX196651 ACT196648:ACT196651 AMP196648:AMP196651 AWL196648:AWL196651 BGH196648:BGH196651 BQD196648:BQD196651 BZZ196648:BZZ196651 CJV196648:CJV196651 CTR196648:CTR196651 DDN196648:DDN196651 DNJ196648:DNJ196651 DXF196648:DXF196651 EHB196648:EHB196651 EQX196648:EQX196651 FAT196648:FAT196651 FKP196648:FKP196651 FUL196648:FUL196651 GEH196648:GEH196651 GOD196648:GOD196651 GXZ196648:GXZ196651 HHV196648:HHV196651 HRR196648:HRR196651 IBN196648:IBN196651 ILJ196648:ILJ196651 IVF196648:IVF196651 JFB196648:JFB196651 JOX196648:JOX196651 JYT196648:JYT196651 KIP196648:KIP196651 KSL196648:KSL196651 LCH196648:LCH196651 LMD196648:LMD196651 LVZ196648:LVZ196651 MFV196648:MFV196651 MPR196648:MPR196651 MZN196648:MZN196651 NJJ196648:NJJ196651 NTF196648:NTF196651 ODB196648:ODB196651 OMX196648:OMX196651 OWT196648:OWT196651 PGP196648:PGP196651 PQL196648:PQL196651 QAH196648:QAH196651 QKD196648:QKD196651 QTZ196648:QTZ196651 RDV196648:RDV196651 RNR196648:RNR196651 RXN196648:RXN196651 SHJ196648:SHJ196651 SRF196648:SRF196651 TBB196648:TBB196651 TKX196648:TKX196651 TUT196648:TUT196651 UEP196648:UEP196651 UOL196648:UOL196651 UYH196648:UYH196651 VID196648:VID196651 VRZ196648:VRZ196651 WBV196648:WBV196651 WLR196648:WLR196651 WVN196648:WVN196651 F262184:F262187 JB262184:JB262187 SX262184:SX262187 ACT262184:ACT262187 AMP262184:AMP262187 AWL262184:AWL262187 BGH262184:BGH262187 BQD262184:BQD262187 BZZ262184:BZZ262187 CJV262184:CJV262187 CTR262184:CTR262187 DDN262184:DDN262187 DNJ262184:DNJ262187 DXF262184:DXF262187 EHB262184:EHB262187 EQX262184:EQX262187 FAT262184:FAT262187 FKP262184:FKP262187 FUL262184:FUL262187 GEH262184:GEH262187 GOD262184:GOD262187 GXZ262184:GXZ262187 HHV262184:HHV262187 HRR262184:HRR262187 IBN262184:IBN262187 ILJ262184:ILJ262187 IVF262184:IVF262187 JFB262184:JFB262187 JOX262184:JOX262187 JYT262184:JYT262187 KIP262184:KIP262187 KSL262184:KSL262187 LCH262184:LCH262187 LMD262184:LMD262187 LVZ262184:LVZ262187 MFV262184:MFV262187 MPR262184:MPR262187 MZN262184:MZN262187 NJJ262184:NJJ262187 NTF262184:NTF262187 ODB262184:ODB262187 OMX262184:OMX262187 OWT262184:OWT262187 PGP262184:PGP262187 PQL262184:PQL262187 QAH262184:QAH262187 QKD262184:QKD262187 QTZ262184:QTZ262187 RDV262184:RDV262187 RNR262184:RNR262187 RXN262184:RXN262187 SHJ262184:SHJ262187 SRF262184:SRF262187 TBB262184:TBB262187 TKX262184:TKX262187 TUT262184:TUT262187 UEP262184:UEP262187 UOL262184:UOL262187 UYH262184:UYH262187 VID262184:VID262187 VRZ262184:VRZ262187 WBV262184:WBV262187 WLR262184:WLR262187 WVN262184:WVN262187 F327720:F327723 JB327720:JB327723 SX327720:SX327723 ACT327720:ACT327723 AMP327720:AMP327723 AWL327720:AWL327723 BGH327720:BGH327723 BQD327720:BQD327723 BZZ327720:BZZ327723 CJV327720:CJV327723 CTR327720:CTR327723 DDN327720:DDN327723 DNJ327720:DNJ327723 DXF327720:DXF327723 EHB327720:EHB327723 EQX327720:EQX327723 FAT327720:FAT327723 FKP327720:FKP327723 FUL327720:FUL327723 GEH327720:GEH327723 GOD327720:GOD327723 GXZ327720:GXZ327723 HHV327720:HHV327723 HRR327720:HRR327723 IBN327720:IBN327723 ILJ327720:ILJ327723 IVF327720:IVF327723 JFB327720:JFB327723 JOX327720:JOX327723 JYT327720:JYT327723 KIP327720:KIP327723 KSL327720:KSL327723 LCH327720:LCH327723 LMD327720:LMD327723 LVZ327720:LVZ327723 MFV327720:MFV327723 MPR327720:MPR327723 MZN327720:MZN327723 NJJ327720:NJJ327723 NTF327720:NTF327723 ODB327720:ODB327723 OMX327720:OMX327723 OWT327720:OWT327723 PGP327720:PGP327723 PQL327720:PQL327723 QAH327720:QAH327723 QKD327720:QKD327723 QTZ327720:QTZ327723 RDV327720:RDV327723 RNR327720:RNR327723 RXN327720:RXN327723 SHJ327720:SHJ327723 SRF327720:SRF327723 TBB327720:TBB327723 TKX327720:TKX327723 TUT327720:TUT327723 UEP327720:UEP327723 UOL327720:UOL327723 UYH327720:UYH327723 VID327720:VID327723 VRZ327720:VRZ327723 WBV327720:WBV327723 WLR327720:WLR327723 WVN327720:WVN327723 F393256:F393259 JB393256:JB393259 SX393256:SX393259 ACT393256:ACT393259 AMP393256:AMP393259 AWL393256:AWL393259 BGH393256:BGH393259 BQD393256:BQD393259 BZZ393256:BZZ393259 CJV393256:CJV393259 CTR393256:CTR393259 DDN393256:DDN393259 DNJ393256:DNJ393259 DXF393256:DXF393259 EHB393256:EHB393259 EQX393256:EQX393259 FAT393256:FAT393259 FKP393256:FKP393259 FUL393256:FUL393259 GEH393256:GEH393259 GOD393256:GOD393259 GXZ393256:GXZ393259 HHV393256:HHV393259 HRR393256:HRR393259 IBN393256:IBN393259 ILJ393256:ILJ393259 IVF393256:IVF393259 JFB393256:JFB393259 JOX393256:JOX393259 JYT393256:JYT393259 KIP393256:KIP393259 KSL393256:KSL393259 LCH393256:LCH393259 LMD393256:LMD393259 LVZ393256:LVZ393259 MFV393256:MFV393259 MPR393256:MPR393259 MZN393256:MZN393259 NJJ393256:NJJ393259 NTF393256:NTF393259 ODB393256:ODB393259 OMX393256:OMX393259 OWT393256:OWT393259 PGP393256:PGP393259 PQL393256:PQL393259 QAH393256:QAH393259 QKD393256:QKD393259 QTZ393256:QTZ393259 RDV393256:RDV393259 RNR393256:RNR393259 RXN393256:RXN393259 SHJ393256:SHJ393259 SRF393256:SRF393259 TBB393256:TBB393259 TKX393256:TKX393259 TUT393256:TUT393259 UEP393256:UEP393259 UOL393256:UOL393259 UYH393256:UYH393259 VID393256:VID393259 VRZ393256:VRZ393259 WBV393256:WBV393259 WLR393256:WLR393259 WVN393256:WVN393259 F458792:F458795 JB458792:JB458795 SX458792:SX458795 ACT458792:ACT458795 AMP458792:AMP458795 AWL458792:AWL458795 BGH458792:BGH458795 BQD458792:BQD458795 BZZ458792:BZZ458795 CJV458792:CJV458795 CTR458792:CTR458795 DDN458792:DDN458795 DNJ458792:DNJ458795 DXF458792:DXF458795 EHB458792:EHB458795 EQX458792:EQX458795 FAT458792:FAT458795 FKP458792:FKP458795 FUL458792:FUL458795 GEH458792:GEH458795 GOD458792:GOD458795 GXZ458792:GXZ458795 HHV458792:HHV458795 HRR458792:HRR458795 IBN458792:IBN458795 ILJ458792:ILJ458795 IVF458792:IVF458795 JFB458792:JFB458795 JOX458792:JOX458795 JYT458792:JYT458795 KIP458792:KIP458795 KSL458792:KSL458795 LCH458792:LCH458795 LMD458792:LMD458795 LVZ458792:LVZ458795 MFV458792:MFV458795 MPR458792:MPR458795 MZN458792:MZN458795 NJJ458792:NJJ458795 NTF458792:NTF458795 ODB458792:ODB458795 OMX458792:OMX458795 OWT458792:OWT458795 PGP458792:PGP458795 PQL458792:PQL458795 QAH458792:QAH458795 QKD458792:QKD458795 QTZ458792:QTZ458795 RDV458792:RDV458795 RNR458792:RNR458795 RXN458792:RXN458795 SHJ458792:SHJ458795 SRF458792:SRF458795 TBB458792:TBB458795 TKX458792:TKX458795 TUT458792:TUT458795 UEP458792:UEP458795 UOL458792:UOL458795 UYH458792:UYH458795 VID458792:VID458795 VRZ458792:VRZ458795 WBV458792:WBV458795 WLR458792:WLR458795 WVN458792:WVN458795 F524328:F524331 JB524328:JB524331 SX524328:SX524331 ACT524328:ACT524331 AMP524328:AMP524331 AWL524328:AWL524331 BGH524328:BGH524331 BQD524328:BQD524331 BZZ524328:BZZ524331 CJV524328:CJV524331 CTR524328:CTR524331 DDN524328:DDN524331 DNJ524328:DNJ524331 DXF524328:DXF524331 EHB524328:EHB524331 EQX524328:EQX524331 FAT524328:FAT524331 FKP524328:FKP524331 FUL524328:FUL524331 GEH524328:GEH524331 GOD524328:GOD524331 GXZ524328:GXZ524331 HHV524328:HHV524331 HRR524328:HRR524331 IBN524328:IBN524331 ILJ524328:ILJ524331 IVF524328:IVF524331 JFB524328:JFB524331 JOX524328:JOX524331 JYT524328:JYT524331 KIP524328:KIP524331 KSL524328:KSL524331 LCH524328:LCH524331 LMD524328:LMD524331 LVZ524328:LVZ524331 MFV524328:MFV524331 MPR524328:MPR524331 MZN524328:MZN524331 NJJ524328:NJJ524331 NTF524328:NTF524331 ODB524328:ODB524331 OMX524328:OMX524331 OWT524328:OWT524331 PGP524328:PGP524331 PQL524328:PQL524331 QAH524328:QAH524331 QKD524328:QKD524331 QTZ524328:QTZ524331 RDV524328:RDV524331 RNR524328:RNR524331 RXN524328:RXN524331 SHJ524328:SHJ524331 SRF524328:SRF524331 TBB524328:TBB524331 TKX524328:TKX524331 TUT524328:TUT524331 UEP524328:UEP524331 UOL524328:UOL524331 UYH524328:UYH524331 VID524328:VID524331 VRZ524328:VRZ524331 WBV524328:WBV524331 WLR524328:WLR524331 WVN524328:WVN524331 F589864:F589867 JB589864:JB589867 SX589864:SX589867 ACT589864:ACT589867 AMP589864:AMP589867 AWL589864:AWL589867 BGH589864:BGH589867 BQD589864:BQD589867 BZZ589864:BZZ589867 CJV589864:CJV589867 CTR589864:CTR589867 DDN589864:DDN589867 DNJ589864:DNJ589867 DXF589864:DXF589867 EHB589864:EHB589867 EQX589864:EQX589867 FAT589864:FAT589867 FKP589864:FKP589867 FUL589864:FUL589867 GEH589864:GEH589867 GOD589864:GOD589867 GXZ589864:GXZ589867 HHV589864:HHV589867 HRR589864:HRR589867 IBN589864:IBN589867 ILJ589864:ILJ589867 IVF589864:IVF589867 JFB589864:JFB589867 JOX589864:JOX589867 JYT589864:JYT589867 KIP589864:KIP589867 KSL589864:KSL589867 LCH589864:LCH589867 LMD589864:LMD589867 LVZ589864:LVZ589867 MFV589864:MFV589867 MPR589864:MPR589867 MZN589864:MZN589867 NJJ589864:NJJ589867 NTF589864:NTF589867 ODB589864:ODB589867 OMX589864:OMX589867 OWT589864:OWT589867 PGP589864:PGP589867 PQL589864:PQL589867 QAH589864:QAH589867 QKD589864:QKD589867 QTZ589864:QTZ589867 RDV589864:RDV589867 RNR589864:RNR589867 RXN589864:RXN589867 SHJ589864:SHJ589867 SRF589864:SRF589867 TBB589864:TBB589867 TKX589864:TKX589867 TUT589864:TUT589867 UEP589864:UEP589867 UOL589864:UOL589867 UYH589864:UYH589867 VID589864:VID589867 VRZ589864:VRZ589867 WBV589864:WBV589867 WLR589864:WLR589867 WVN589864:WVN589867 F655400:F655403 JB655400:JB655403 SX655400:SX655403 ACT655400:ACT655403 AMP655400:AMP655403 AWL655400:AWL655403 BGH655400:BGH655403 BQD655400:BQD655403 BZZ655400:BZZ655403 CJV655400:CJV655403 CTR655400:CTR655403 DDN655400:DDN655403 DNJ655400:DNJ655403 DXF655400:DXF655403 EHB655400:EHB655403 EQX655400:EQX655403 FAT655400:FAT655403 FKP655400:FKP655403 FUL655400:FUL655403 GEH655400:GEH655403 GOD655400:GOD655403 GXZ655400:GXZ655403 HHV655400:HHV655403 HRR655400:HRR655403 IBN655400:IBN655403 ILJ655400:ILJ655403 IVF655400:IVF655403 JFB655400:JFB655403 JOX655400:JOX655403 JYT655400:JYT655403 KIP655400:KIP655403 KSL655400:KSL655403 LCH655400:LCH655403 LMD655400:LMD655403 LVZ655400:LVZ655403 MFV655400:MFV655403 MPR655400:MPR655403 MZN655400:MZN655403 NJJ655400:NJJ655403 NTF655400:NTF655403 ODB655400:ODB655403 OMX655400:OMX655403 OWT655400:OWT655403 PGP655400:PGP655403 PQL655400:PQL655403 QAH655400:QAH655403 QKD655400:QKD655403 QTZ655400:QTZ655403 RDV655400:RDV655403 RNR655400:RNR655403 RXN655400:RXN655403 SHJ655400:SHJ655403 SRF655400:SRF655403 TBB655400:TBB655403 TKX655400:TKX655403 TUT655400:TUT655403 UEP655400:UEP655403 UOL655400:UOL655403 UYH655400:UYH655403 VID655400:VID655403 VRZ655400:VRZ655403 WBV655400:WBV655403 WLR655400:WLR655403 WVN655400:WVN655403 F720936:F720939 JB720936:JB720939 SX720936:SX720939 ACT720936:ACT720939 AMP720936:AMP720939 AWL720936:AWL720939 BGH720936:BGH720939 BQD720936:BQD720939 BZZ720936:BZZ720939 CJV720936:CJV720939 CTR720936:CTR720939 DDN720936:DDN720939 DNJ720936:DNJ720939 DXF720936:DXF720939 EHB720936:EHB720939 EQX720936:EQX720939 FAT720936:FAT720939 FKP720936:FKP720939 FUL720936:FUL720939 GEH720936:GEH720939 GOD720936:GOD720939 GXZ720936:GXZ720939 HHV720936:HHV720939 HRR720936:HRR720939 IBN720936:IBN720939 ILJ720936:ILJ720939 IVF720936:IVF720939 JFB720936:JFB720939 JOX720936:JOX720939 JYT720936:JYT720939 KIP720936:KIP720939 KSL720936:KSL720939 LCH720936:LCH720939 LMD720936:LMD720939 LVZ720936:LVZ720939 MFV720936:MFV720939 MPR720936:MPR720939 MZN720936:MZN720939 NJJ720936:NJJ720939 NTF720936:NTF720939 ODB720936:ODB720939 OMX720936:OMX720939 OWT720936:OWT720939 PGP720936:PGP720939 PQL720936:PQL720939 QAH720936:QAH720939 QKD720936:QKD720939 QTZ720936:QTZ720939 RDV720936:RDV720939 RNR720936:RNR720939 RXN720936:RXN720939 SHJ720936:SHJ720939 SRF720936:SRF720939 TBB720936:TBB720939 TKX720936:TKX720939 TUT720936:TUT720939 UEP720936:UEP720939 UOL720936:UOL720939 UYH720936:UYH720939 VID720936:VID720939 VRZ720936:VRZ720939 WBV720936:WBV720939 WLR720936:WLR720939 WVN720936:WVN720939 F786472:F786475 JB786472:JB786475 SX786472:SX786475 ACT786472:ACT786475 AMP786472:AMP786475 AWL786472:AWL786475 BGH786472:BGH786475 BQD786472:BQD786475 BZZ786472:BZZ786475 CJV786472:CJV786475 CTR786472:CTR786475 DDN786472:DDN786475 DNJ786472:DNJ786475 DXF786472:DXF786475 EHB786472:EHB786475 EQX786472:EQX786475 FAT786472:FAT786475 FKP786472:FKP786475 FUL786472:FUL786475 GEH786472:GEH786475 GOD786472:GOD786475 GXZ786472:GXZ786475 HHV786472:HHV786475 HRR786472:HRR786475 IBN786472:IBN786475 ILJ786472:ILJ786475 IVF786472:IVF786475 JFB786472:JFB786475 JOX786472:JOX786475 JYT786472:JYT786475 KIP786472:KIP786475 KSL786472:KSL786475 LCH786472:LCH786475 LMD786472:LMD786475 LVZ786472:LVZ786475 MFV786472:MFV786475 MPR786472:MPR786475 MZN786472:MZN786475 NJJ786472:NJJ786475 NTF786472:NTF786475 ODB786472:ODB786475 OMX786472:OMX786475 OWT786472:OWT786475 PGP786472:PGP786475 PQL786472:PQL786475 QAH786472:QAH786475 QKD786472:QKD786475 QTZ786472:QTZ786475 RDV786472:RDV786475 RNR786472:RNR786475 RXN786472:RXN786475 SHJ786472:SHJ786475 SRF786472:SRF786475 TBB786472:TBB786475 TKX786472:TKX786475 TUT786472:TUT786475 UEP786472:UEP786475 UOL786472:UOL786475 UYH786472:UYH786475 VID786472:VID786475 VRZ786472:VRZ786475 WBV786472:WBV786475 WLR786472:WLR786475 WVN786472:WVN786475 F852008:F852011 JB852008:JB852011 SX852008:SX852011 ACT852008:ACT852011 AMP852008:AMP852011 AWL852008:AWL852011 BGH852008:BGH852011 BQD852008:BQD852011 BZZ852008:BZZ852011 CJV852008:CJV852011 CTR852008:CTR852011 DDN852008:DDN852011 DNJ852008:DNJ852011 DXF852008:DXF852011 EHB852008:EHB852011 EQX852008:EQX852011 FAT852008:FAT852011 FKP852008:FKP852011 FUL852008:FUL852011 GEH852008:GEH852011 GOD852008:GOD852011 GXZ852008:GXZ852011 HHV852008:HHV852011 HRR852008:HRR852011 IBN852008:IBN852011 ILJ852008:ILJ852011 IVF852008:IVF852011 JFB852008:JFB852011 JOX852008:JOX852011 JYT852008:JYT852011 KIP852008:KIP852011 KSL852008:KSL852011 LCH852008:LCH852011 LMD852008:LMD852011 LVZ852008:LVZ852011 MFV852008:MFV852011 MPR852008:MPR852011 MZN852008:MZN852011 NJJ852008:NJJ852011 NTF852008:NTF852011 ODB852008:ODB852011 OMX852008:OMX852011 OWT852008:OWT852011 PGP852008:PGP852011 PQL852008:PQL852011 QAH852008:QAH852011 QKD852008:QKD852011 QTZ852008:QTZ852011 RDV852008:RDV852011 RNR852008:RNR852011 RXN852008:RXN852011 SHJ852008:SHJ852011 SRF852008:SRF852011 TBB852008:TBB852011 TKX852008:TKX852011 TUT852008:TUT852011 UEP852008:UEP852011 UOL852008:UOL852011 UYH852008:UYH852011 VID852008:VID852011 VRZ852008:VRZ852011 WBV852008:WBV852011 WLR852008:WLR852011 WVN852008:WVN852011 F917544:F917547 JB917544:JB917547 SX917544:SX917547 ACT917544:ACT917547 AMP917544:AMP917547 AWL917544:AWL917547 BGH917544:BGH917547 BQD917544:BQD917547 BZZ917544:BZZ917547 CJV917544:CJV917547 CTR917544:CTR917547 DDN917544:DDN917547 DNJ917544:DNJ917547 DXF917544:DXF917547 EHB917544:EHB917547 EQX917544:EQX917547 FAT917544:FAT917547 FKP917544:FKP917547 FUL917544:FUL917547 GEH917544:GEH917547 GOD917544:GOD917547 GXZ917544:GXZ917547 HHV917544:HHV917547 HRR917544:HRR917547 IBN917544:IBN917547 ILJ917544:ILJ917547 IVF917544:IVF917547 JFB917544:JFB917547 JOX917544:JOX917547 JYT917544:JYT917547 KIP917544:KIP917547 KSL917544:KSL917547 LCH917544:LCH917547 LMD917544:LMD917547 LVZ917544:LVZ917547 MFV917544:MFV917547 MPR917544:MPR917547 MZN917544:MZN917547 NJJ917544:NJJ917547 NTF917544:NTF917547 ODB917544:ODB917547 OMX917544:OMX917547 OWT917544:OWT917547 PGP917544:PGP917547 PQL917544:PQL917547 QAH917544:QAH917547 QKD917544:QKD917547 QTZ917544:QTZ917547 RDV917544:RDV917547 RNR917544:RNR917547 RXN917544:RXN917547 SHJ917544:SHJ917547 SRF917544:SRF917547 TBB917544:TBB917547 TKX917544:TKX917547 TUT917544:TUT917547 UEP917544:UEP917547 UOL917544:UOL917547 UYH917544:UYH917547 VID917544:VID917547 VRZ917544:VRZ917547 WBV917544:WBV917547 WLR917544:WLR917547 WVN917544:WVN917547 F983080:F983083 JB983080:JB983083 SX983080:SX983083 ACT983080:ACT983083 AMP983080:AMP983083 AWL983080:AWL983083 BGH983080:BGH983083 BQD983080:BQD983083 BZZ983080:BZZ983083 CJV983080:CJV983083 CTR983080:CTR983083 DDN983080:DDN983083 DNJ983080:DNJ983083 DXF983080:DXF983083 EHB983080:EHB983083 EQX983080:EQX983083 FAT983080:FAT983083 FKP983080:FKP983083 FUL983080:FUL983083 GEH983080:GEH983083 GOD983080:GOD983083 GXZ983080:GXZ983083 HHV983080:HHV983083 HRR983080:HRR983083 IBN983080:IBN983083 ILJ983080:ILJ983083 IVF983080:IVF983083 JFB983080:JFB983083 JOX983080:JOX983083 JYT983080:JYT983083 KIP983080:KIP983083 KSL983080:KSL983083 LCH983080:LCH983083 LMD983080:LMD983083 LVZ983080:LVZ983083 MFV983080:MFV983083 MPR983080:MPR983083 MZN983080:MZN983083 NJJ983080:NJJ983083 NTF983080:NTF983083 ODB983080:ODB983083 OMX983080:OMX983083 OWT983080:OWT983083 PGP983080:PGP983083 PQL983080:PQL983083 QAH983080:QAH983083 QKD983080:QKD983083 QTZ983080:QTZ983083 RDV983080:RDV983083 RNR983080:RNR983083 RXN983080:RXN983083 SHJ983080:SHJ983083 SRF983080:SRF983083 TBB983080:TBB983083 TKX983080:TKX983083 TUT983080:TUT983083 UEP983080:UEP983083 UOL983080:UOL983083 UYH983080:UYH983083 VID983080:VID983083 VRZ983080:VRZ983083 WBV983080:WBV983083">
      <formula1>$W$22:$W$28</formula1>
    </dataValidation>
    <dataValidation type="list" showInputMessage="1" showErrorMessage="1" sqref="WLY983062:WLY983073 JB22:JB33 SX22:SX33 ACT22:ACT33 AMP22:AMP33 AWL22:AWL33 BGH22:BGH33 BQD22:BQD33 BZZ22:BZZ33 CJV22:CJV33 CTR22:CTR33 DDN22:DDN33 DNJ22:DNJ33 DXF22:DXF33 EHB22:EHB33 EQX22:EQX33 FAT22:FAT33 FKP22:FKP33 FUL22:FUL33 GEH22:GEH33 GOD22:GOD33 GXZ22:GXZ33 HHV22:HHV33 HRR22:HRR33 IBN22:IBN33 ILJ22:ILJ33 IVF22:IVF33 JFB22:JFB33 JOX22:JOX33 JYT22:JYT33 KIP22:KIP33 KSL22:KSL33 LCH22:LCH33 LMD22:LMD33 LVZ22:LVZ33 MFV22:MFV33 MPR22:MPR33 MZN22:MZN33 NJJ22:NJJ33 NTF22:NTF33 ODB22:ODB33 OMX22:OMX33 OWT22:OWT33 PGP22:PGP33 PQL22:PQL33 QAH22:QAH33 QKD22:QKD33 QTZ22:QTZ33 RDV22:RDV33 RNR22:RNR33 RXN22:RXN33 SHJ22:SHJ33 SRF22:SRF33 TBB22:TBB33 TKX22:TKX33 TUT22:TUT33 UEP22:UEP33 UOL22:UOL33 UYH22:UYH33 VID22:VID33 VRZ22:VRZ33 WBV22:WBV33 WLR22:WLR33 WVN22:WVN33 F65558:F65569 JB65558:JB65569 SX65558:SX65569 ACT65558:ACT65569 AMP65558:AMP65569 AWL65558:AWL65569 BGH65558:BGH65569 BQD65558:BQD65569 BZZ65558:BZZ65569 CJV65558:CJV65569 CTR65558:CTR65569 DDN65558:DDN65569 DNJ65558:DNJ65569 DXF65558:DXF65569 EHB65558:EHB65569 EQX65558:EQX65569 FAT65558:FAT65569 FKP65558:FKP65569 FUL65558:FUL65569 GEH65558:GEH65569 GOD65558:GOD65569 GXZ65558:GXZ65569 HHV65558:HHV65569 HRR65558:HRR65569 IBN65558:IBN65569 ILJ65558:ILJ65569 IVF65558:IVF65569 JFB65558:JFB65569 JOX65558:JOX65569 JYT65558:JYT65569 KIP65558:KIP65569 KSL65558:KSL65569 LCH65558:LCH65569 LMD65558:LMD65569 LVZ65558:LVZ65569 MFV65558:MFV65569 MPR65558:MPR65569 MZN65558:MZN65569 NJJ65558:NJJ65569 NTF65558:NTF65569 ODB65558:ODB65569 OMX65558:OMX65569 OWT65558:OWT65569 PGP65558:PGP65569 PQL65558:PQL65569 QAH65558:QAH65569 QKD65558:QKD65569 QTZ65558:QTZ65569 RDV65558:RDV65569 RNR65558:RNR65569 RXN65558:RXN65569 SHJ65558:SHJ65569 SRF65558:SRF65569 TBB65558:TBB65569 TKX65558:TKX65569 TUT65558:TUT65569 UEP65558:UEP65569 UOL65558:UOL65569 UYH65558:UYH65569 VID65558:VID65569 VRZ65558:VRZ65569 WBV65558:WBV65569 WLR65558:WLR65569 WVN65558:WVN65569 F131094:F131105 JB131094:JB131105 SX131094:SX131105 ACT131094:ACT131105 AMP131094:AMP131105 AWL131094:AWL131105 BGH131094:BGH131105 BQD131094:BQD131105 BZZ131094:BZZ131105 CJV131094:CJV131105 CTR131094:CTR131105 DDN131094:DDN131105 DNJ131094:DNJ131105 DXF131094:DXF131105 EHB131094:EHB131105 EQX131094:EQX131105 FAT131094:FAT131105 FKP131094:FKP131105 FUL131094:FUL131105 GEH131094:GEH131105 GOD131094:GOD131105 GXZ131094:GXZ131105 HHV131094:HHV131105 HRR131094:HRR131105 IBN131094:IBN131105 ILJ131094:ILJ131105 IVF131094:IVF131105 JFB131094:JFB131105 JOX131094:JOX131105 JYT131094:JYT131105 KIP131094:KIP131105 KSL131094:KSL131105 LCH131094:LCH131105 LMD131094:LMD131105 LVZ131094:LVZ131105 MFV131094:MFV131105 MPR131094:MPR131105 MZN131094:MZN131105 NJJ131094:NJJ131105 NTF131094:NTF131105 ODB131094:ODB131105 OMX131094:OMX131105 OWT131094:OWT131105 PGP131094:PGP131105 PQL131094:PQL131105 QAH131094:QAH131105 QKD131094:QKD131105 QTZ131094:QTZ131105 RDV131094:RDV131105 RNR131094:RNR131105 RXN131094:RXN131105 SHJ131094:SHJ131105 SRF131094:SRF131105 TBB131094:TBB131105 TKX131094:TKX131105 TUT131094:TUT131105 UEP131094:UEP131105 UOL131094:UOL131105 UYH131094:UYH131105 VID131094:VID131105 VRZ131094:VRZ131105 WBV131094:WBV131105 WLR131094:WLR131105 WVN131094:WVN131105 F196630:F196641 JB196630:JB196641 SX196630:SX196641 ACT196630:ACT196641 AMP196630:AMP196641 AWL196630:AWL196641 BGH196630:BGH196641 BQD196630:BQD196641 BZZ196630:BZZ196641 CJV196630:CJV196641 CTR196630:CTR196641 DDN196630:DDN196641 DNJ196630:DNJ196641 DXF196630:DXF196641 EHB196630:EHB196641 EQX196630:EQX196641 FAT196630:FAT196641 FKP196630:FKP196641 FUL196630:FUL196641 GEH196630:GEH196641 GOD196630:GOD196641 GXZ196630:GXZ196641 HHV196630:HHV196641 HRR196630:HRR196641 IBN196630:IBN196641 ILJ196630:ILJ196641 IVF196630:IVF196641 JFB196630:JFB196641 JOX196630:JOX196641 JYT196630:JYT196641 KIP196630:KIP196641 KSL196630:KSL196641 LCH196630:LCH196641 LMD196630:LMD196641 LVZ196630:LVZ196641 MFV196630:MFV196641 MPR196630:MPR196641 MZN196630:MZN196641 NJJ196630:NJJ196641 NTF196630:NTF196641 ODB196630:ODB196641 OMX196630:OMX196641 OWT196630:OWT196641 PGP196630:PGP196641 PQL196630:PQL196641 QAH196630:QAH196641 QKD196630:QKD196641 QTZ196630:QTZ196641 RDV196630:RDV196641 RNR196630:RNR196641 RXN196630:RXN196641 SHJ196630:SHJ196641 SRF196630:SRF196641 TBB196630:TBB196641 TKX196630:TKX196641 TUT196630:TUT196641 UEP196630:UEP196641 UOL196630:UOL196641 UYH196630:UYH196641 VID196630:VID196641 VRZ196630:VRZ196641 WBV196630:WBV196641 WLR196630:WLR196641 WVN196630:WVN196641 F262166:F262177 JB262166:JB262177 SX262166:SX262177 ACT262166:ACT262177 AMP262166:AMP262177 AWL262166:AWL262177 BGH262166:BGH262177 BQD262166:BQD262177 BZZ262166:BZZ262177 CJV262166:CJV262177 CTR262166:CTR262177 DDN262166:DDN262177 DNJ262166:DNJ262177 DXF262166:DXF262177 EHB262166:EHB262177 EQX262166:EQX262177 FAT262166:FAT262177 FKP262166:FKP262177 FUL262166:FUL262177 GEH262166:GEH262177 GOD262166:GOD262177 GXZ262166:GXZ262177 HHV262166:HHV262177 HRR262166:HRR262177 IBN262166:IBN262177 ILJ262166:ILJ262177 IVF262166:IVF262177 JFB262166:JFB262177 JOX262166:JOX262177 JYT262166:JYT262177 KIP262166:KIP262177 KSL262166:KSL262177 LCH262166:LCH262177 LMD262166:LMD262177 LVZ262166:LVZ262177 MFV262166:MFV262177 MPR262166:MPR262177 MZN262166:MZN262177 NJJ262166:NJJ262177 NTF262166:NTF262177 ODB262166:ODB262177 OMX262166:OMX262177 OWT262166:OWT262177 PGP262166:PGP262177 PQL262166:PQL262177 QAH262166:QAH262177 QKD262166:QKD262177 QTZ262166:QTZ262177 RDV262166:RDV262177 RNR262166:RNR262177 RXN262166:RXN262177 SHJ262166:SHJ262177 SRF262166:SRF262177 TBB262166:TBB262177 TKX262166:TKX262177 TUT262166:TUT262177 UEP262166:UEP262177 UOL262166:UOL262177 UYH262166:UYH262177 VID262166:VID262177 VRZ262166:VRZ262177 WBV262166:WBV262177 WLR262166:WLR262177 WVN262166:WVN262177 F327702:F327713 JB327702:JB327713 SX327702:SX327713 ACT327702:ACT327713 AMP327702:AMP327713 AWL327702:AWL327713 BGH327702:BGH327713 BQD327702:BQD327713 BZZ327702:BZZ327713 CJV327702:CJV327713 CTR327702:CTR327713 DDN327702:DDN327713 DNJ327702:DNJ327713 DXF327702:DXF327713 EHB327702:EHB327713 EQX327702:EQX327713 FAT327702:FAT327713 FKP327702:FKP327713 FUL327702:FUL327713 GEH327702:GEH327713 GOD327702:GOD327713 GXZ327702:GXZ327713 HHV327702:HHV327713 HRR327702:HRR327713 IBN327702:IBN327713 ILJ327702:ILJ327713 IVF327702:IVF327713 JFB327702:JFB327713 JOX327702:JOX327713 JYT327702:JYT327713 KIP327702:KIP327713 KSL327702:KSL327713 LCH327702:LCH327713 LMD327702:LMD327713 LVZ327702:LVZ327713 MFV327702:MFV327713 MPR327702:MPR327713 MZN327702:MZN327713 NJJ327702:NJJ327713 NTF327702:NTF327713 ODB327702:ODB327713 OMX327702:OMX327713 OWT327702:OWT327713 PGP327702:PGP327713 PQL327702:PQL327713 QAH327702:QAH327713 QKD327702:QKD327713 QTZ327702:QTZ327713 RDV327702:RDV327713 RNR327702:RNR327713 RXN327702:RXN327713 SHJ327702:SHJ327713 SRF327702:SRF327713 TBB327702:TBB327713 TKX327702:TKX327713 TUT327702:TUT327713 UEP327702:UEP327713 UOL327702:UOL327713 UYH327702:UYH327713 VID327702:VID327713 VRZ327702:VRZ327713 WBV327702:WBV327713 WLR327702:WLR327713 WVN327702:WVN327713 F393238:F393249 JB393238:JB393249 SX393238:SX393249 ACT393238:ACT393249 AMP393238:AMP393249 AWL393238:AWL393249 BGH393238:BGH393249 BQD393238:BQD393249 BZZ393238:BZZ393249 CJV393238:CJV393249 CTR393238:CTR393249 DDN393238:DDN393249 DNJ393238:DNJ393249 DXF393238:DXF393249 EHB393238:EHB393249 EQX393238:EQX393249 FAT393238:FAT393249 FKP393238:FKP393249 FUL393238:FUL393249 GEH393238:GEH393249 GOD393238:GOD393249 GXZ393238:GXZ393249 HHV393238:HHV393249 HRR393238:HRR393249 IBN393238:IBN393249 ILJ393238:ILJ393249 IVF393238:IVF393249 JFB393238:JFB393249 JOX393238:JOX393249 JYT393238:JYT393249 KIP393238:KIP393249 KSL393238:KSL393249 LCH393238:LCH393249 LMD393238:LMD393249 LVZ393238:LVZ393249 MFV393238:MFV393249 MPR393238:MPR393249 MZN393238:MZN393249 NJJ393238:NJJ393249 NTF393238:NTF393249 ODB393238:ODB393249 OMX393238:OMX393249 OWT393238:OWT393249 PGP393238:PGP393249 PQL393238:PQL393249 QAH393238:QAH393249 QKD393238:QKD393249 QTZ393238:QTZ393249 RDV393238:RDV393249 RNR393238:RNR393249 RXN393238:RXN393249 SHJ393238:SHJ393249 SRF393238:SRF393249 TBB393238:TBB393249 TKX393238:TKX393249 TUT393238:TUT393249 UEP393238:UEP393249 UOL393238:UOL393249 UYH393238:UYH393249 VID393238:VID393249 VRZ393238:VRZ393249 WBV393238:WBV393249 WLR393238:WLR393249 WVN393238:WVN393249 F458774:F458785 JB458774:JB458785 SX458774:SX458785 ACT458774:ACT458785 AMP458774:AMP458785 AWL458774:AWL458785 BGH458774:BGH458785 BQD458774:BQD458785 BZZ458774:BZZ458785 CJV458774:CJV458785 CTR458774:CTR458785 DDN458774:DDN458785 DNJ458774:DNJ458785 DXF458774:DXF458785 EHB458774:EHB458785 EQX458774:EQX458785 FAT458774:FAT458785 FKP458774:FKP458785 FUL458774:FUL458785 GEH458774:GEH458785 GOD458774:GOD458785 GXZ458774:GXZ458785 HHV458774:HHV458785 HRR458774:HRR458785 IBN458774:IBN458785 ILJ458774:ILJ458785 IVF458774:IVF458785 JFB458774:JFB458785 JOX458774:JOX458785 JYT458774:JYT458785 KIP458774:KIP458785 KSL458774:KSL458785 LCH458774:LCH458785 LMD458774:LMD458785 LVZ458774:LVZ458785 MFV458774:MFV458785 MPR458774:MPR458785 MZN458774:MZN458785 NJJ458774:NJJ458785 NTF458774:NTF458785 ODB458774:ODB458785 OMX458774:OMX458785 OWT458774:OWT458785 PGP458774:PGP458785 PQL458774:PQL458785 QAH458774:QAH458785 QKD458774:QKD458785 QTZ458774:QTZ458785 RDV458774:RDV458785 RNR458774:RNR458785 RXN458774:RXN458785 SHJ458774:SHJ458785 SRF458774:SRF458785 TBB458774:TBB458785 TKX458774:TKX458785 TUT458774:TUT458785 UEP458774:UEP458785 UOL458774:UOL458785 UYH458774:UYH458785 VID458774:VID458785 VRZ458774:VRZ458785 WBV458774:WBV458785 WLR458774:WLR458785 WVN458774:WVN458785 F524310:F524321 JB524310:JB524321 SX524310:SX524321 ACT524310:ACT524321 AMP524310:AMP524321 AWL524310:AWL524321 BGH524310:BGH524321 BQD524310:BQD524321 BZZ524310:BZZ524321 CJV524310:CJV524321 CTR524310:CTR524321 DDN524310:DDN524321 DNJ524310:DNJ524321 DXF524310:DXF524321 EHB524310:EHB524321 EQX524310:EQX524321 FAT524310:FAT524321 FKP524310:FKP524321 FUL524310:FUL524321 GEH524310:GEH524321 GOD524310:GOD524321 GXZ524310:GXZ524321 HHV524310:HHV524321 HRR524310:HRR524321 IBN524310:IBN524321 ILJ524310:ILJ524321 IVF524310:IVF524321 JFB524310:JFB524321 JOX524310:JOX524321 JYT524310:JYT524321 KIP524310:KIP524321 KSL524310:KSL524321 LCH524310:LCH524321 LMD524310:LMD524321 LVZ524310:LVZ524321 MFV524310:MFV524321 MPR524310:MPR524321 MZN524310:MZN524321 NJJ524310:NJJ524321 NTF524310:NTF524321 ODB524310:ODB524321 OMX524310:OMX524321 OWT524310:OWT524321 PGP524310:PGP524321 PQL524310:PQL524321 QAH524310:QAH524321 QKD524310:QKD524321 QTZ524310:QTZ524321 RDV524310:RDV524321 RNR524310:RNR524321 RXN524310:RXN524321 SHJ524310:SHJ524321 SRF524310:SRF524321 TBB524310:TBB524321 TKX524310:TKX524321 TUT524310:TUT524321 UEP524310:UEP524321 UOL524310:UOL524321 UYH524310:UYH524321 VID524310:VID524321 VRZ524310:VRZ524321 WBV524310:WBV524321 WLR524310:WLR524321 WVN524310:WVN524321 F589846:F589857 JB589846:JB589857 SX589846:SX589857 ACT589846:ACT589857 AMP589846:AMP589857 AWL589846:AWL589857 BGH589846:BGH589857 BQD589846:BQD589857 BZZ589846:BZZ589857 CJV589846:CJV589857 CTR589846:CTR589857 DDN589846:DDN589857 DNJ589846:DNJ589857 DXF589846:DXF589857 EHB589846:EHB589857 EQX589846:EQX589857 FAT589846:FAT589857 FKP589846:FKP589857 FUL589846:FUL589857 GEH589846:GEH589857 GOD589846:GOD589857 GXZ589846:GXZ589857 HHV589846:HHV589857 HRR589846:HRR589857 IBN589846:IBN589857 ILJ589846:ILJ589857 IVF589846:IVF589857 JFB589846:JFB589857 JOX589846:JOX589857 JYT589846:JYT589857 KIP589846:KIP589857 KSL589846:KSL589857 LCH589846:LCH589857 LMD589846:LMD589857 LVZ589846:LVZ589857 MFV589846:MFV589857 MPR589846:MPR589857 MZN589846:MZN589857 NJJ589846:NJJ589857 NTF589846:NTF589857 ODB589846:ODB589857 OMX589846:OMX589857 OWT589846:OWT589857 PGP589846:PGP589857 PQL589846:PQL589857 QAH589846:QAH589857 QKD589846:QKD589857 QTZ589846:QTZ589857 RDV589846:RDV589857 RNR589846:RNR589857 RXN589846:RXN589857 SHJ589846:SHJ589857 SRF589846:SRF589857 TBB589846:TBB589857 TKX589846:TKX589857 TUT589846:TUT589857 UEP589846:UEP589857 UOL589846:UOL589857 UYH589846:UYH589857 VID589846:VID589857 VRZ589846:VRZ589857 WBV589846:WBV589857 WLR589846:WLR589857 WVN589846:WVN589857 F655382:F655393 JB655382:JB655393 SX655382:SX655393 ACT655382:ACT655393 AMP655382:AMP655393 AWL655382:AWL655393 BGH655382:BGH655393 BQD655382:BQD655393 BZZ655382:BZZ655393 CJV655382:CJV655393 CTR655382:CTR655393 DDN655382:DDN655393 DNJ655382:DNJ655393 DXF655382:DXF655393 EHB655382:EHB655393 EQX655382:EQX655393 FAT655382:FAT655393 FKP655382:FKP655393 FUL655382:FUL655393 GEH655382:GEH655393 GOD655382:GOD655393 GXZ655382:GXZ655393 HHV655382:HHV655393 HRR655382:HRR655393 IBN655382:IBN655393 ILJ655382:ILJ655393 IVF655382:IVF655393 JFB655382:JFB655393 JOX655382:JOX655393 JYT655382:JYT655393 KIP655382:KIP655393 KSL655382:KSL655393 LCH655382:LCH655393 LMD655382:LMD655393 LVZ655382:LVZ655393 MFV655382:MFV655393 MPR655382:MPR655393 MZN655382:MZN655393 NJJ655382:NJJ655393 NTF655382:NTF655393 ODB655382:ODB655393 OMX655382:OMX655393 OWT655382:OWT655393 PGP655382:PGP655393 PQL655382:PQL655393 QAH655382:QAH655393 QKD655382:QKD655393 QTZ655382:QTZ655393 RDV655382:RDV655393 RNR655382:RNR655393 RXN655382:RXN655393 SHJ655382:SHJ655393 SRF655382:SRF655393 TBB655382:TBB655393 TKX655382:TKX655393 TUT655382:TUT655393 UEP655382:UEP655393 UOL655382:UOL655393 UYH655382:UYH655393 VID655382:VID655393 VRZ655382:VRZ655393 WBV655382:WBV655393 WLR655382:WLR655393 WVN655382:WVN655393 F720918:F720929 JB720918:JB720929 SX720918:SX720929 ACT720918:ACT720929 AMP720918:AMP720929 AWL720918:AWL720929 BGH720918:BGH720929 BQD720918:BQD720929 BZZ720918:BZZ720929 CJV720918:CJV720929 CTR720918:CTR720929 DDN720918:DDN720929 DNJ720918:DNJ720929 DXF720918:DXF720929 EHB720918:EHB720929 EQX720918:EQX720929 FAT720918:FAT720929 FKP720918:FKP720929 FUL720918:FUL720929 GEH720918:GEH720929 GOD720918:GOD720929 GXZ720918:GXZ720929 HHV720918:HHV720929 HRR720918:HRR720929 IBN720918:IBN720929 ILJ720918:ILJ720929 IVF720918:IVF720929 JFB720918:JFB720929 JOX720918:JOX720929 JYT720918:JYT720929 KIP720918:KIP720929 KSL720918:KSL720929 LCH720918:LCH720929 LMD720918:LMD720929 LVZ720918:LVZ720929 MFV720918:MFV720929 MPR720918:MPR720929 MZN720918:MZN720929 NJJ720918:NJJ720929 NTF720918:NTF720929 ODB720918:ODB720929 OMX720918:OMX720929 OWT720918:OWT720929 PGP720918:PGP720929 PQL720918:PQL720929 QAH720918:QAH720929 QKD720918:QKD720929 QTZ720918:QTZ720929 RDV720918:RDV720929 RNR720918:RNR720929 RXN720918:RXN720929 SHJ720918:SHJ720929 SRF720918:SRF720929 TBB720918:TBB720929 TKX720918:TKX720929 TUT720918:TUT720929 UEP720918:UEP720929 UOL720918:UOL720929 UYH720918:UYH720929 VID720918:VID720929 VRZ720918:VRZ720929 WBV720918:WBV720929 WLR720918:WLR720929 WVN720918:WVN720929 F786454:F786465 JB786454:JB786465 SX786454:SX786465 ACT786454:ACT786465 AMP786454:AMP786465 AWL786454:AWL786465 BGH786454:BGH786465 BQD786454:BQD786465 BZZ786454:BZZ786465 CJV786454:CJV786465 CTR786454:CTR786465 DDN786454:DDN786465 DNJ786454:DNJ786465 DXF786454:DXF786465 EHB786454:EHB786465 EQX786454:EQX786465 FAT786454:FAT786465 FKP786454:FKP786465 FUL786454:FUL786465 GEH786454:GEH786465 GOD786454:GOD786465 GXZ786454:GXZ786465 HHV786454:HHV786465 HRR786454:HRR786465 IBN786454:IBN786465 ILJ786454:ILJ786465 IVF786454:IVF786465 JFB786454:JFB786465 JOX786454:JOX786465 JYT786454:JYT786465 KIP786454:KIP786465 KSL786454:KSL786465 LCH786454:LCH786465 LMD786454:LMD786465 LVZ786454:LVZ786465 MFV786454:MFV786465 MPR786454:MPR786465 MZN786454:MZN786465 NJJ786454:NJJ786465 NTF786454:NTF786465 ODB786454:ODB786465 OMX786454:OMX786465 OWT786454:OWT786465 PGP786454:PGP786465 PQL786454:PQL786465 QAH786454:QAH786465 QKD786454:QKD786465 QTZ786454:QTZ786465 RDV786454:RDV786465 RNR786454:RNR786465 RXN786454:RXN786465 SHJ786454:SHJ786465 SRF786454:SRF786465 TBB786454:TBB786465 TKX786454:TKX786465 TUT786454:TUT786465 UEP786454:UEP786465 UOL786454:UOL786465 UYH786454:UYH786465 VID786454:VID786465 VRZ786454:VRZ786465 WBV786454:WBV786465 WLR786454:WLR786465 WVN786454:WVN786465 F851990:F852001 JB851990:JB852001 SX851990:SX852001 ACT851990:ACT852001 AMP851990:AMP852001 AWL851990:AWL852001 BGH851990:BGH852001 BQD851990:BQD852001 BZZ851990:BZZ852001 CJV851990:CJV852001 CTR851990:CTR852001 DDN851990:DDN852001 DNJ851990:DNJ852001 DXF851990:DXF852001 EHB851990:EHB852001 EQX851990:EQX852001 FAT851990:FAT852001 FKP851990:FKP852001 FUL851990:FUL852001 GEH851990:GEH852001 GOD851990:GOD852001 GXZ851990:GXZ852001 HHV851990:HHV852001 HRR851990:HRR852001 IBN851990:IBN852001 ILJ851990:ILJ852001 IVF851990:IVF852001 JFB851990:JFB852001 JOX851990:JOX852001 JYT851990:JYT852001 KIP851990:KIP852001 KSL851990:KSL852001 LCH851990:LCH852001 LMD851990:LMD852001 LVZ851990:LVZ852001 MFV851990:MFV852001 MPR851990:MPR852001 MZN851990:MZN852001 NJJ851990:NJJ852001 NTF851990:NTF852001 ODB851990:ODB852001 OMX851990:OMX852001 OWT851990:OWT852001 PGP851990:PGP852001 PQL851990:PQL852001 QAH851990:QAH852001 QKD851990:QKD852001 QTZ851990:QTZ852001 RDV851990:RDV852001 RNR851990:RNR852001 RXN851990:RXN852001 SHJ851990:SHJ852001 SRF851990:SRF852001 TBB851990:TBB852001 TKX851990:TKX852001 TUT851990:TUT852001 UEP851990:UEP852001 UOL851990:UOL852001 UYH851990:UYH852001 VID851990:VID852001 VRZ851990:VRZ852001 WBV851990:WBV852001 WLR851990:WLR852001 WVN851990:WVN852001 F917526:F917537 JB917526:JB917537 SX917526:SX917537 ACT917526:ACT917537 AMP917526:AMP917537 AWL917526:AWL917537 BGH917526:BGH917537 BQD917526:BQD917537 BZZ917526:BZZ917537 CJV917526:CJV917537 CTR917526:CTR917537 DDN917526:DDN917537 DNJ917526:DNJ917537 DXF917526:DXF917537 EHB917526:EHB917537 EQX917526:EQX917537 FAT917526:FAT917537 FKP917526:FKP917537 FUL917526:FUL917537 GEH917526:GEH917537 GOD917526:GOD917537 GXZ917526:GXZ917537 HHV917526:HHV917537 HRR917526:HRR917537 IBN917526:IBN917537 ILJ917526:ILJ917537 IVF917526:IVF917537 JFB917526:JFB917537 JOX917526:JOX917537 JYT917526:JYT917537 KIP917526:KIP917537 KSL917526:KSL917537 LCH917526:LCH917537 LMD917526:LMD917537 LVZ917526:LVZ917537 MFV917526:MFV917537 MPR917526:MPR917537 MZN917526:MZN917537 NJJ917526:NJJ917537 NTF917526:NTF917537 ODB917526:ODB917537 OMX917526:OMX917537 OWT917526:OWT917537 PGP917526:PGP917537 PQL917526:PQL917537 QAH917526:QAH917537 QKD917526:QKD917537 QTZ917526:QTZ917537 RDV917526:RDV917537 RNR917526:RNR917537 RXN917526:RXN917537 SHJ917526:SHJ917537 SRF917526:SRF917537 TBB917526:TBB917537 TKX917526:TKX917537 TUT917526:TUT917537 UEP917526:UEP917537 UOL917526:UOL917537 UYH917526:UYH917537 VID917526:VID917537 VRZ917526:VRZ917537 WBV917526:WBV917537 WLR917526:WLR917537 WVN917526:WVN917537 F983062:F983073 JB983062:JB983073 SX983062:SX983073 ACT983062:ACT983073 AMP983062:AMP983073 AWL983062:AWL983073 BGH983062:BGH983073 BQD983062:BQD983073 BZZ983062:BZZ983073 CJV983062:CJV983073 CTR983062:CTR983073 DDN983062:DDN983073 DNJ983062:DNJ983073 DXF983062:DXF983073 EHB983062:EHB983073 EQX983062:EQX983073 FAT983062:FAT983073 FKP983062:FKP983073 FUL983062:FUL983073 GEH983062:GEH983073 GOD983062:GOD983073 GXZ983062:GXZ983073 HHV983062:HHV983073 HRR983062:HRR983073 IBN983062:IBN983073 ILJ983062:ILJ983073 IVF983062:IVF983073 JFB983062:JFB983073 JOX983062:JOX983073 JYT983062:JYT983073 KIP983062:KIP983073 KSL983062:KSL983073 LCH983062:LCH983073 LMD983062:LMD983073 LVZ983062:LVZ983073 MFV983062:MFV983073 MPR983062:MPR983073 MZN983062:MZN983073 NJJ983062:NJJ983073 NTF983062:NTF983073 ODB983062:ODB983073 OMX983062:OMX983073 OWT983062:OWT983073 PGP983062:PGP983073 PQL983062:PQL983073 QAH983062:QAH983073 QKD983062:QKD983073 QTZ983062:QTZ983073 RDV983062:RDV983073 RNR983062:RNR983073 RXN983062:RXN983073 SHJ983062:SHJ983073 SRF983062:SRF983073 TBB983062:TBB983073 TKX983062:TKX983073 TUT983062:TUT983073 UEP983062:UEP983073 UOL983062:UOL983073 UYH983062:UYH983073 VID983062:VID983073 VRZ983062:VRZ983073 WBV983062:WBV983073 WLR983062:WLR983073 WVN983062:WVN983073 WVU983062:WVU983073 JI22:JI33 TE22:TE33 ADA22:ADA33 AMW22:AMW33 AWS22:AWS33 BGO22:BGO33 BQK22:BQK33 CAG22:CAG33 CKC22:CKC33 CTY22:CTY33 DDU22:DDU33 DNQ22:DNQ33 DXM22:DXM33 EHI22:EHI33 ERE22:ERE33 FBA22:FBA33 FKW22:FKW33 FUS22:FUS33 GEO22:GEO33 GOK22:GOK33 GYG22:GYG33 HIC22:HIC33 HRY22:HRY33 IBU22:IBU33 ILQ22:ILQ33 IVM22:IVM33 JFI22:JFI33 JPE22:JPE33 JZA22:JZA33 KIW22:KIW33 KSS22:KSS33 LCO22:LCO33 LMK22:LMK33 LWG22:LWG33 MGC22:MGC33 MPY22:MPY33 MZU22:MZU33 NJQ22:NJQ33 NTM22:NTM33 ODI22:ODI33 ONE22:ONE33 OXA22:OXA33 PGW22:PGW33 PQS22:PQS33 QAO22:QAO33 QKK22:QKK33 QUG22:QUG33 REC22:REC33 RNY22:RNY33 RXU22:RXU33 SHQ22:SHQ33 SRM22:SRM33 TBI22:TBI33 TLE22:TLE33 TVA22:TVA33 UEW22:UEW33 UOS22:UOS33 UYO22:UYO33 VIK22:VIK33 VSG22:VSG33 WCC22:WCC33 WLY22:WLY33 WVU22:WVU33 M65558:M65569 JI65558:JI65569 TE65558:TE65569 ADA65558:ADA65569 AMW65558:AMW65569 AWS65558:AWS65569 BGO65558:BGO65569 BQK65558:BQK65569 CAG65558:CAG65569 CKC65558:CKC65569 CTY65558:CTY65569 DDU65558:DDU65569 DNQ65558:DNQ65569 DXM65558:DXM65569 EHI65558:EHI65569 ERE65558:ERE65569 FBA65558:FBA65569 FKW65558:FKW65569 FUS65558:FUS65569 GEO65558:GEO65569 GOK65558:GOK65569 GYG65558:GYG65569 HIC65558:HIC65569 HRY65558:HRY65569 IBU65558:IBU65569 ILQ65558:ILQ65569 IVM65558:IVM65569 JFI65558:JFI65569 JPE65558:JPE65569 JZA65558:JZA65569 KIW65558:KIW65569 KSS65558:KSS65569 LCO65558:LCO65569 LMK65558:LMK65569 LWG65558:LWG65569 MGC65558:MGC65569 MPY65558:MPY65569 MZU65558:MZU65569 NJQ65558:NJQ65569 NTM65558:NTM65569 ODI65558:ODI65569 ONE65558:ONE65569 OXA65558:OXA65569 PGW65558:PGW65569 PQS65558:PQS65569 QAO65558:QAO65569 QKK65558:QKK65569 QUG65558:QUG65569 REC65558:REC65569 RNY65558:RNY65569 RXU65558:RXU65569 SHQ65558:SHQ65569 SRM65558:SRM65569 TBI65558:TBI65569 TLE65558:TLE65569 TVA65558:TVA65569 UEW65558:UEW65569 UOS65558:UOS65569 UYO65558:UYO65569 VIK65558:VIK65569 VSG65558:VSG65569 WCC65558:WCC65569 WLY65558:WLY65569 WVU65558:WVU65569 M131094:M131105 JI131094:JI131105 TE131094:TE131105 ADA131094:ADA131105 AMW131094:AMW131105 AWS131094:AWS131105 BGO131094:BGO131105 BQK131094:BQK131105 CAG131094:CAG131105 CKC131094:CKC131105 CTY131094:CTY131105 DDU131094:DDU131105 DNQ131094:DNQ131105 DXM131094:DXM131105 EHI131094:EHI131105 ERE131094:ERE131105 FBA131094:FBA131105 FKW131094:FKW131105 FUS131094:FUS131105 GEO131094:GEO131105 GOK131094:GOK131105 GYG131094:GYG131105 HIC131094:HIC131105 HRY131094:HRY131105 IBU131094:IBU131105 ILQ131094:ILQ131105 IVM131094:IVM131105 JFI131094:JFI131105 JPE131094:JPE131105 JZA131094:JZA131105 KIW131094:KIW131105 KSS131094:KSS131105 LCO131094:LCO131105 LMK131094:LMK131105 LWG131094:LWG131105 MGC131094:MGC131105 MPY131094:MPY131105 MZU131094:MZU131105 NJQ131094:NJQ131105 NTM131094:NTM131105 ODI131094:ODI131105 ONE131094:ONE131105 OXA131094:OXA131105 PGW131094:PGW131105 PQS131094:PQS131105 QAO131094:QAO131105 QKK131094:QKK131105 QUG131094:QUG131105 REC131094:REC131105 RNY131094:RNY131105 RXU131094:RXU131105 SHQ131094:SHQ131105 SRM131094:SRM131105 TBI131094:TBI131105 TLE131094:TLE131105 TVA131094:TVA131105 UEW131094:UEW131105 UOS131094:UOS131105 UYO131094:UYO131105 VIK131094:VIK131105 VSG131094:VSG131105 WCC131094:WCC131105 WLY131094:WLY131105 WVU131094:WVU131105 M196630:M196641 JI196630:JI196641 TE196630:TE196641 ADA196630:ADA196641 AMW196630:AMW196641 AWS196630:AWS196641 BGO196630:BGO196641 BQK196630:BQK196641 CAG196630:CAG196641 CKC196630:CKC196641 CTY196630:CTY196641 DDU196630:DDU196641 DNQ196630:DNQ196641 DXM196630:DXM196641 EHI196630:EHI196641 ERE196630:ERE196641 FBA196630:FBA196641 FKW196630:FKW196641 FUS196630:FUS196641 GEO196630:GEO196641 GOK196630:GOK196641 GYG196630:GYG196641 HIC196630:HIC196641 HRY196630:HRY196641 IBU196630:IBU196641 ILQ196630:ILQ196641 IVM196630:IVM196641 JFI196630:JFI196641 JPE196630:JPE196641 JZA196630:JZA196641 KIW196630:KIW196641 KSS196630:KSS196641 LCO196630:LCO196641 LMK196630:LMK196641 LWG196630:LWG196641 MGC196630:MGC196641 MPY196630:MPY196641 MZU196630:MZU196641 NJQ196630:NJQ196641 NTM196630:NTM196641 ODI196630:ODI196641 ONE196630:ONE196641 OXA196630:OXA196641 PGW196630:PGW196641 PQS196630:PQS196641 QAO196630:QAO196641 QKK196630:QKK196641 QUG196630:QUG196641 REC196630:REC196641 RNY196630:RNY196641 RXU196630:RXU196641 SHQ196630:SHQ196641 SRM196630:SRM196641 TBI196630:TBI196641 TLE196630:TLE196641 TVA196630:TVA196641 UEW196630:UEW196641 UOS196630:UOS196641 UYO196630:UYO196641 VIK196630:VIK196641 VSG196630:VSG196641 WCC196630:WCC196641 WLY196630:WLY196641 WVU196630:WVU196641 M262166:M262177 JI262166:JI262177 TE262166:TE262177 ADA262166:ADA262177 AMW262166:AMW262177 AWS262166:AWS262177 BGO262166:BGO262177 BQK262166:BQK262177 CAG262166:CAG262177 CKC262166:CKC262177 CTY262166:CTY262177 DDU262166:DDU262177 DNQ262166:DNQ262177 DXM262166:DXM262177 EHI262166:EHI262177 ERE262166:ERE262177 FBA262166:FBA262177 FKW262166:FKW262177 FUS262166:FUS262177 GEO262166:GEO262177 GOK262166:GOK262177 GYG262166:GYG262177 HIC262166:HIC262177 HRY262166:HRY262177 IBU262166:IBU262177 ILQ262166:ILQ262177 IVM262166:IVM262177 JFI262166:JFI262177 JPE262166:JPE262177 JZA262166:JZA262177 KIW262166:KIW262177 KSS262166:KSS262177 LCO262166:LCO262177 LMK262166:LMK262177 LWG262166:LWG262177 MGC262166:MGC262177 MPY262166:MPY262177 MZU262166:MZU262177 NJQ262166:NJQ262177 NTM262166:NTM262177 ODI262166:ODI262177 ONE262166:ONE262177 OXA262166:OXA262177 PGW262166:PGW262177 PQS262166:PQS262177 QAO262166:QAO262177 QKK262166:QKK262177 QUG262166:QUG262177 REC262166:REC262177 RNY262166:RNY262177 RXU262166:RXU262177 SHQ262166:SHQ262177 SRM262166:SRM262177 TBI262166:TBI262177 TLE262166:TLE262177 TVA262166:TVA262177 UEW262166:UEW262177 UOS262166:UOS262177 UYO262166:UYO262177 VIK262166:VIK262177 VSG262166:VSG262177 WCC262166:WCC262177 WLY262166:WLY262177 WVU262166:WVU262177 M327702:M327713 JI327702:JI327713 TE327702:TE327713 ADA327702:ADA327713 AMW327702:AMW327713 AWS327702:AWS327713 BGO327702:BGO327713 BQK327702:BQK327713 CAG327702:CAG327713 CKC327702:CKC327713 CTY327702:CTY327713 DDU327702:DDU327713 DNQ327702:DNQ327713 DXM327702:DXM327713 EHI327702:EHI327713 ERE327702:ERE327713 FBA327702:FBA327713 FKW327702:FKW327713 FUS327702:FUS327713 GEO327702:GEO327713 GOK327702:GOK327713 GYG327702:GYG327713 HIC327702:HIC327713 HRY327702:HRY327713 IBU327702:IBU327713 ILQ327702:ILQ327713 IVM327702:IVM327713 JFI327702:JFI327713 JPE327702:JPE327713 JZA327702:JZA327713 KIW327702:KIW327713 KSS327702:KSS327713 LCO327702:LCO327713 LMK327702:LMK327713 LWG327702:LWG327713 MGC327702:MGC327713 MPY327702:MPY327713 MZU327702:MZU327713 NJQ327702:NJQ327713 NTM327702:NTM327713 ODI327702:ODI327713 ONE327702:ONE327713 OXA327702:OXA327713 PGW327702:PGW327713 PQS327702:PQS327713 QAO327702:QAO327713 QKK327702:QKK327713 QUG327702:QUG327713 REC327702:REC327713 RNY327702:RNY327713 RXU327702:RXU327713 SHQ327702:SHQ327713 SRM327702:SRM327713 TBI327702:TBI327713 TLE327702:TLE327713 TVA327702:TVA327713 UEW327702:UEW327713 UOS327702:UOS327713 UYO327702:UYO327713 VIK327702:VIK327713 VSG327702:VSG327713 WCC327702:WCC327713 WLY327702:WLY327713 WVU327702:WVU327713 M393238:M393249 JI393238:JI393249 TE393238:TE393249 ADA393238:ADA393249 AMW393238:AMW393249 AWS393238:AWS393249 BGO393238:BGO393249 BQK393238:BQK393249 CAG393238:CAG393249 CKC393238:CKC393249 CTY393238:CTY393249 DDU393238:DDU393249 DNQ393238:DNQ393249 DXM393238:DXM393249 EHI393238:EHI393249 ERE393238:ERE393249 FBA393238:FBA393249 FKW393238:FKW393249 FUS393238:FUS393249 GEO393238:GEO393249 GOK393238:GOK393249 GYG393238:GYG393249 HIC393238:HIC393249 HRY393238:HRY393249 IBU393238:IBU393249 ILQ393238:ILQ393249 IVM393238:IVM393249 JFI393238:JFI393249 JPE393238:JPE393249 JZA393238:JZA393249 KIW393238:KIW393249 KSS393238:KSS393249 LCO393238:LCO393249 LMK393238:LMK393249 LWG393238:LWG393249 MGC393238:MGC393249 MPY393238:MPY393249 MZU393238:MZU393249 NJQ393238:NJQ393249 NTM393238:NTM393249 ODI393238:ODI393249 ONE393238:ONE393249 OXA393238:OXA393249 PGW393238:PGW393249 PQS393238:PQS393249 QAO393238:QAO393249 QKK393238:QKK393249 QUG393238:QUG393249 REC393238:REC393249 RNY393238:RNY393249 RXU393238:RXU393249 SHQ393238:SHQ393249 SRM393238:SRM393249 TBI393238:TBI393249 TLE393238:TLE393249 TVA393238:TVA393249 UEW393238:UEW393249 UOS393238:UOS393249 UYO393238:UYO393249 VIK393238:VIK393249 VSG393238:VSG393249 WCC393238:WCC393249 WLY393238:WLY393249 WVU393238:WVU393249 M458774:M458785 JI458774:JI458785 TE458774:TE458785 ADA458774:ADA458785 AMW458774:AMW458785 AWS458774:AWS458785 BGO458774:BGO458785 BQK458774:BQK458785 CAG458774:CAG458785 CKC458774:CKC458785 CTY458774:CTY458785 DDU458774:DDU458785 DNQ458774:DNQ458785 DXM458774:DXM458785 EHI458774:EHI458785 ERE458774:ERE458785 FBA458774:FBA458785 FKW458774:FKW458785 FUS458774:FUS458785 GEO458774:GEO458785 GOK458774:GOK458785 GYG458774:GYG458785 HIC458774:HIC458785 HRY458774:HRY458785 IBU458774:IBU458785 ILQ458774:ILQ458785 IVM458774:IVM458785 JFI458774:JFI458785 JPE458774:JPE458785 JZA458774:JZA458785 KIW458774:KIW458785 KSS458774:KSS458785 LCO458774:LCO458785 LMK458774:LMK458785 LWG458774:LWG458785 MGC458774:MGC458785 MPY458774:MPY458785 MZU458774:MZU458785 NJQ458774:NJQ458785 NTM458774:NTM458785 ODI458774:ODI458785 ONE458774:ONE458785 OXA458774:OXA458785 PGW458774:PGW458785 PQS458774:PQS458785 QAO458774:QAO458785 QKK458774:QKK458785 QUG458774:QUG458785 REC458774:REC458785 RNY458774:RNY458785 RXU458774:RXU458785 SHQ458774:SHQ458785 SRM458774:SRM458785 TBI458774:TBI458785 TLE458774:TLE458785 TVA458774:TVA458785 UEW458774:UEW458785 UOS458774:UOS458785 UYO458774:UYO458785 VIK458774:VIK458785 VSG458774:VSG458785 WCC458774:WCC458785 WLY458774:WLY458785 WVU458774:WVU458785 M524310:M524321 JI524310:JI524321 TE524310:TE524321 ADA524310:ADA524321 AMW524310:AMW524321 AWS524310:AWS524321 BGO524310:BGO524321 BQK524310:BQK524321 CAG524310:CAG524321 CKC524310:CKC524321 CTY524310:CTY524321 DDU524310:DDU524321 DNQ524310:DNQ524321 DXM524310:DXM524321 EHI524310:EHI524321 ERE524310:ERE524321 FBA524310:FBA524321 FKW524310:FKW524321 FUS524310:FUS524321 GEO524310:GEO524321 GOK524310:GOK524321 GYG524310:GYG524321 HIC524310:HIC524321 HRY524310:HRY524321 IBU524310:IBU524321 ILQ524310:ILQ524321 IVM524310:IVM524321 JFI524310:JFI524321 JPE524310:JPE524321 JZA524310:JZA524321 KIW524310:KIW524321 KSS524310:KSS524321 LCO524310:LCO524321 LMK524310:LMK524321 LWG524310:LWG524321 MGC524310:MGC524321 MPY524310:MPY524321 MZU524310:MZU524321 NJQ524310:NJQ524321 NTM524310:NTM524321 ODI524310:ODI524321 ONE524310:ONE524321 OXA524310:OXA524321 PGW524310:PGW524321 PQS524310:PQS524321 QAO524310:QAO524321 QKK524310:QKK524321 QUG524310:QUG524321 REC524310:REC524321 RNY524310:RNY524321 RXU524310:RXU524321 SHQ524310:SHQ524321 SRM524310:SRM524321 TBI524310:TBI524321 TLE524310:TLE524321 TVA524310:TVA524321 UEW524310:UEW524321 UOS524310:UOS524321 UYO524310:UYO524321 VIK524310:VIK524321 VSG524310:VSG524321 WCC524310:WCC524321 WLY524310:WLY524321 WVU524310:WVU524321 M589846:M589857 JI589846:JI589857 TE589846:TE589857 ADA589846:ADA589857 AMW589846:AMW589857 AWS589846:AWS589857 BGO589846:BGO589857 BQK589846:BQK589857 CAG589846:CAG589857 CKC589846:CKC589857 CTY589846:CTY589857 DDU589846:DDU589857 DNQ589846:DNQ589857 DXM589846:DXM589857 EHI589846:EHI589857 ERE589846:ERE589857 FBA589846:FBA589857 FKW589846:FKW589857 FUS589846:FUS589857 GEO589846:GEO589857 GOK589846:GOK589857 GYG589846:GYG589857 HIC589846:HIC589857 HRY589846:HRY589857 IBU589846:IBU589857 ILQ589846:ILQ589857 IVM589846:IVM589857 JFI589846:JFI589857 JPE589846:JPE589857 JZA589846:JZA589857 KIW589846:KIW589857 KSS589846:KSS589857 LCO589846:LCO589857 LMK589846:LMK589857 LWG589846:LWG589857 MGC589846:MGC589857 MPY589846:MPY589857 MZU589846:MZU589857 NJQ589846:NJQ589857 NTM589846:NTM589857 ODI589846:ODI589857 ONE589846:ONE589857 OXA589846:OXA589857 PGW589846:PGW589857 PQS589846:PQS589857 QAO589846:QAO589857 QKK589846:QKK589857 QUG589846:QUG589857 REC589846:REC589857 RNY589846:RNY589857 RXU589846:RXU589857 SHQ589846:SHQ589857 SRM589846:SRM589857 TBI589846:TBI589857 TLE589846:TLE589857 TVA589846:TVA589857 UEW589846:UEW589857 UOS589846:UOS589857 UYO589846:UYO589857 VIK589846:VIK589857 VSG589846:VSG589857 WCC589846:WCC589857 WLY589846:WLY589857 WVU589846:WVU589857 M655382:M655393 JI655382:JI655393 TE655382:TE655393 ADA655382:ADA655393 AMW655382:AMW655393 AWS655382:AWS655393 BGO655382:BGO655393 BQK655382:BQK655393 CAG655382:CAG655393 CKC655382:CKC655393 CTY655382:CTY655393 DDU655382:DDU655393 DNQ655382:DNQ655393 DXM655382:DXM655393 EHI655382:EHI655393 ERE655382:ERE655393 FBA655382:FBA655393 FKW655382:FKW655393 FUS655382:FUS655393 GEO655382:GEO655393 GOK655382:GOK655393 GYG655382:GYG655393 HIC655382:HIC655393 HRY655382:HRY655393 IBU655382:IBU655393 ILQ655382:ILQ655393 IVM655382:IVM655393 JFI655382:JFI655393 JPE655382:JPE655393 JZA655382:JZA655393 KIW655382:KIW655393 KSS655382:KSS655393 LCO655382:LCO655393 LMK655382:LMK655393 LWG655382:LWG655393 MGC655382:MGC655393 MPY655382:MPY655393 MZU655382:MZU655393 NJQ655382:NJQ655393 NTM655382:NTM655393 ODI655382:ODI655393 ONE655382:ONE655393 OXA655382:OXA655393 PGW655382:PGW655393 PQS655382:PQS655393 QAO655382:QAO655393 QKK655382:QKK655393 QUG655382:QUG655393 REC655382:REC655393 RNY655382:RNY655393 RXU655382:RXU655393 SHQ655382:SHQ655393 SRM655382:SRM655393 TBI655382:TBI655393 TLE655382:TLE655393 TVA655382:TVA655393 UEW655382:UEW655393 UOS655382:UOS655393 UYO655382:UYO655393 VIK655382:VIK655393 VSG655382:VSG655393 WCC655382:WCC655393 WLY655382:WLY655393 WVU655382:WVU655393 M720918:M720929 JI720918:JI720929 TE720918:TE720929 ADA720918:ADA720929 AMW720918:AMW720929 AWS720918:AWS720929 BGO720918:BGO720929 BQK720918:BQK720929 CAG720918:CAG720929 CKC720918:CKC720929 CTY720918:CTY720929 DDU720918:DDU720929 DNQ720918:DNQ720929 DXM720918:DXM720929 EHI720918:EHI720929 ERE720918:ERE720929 FBA720918:FBA720929 FKW720918:FKW720929 FUS720918:FUS720929 GEO720918:GEO720929 GOK720918:GOK720929 GYG720918:GYG720929 HIC720918:HIC720929 HRY720918:HRY720929 IBU720918:IBU720929 ILQ720918:ILQ720929 IVM720918:IVM720929 JFI720918:JFI720929 JPE720918:JPE720929 JZA720918:JZA720929 KIW720918:KIW720929 KSS720918:KSS720929 LCO720918:LCO720929 LMK720918:LMK720929 LWG720918:LWG720929 MGC720918:MGC720929 MPY720918:MPY720929 MZU720918:MZU720929 NJQ720918:NJQ720929 NTM720918:NTM720929 ODI720918:ODI720929 ONE720918:ONE720929 OXA720918:OXA720929 PGW720918:PGW720929 PQS720918:PQS720929 QAO720918:QAO720929 QKK720918:QKK720929 QUG720918:QUG720929 REC720918:REC720929 RNY720918:RNY720929 RXU720918:RXU720929 SHQ720918:SHQ720929 SRM720918:SRM720929 TBI720918:TBI720929 TLE720918:TLE720929 TVA720918:TVA720929 UEW720918:UEW720929 UOS720918:UOS720929 UYO720918:UYO720929 VIK720918:VIK720929 VSG720918:VSG720929 WCC720918:WCC720929 WLY720918:WLY720929 WVU720918:WVU720929 M786454:M786465 JI786454:JI786465 TE786454:TE786465 ADA786454:ADA786465 AMW786454:AMW786465 AWS786454:AWS786465 BGO786454:BGO786465 BQK786454:BQK786465 CAG786454:CAG786465 CKC786454:CKC786465 CTY786454:CTY786465 DDU786454:DDU786465 DNQ786454:DNQ786465 DXM786454:DXM786465 EHI786454:EHI786465 ERE786454:ERE786465 FBA786454:FBA786465 FKW786454:FKW786465 FUS786454:FUS786465 GEO786454:GEO786465 GOK786454:GOK786465 GYG786454:GYG786465 HIC786454:HIC786465 HRY786454:HRY786465 IBU786454:IBU786465 ILQ786454:ILQ786465 IVM786454:IVM786465 JFI786454:JFI786465 JPE786454:JPE786465 JZA786454:JZA786465 KIW786454:KIW786465 KSS786454:KSS786465 LCO786454:LCO786465 LMK786454:LMK786465 LWG786454:LWG786465 MGC786454:MGC786465 MPY786454:MPY786465 MZU786454:MZU786465 NJQ786454:NJQ786465 NTM786454:NTM786465 ODI786454:ODI786465 ONE786454:ONE786465 OXA786454:OXA786465 PGW786454:PGW786465 PQS786454:PQS786465 QAO786454:QAO786465 QKK786454:QKK786465 QUG786454:QUG786465 REC786454:REC786465 RNY786454:RNY786465 RXU786454:RXU786465 SHQ786454:SHQ786465 SRM786454:SRM786465 TBI786454:TBI786465 TLE786454:TLE786465 TVA786454:TVA786465 UEW786454:UEW786465 UOS786454:UOS786465 UYO786454:UYO786465 VIK786454:VIK786465 VSG786454:VSG786465 WCC786454:WCC786465 WLY786454:WLY786465 WVU786454:WVU786465 M851990:M852001 JI851990:JI852001 TE851990:TE852001 ADA851990:ADA852001 AMW851990:AMW852001 AWS851990:AWS852001 BGO851990:BGO852001 BQK851990:BQK852001 CAG851990:CAG852001 CKC851990:CKC852001 CTY851990:CTY852001 DDU851990:DDU852001 DNQ851990:DNQ852001 DXM851990:DXM852001 EHI851990:EHI852001 ERE851990:ERE852001 FBA851990:FBA852001 FKW851990:FKW852001 FUS851990:FUS852001 GEO851990:GEO852001 GOK851990:GOK852001 GYG851990:GYG852001 HIC851990:HIC852001 HRY851990:HRY852001 IBU851990:IBU852001 ILQ851990:ILQ852001 IVM851990:IVM852001 JFI851990:JFI852001 JPE851990:JPE852001 JZA851990:JZA852001 KIW851990:KIW852001 KSS851990:KSS852001 LCO851990:LCO852001 LMK851990:LMK852001 LWG851990:LWG852001 MGC851990:MGC852001 MPY851990:MPY852001 MZU851990:MZU852001 NJQ851990:NJQ852001 NTM851990:NTM852001 ODI851990:ODI852001 ONE851990:ONE852001 OXA851990:OXA852001 PGW851990:PGW852001 PQS851990:PQS852001 QAO851990:QAO852001 QKK851990:QKK852001 QUG851990:QUG852001 REC851990:REC852001 RNY851990:RNY852001 RXU851990:RXU852001 SHQ851990:SHQ852001 SRM851990:SRM852001 TBI851990:TBI852001 TLE851990:TLE852001 TVA851990:TVA852001 UEW851990:UEW852001 UOS851990:UOS852001 UYO851990:UYO852001 VIK851990:VIK852001 VSG851990:VSG852001 WCC851990:WCC852001 WLY851990:WLY852001 WVU851990:WVU852001 M917526:M917537 JI917526:JI917537 TE917526:TE917537 ADA917526:ADA917537 AMW917526:AMW917537 AWS917526:AWS917537 BGO917526:BGO917537 BQK917526:BQK917537 CAG917526:CAG917537 CKC917526:CKC917537 CTY917526:CTY917537 DDU917526:DDU917537 DNQ917526:DNQ917537 DXM917526:DXM917537 EHI917526:EHI917537 ERE917526:ERE917537 FBA917526:FBA917537 FKW917526:FKW917537 FUS917526:FUS917537 GEO917526:GEO917537 GOK917526:GOK917537 GYG917526:GYG917537 HIC917526:HIC917537 HRY917526:HRY917537 IBU917526:IBU917537 ILQ917526:ILQ917537 IVM917526:IVM917537 JFI917526:JFI917537 JPE917526:JPE917537 JZA917526:JZA917537 KIW917526:KIW917537 KSS917526:KSS917537 LCO917526:LCO917537 LMK917526:LMK917537 LWG917526:LWG917537 MGC917526:MGC917537 MPY917526:MPY917537 MZU917526:MZU917537 NJQ917526:NJQ917537 NTM917526:NTM917537 ODI917526:ODI917537 ONE917526:ONE917537 OXA917526:OXA917537 PGW917526:PGW917537 PQS917526:PQS917537 QAO917526:QAO917537 QKK917526:QKK917537 QUG917526:QUG917537 REC917526:REC917537 RNY917526:RNY917537 RXU917526:RXU917537 SHQ917526:SHQ917537 SRM917526:SRM917537 TBI917526:TBI917537 TLE917526:TLE917537 TVA917526:TVA917537 UEW917526:UEW917537 UOS917526:UOS917537 UYO917526:UYO917537 VIK917526:VIK917537 VSG917526:VSG917537 WCC917526:WCC917537 WLY917526:WLY917537 WVU917526:WVU917537 M983062:M983073 JI983062:JI983073 TE983062:TE983073 ADA983062:ADA983073 AMW983062:AMW983073 AWS983062:AWS983073 BGO983062:BGO983073 BQK983062:BQK983073 CAG983062:CAG983073 CKC983062:CKC983073 CTY983062:CTY983073 DDU983062:DDU983073 DNQ983062:DNQ983073 DXM983062:DXM983073 EHI983062:EHI983073 ERE983062:ERE983073 FBA983062:FBA983073 FKW983062:FKW983073 FUS983062:FUS983073 GEO983062:GEO983073 GOK983062:GOK983073 GYG983062:GYG983073 HIC983062:HIC983073 HRY983062:HRY983073 IBU983062:IBU983073 ILQ983062:ILQ983073 IVM983062:IVM983073 JFI983062:JFI983073 JPE983062:JPE983073 JZA983062:JZA983073 KIW983062:KIW983073 KSS983062:KSS983073 LCO983062:LCO983073 LMK983062:LMK983073 LWG983062:LWG983073 MGC983062:MGC983073 MPY983062:MPY983073 MZU983062:MZU983073 NJQ983062:NJQ983073 NTM983062:NTM983073 ODI983062:ODI983073 ONE983062:ONE983073 OXA983062:OXA983073 PGW983062:PGW983073 PQS983062:PQS983073 QAO983062:QAO983073 QKK983062:QKK983073 QUG983062:QUG983073 REC983062:REC983073 RNY983062:RNY983073 RXU983062:RXU983073 SHQ983062:SHQ983073 SRM983062:SRM983073 TBI983062:TBI983073 TLE983062:TLE983073 TVA983062:TVA983073 UEW983062:UEW983073 UOS983062:UOS983073 UYO983062:UYO983073 VIK983062:VIK983073 VSG983062:VSG983073 WCC983062:WCC983073">
      <formula1>$T$22:$T$33</formula1>
    </dataValidation>
  </dataValidations>
  <hyperlinks>
    <hyperlink ref="D3" location="Indeks!A1" display="Indeks"/>
    <hyperlink ref="E3" location="'SCR Schemat'!A1" display="'SCR Schemat'!A1"/>
  </hyperlinks>
  <pageMargins left="0.7" right="0.7" top="0.75" bottom="0.75" header="0.3" footer="0.3"/>
  <pageSetup paperSize="9" scale="42" orientation="landscape" r:id="rId1"/>
  <ignoredErrors>
    <ignoredError sqref="B6" unlockedFormula="1"/>
  </ignoredErrors>
  <extLst>
    <ext xmlns:x14="http://schemas.microsoft.com/office/spreadsheetml/2009/9/main" uri="{CCE6A557-97BC-4b89-ADB6-D9C93CAAB3DF}">
      <x14:dataValidations xmlns:xm="http://schemas.microsoft.com/office/excel/2006/main" count="2">
        <x14:dataValidation type="list" showInputMessage="1" showErrorMessage="1">
          <x14:formula1>
            <xm:f>Parametry!$B$117:$B$128</xm:f>
          </x14:formula1>
          <xm:sqref>F26:F27 F22 M26:M27 M22</xm:sqref>
        </x14:dataValidation>
        <x14:dataValidation type="list" allowBlank="1" showInputMessage="1" showErrorMessage="1">
          <x14:formula1>
            <xm:f>Parametry!$B$138:$B$144</xm:f>
          </x14:formula1>
          <xm:sqref>F41:F44 M41:M44 F23:F25 F28:F33 M23:M25 M28:M33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tabColor theme="1" tint="0.34998626667073579"/>
    <pageSetUpPr fitToPage="1"/>
  </sheetPr>
  <dimension ref="A1:N35"/>
  <sheetViews>
    <sheetView zoomScaleNormal="100" workbookViewId="0">
      <selection sqref="A1:F1"/>
    </sheetView>
  </sheetViews>
  <sheetFormatPr defaultRowHeight="14.25"/>
  <cols>
    <col min="1" max="1" width="9.140625" style="591"/>
    <col min="2" max="2" width="42.5703125" style="591" customWidth="1"/>
    <col min="3" max="3" width="26.28515625" style="591" customWidth="1"/>
    <col min="4" max="4" width="27" style="591" customWidth="1"/>
    <col min="5" max="5" width="13.5703125" style="591" customWidth="1"/>
    <col min="6" max="6" width="13.7109375" style="591" customWidth="1"/>
    <col min="7" max="16384" width="9.140625" style="591"/>
  </cols>
  <sheetData>
    <row r="1" spans="1:14" s="385" customFormat="1" ht="24" customHeight="1">
      <c r="A1" s="825" t="str">
        <f>Słownik!B26</f>
        <v>Kapitałowy wymóg wypłacalności (SCR)</v>
      </c>
      <c r="B1" s="826"/>
      <c r="C1" s="826"/>
      <c r="D1" s="826"/>
      <c r="E1" s="826"/>
      <c r="F1" s="827"/>
      <c r="G1" s="16" t="str">
        <f>Słownik!$B$311</f>
        <v>Dane wejściowe</v>
      </c>
      <c r="H1" s="317"/>
      <c r="I1" s="317"/>
      <c r="J1" s="317"/>
      <c r="K1" s="317"/>
      <c r="L1" s="317"/>
      <c r="M1" s="317"/>
      <c r="N1" s="317"/>
    </row>
    <row r="2" spans="1:14" ht="15">
      <c r="A2" s="400" t="str">
        <f>Słownik!B36</f>
        <v>Nazwa zakładu ubezpieczeń/reasekuracji:</v>
      </c>
      <c r="B2" s="400"/>
      <c r="C2" s="400"/>
      <c r="D2" s="579"/>
      <c r="E2" s="579"/>
      <c r="F2" s="590" t="s">
        <v>675</v>
      </c>
      <c r="G2" s="17" t="str">
        <f>Słownik!$B$312</f>
        <v>Łącza</v>
      </c>
      <c r="H2" s="317"/>
      <c r="I2" s="317"/>
      <c r="J2" s="317"/>
      <c r="K2" s="317"/>
      <c r="L2" s="317"/>
      <c r="M2" s="317"/>
      <c r="N2" s="317"/>
    </row>
    <row r="3" spans="1:14" ht="15">
      <c r="A3" s="807" t="str">
        <f>IF(Nazwa_ZU=0," ",Nazwa_ZU)</f>
        <v xml:space="preserve"> </v>
      </c>
      <c r="B3" s="807"/>
      <c r="C3" s="808"/>
      <c r="D3" s="592" t="s">
        <v>114</v>
      </c>
      <c r="E3" s="592" t="str">
        <f>Słownik!B381</f>
        <v>Schemat SCR</v>
      </c>
      <c r="F3" s="317"/>
      <c r="G3" s="18" t="str">
        <f>Słownik!$B$313</f>
        <v>Formuły</v>
      </c>
      <c r="H3" s="317"/>
      <c r="I3" s="317"/>
      <c r="J3" s="317"/>
      <c r="K3" s="317"/>
      <c r="L3" s="317"/>
      <c r="M3" s="317"/>
      <c r="N3" s="317"/>
    </row>
    <row r="4" spans="1:14" ht="15">
      <c r="A4" s="402"/>
      <c r="B4" s="320"/>
      <c r="C4" s="321"/>
      <c r="D4" s="321"/>
      <c r="E4" s="321"/>
      <c r="F4" s="322"/>
      <c r="G4" s="19" t="str">
        <f>Słownik!$B$314</f>
        <v>Wynik</v>
      </c>
      <c r="H4" s="321"/>
      <c r="I4" s="321"/>
      <c r="J4" s="321"/>
      <c r="K4" s="321"/>
      <c r="L4" s="321"/>
      <c r="M4" s="321"/>
    </row>
    <row r="5" spans="1:14">
      <c r="A5" s="58"/>
      <c r="B5" s="59"/>
      <c r="C5" s="59"/>
      <c r="D5" s="59"/>
      <c r="E5" s="59"/>
      <c r="F5" s="60"/>
    </row>
    <row r="6" spans="1:14" ht="38.25">
      <c r="A6" s="47"/>
      <c r="B6" s="61"/>
      <c r="C6" s="215" t="str">
        <f>Słownik!B349</f>
        <v>Wymóg kapitałowy netto (uwzględniający zdolność pokrywania strat przez RTU)</v>
      </c>
      <c r="D6" s="215" t="str">
        <f>Słownik!B351</f>
        <v>Wymóg kapitałowy brutto (nieuwzględniający zdolności pokrywania strat przez RTU)</v>
      </c>
      <c r="E6" s="57"/>
    </row>
    <row r="7" spans="1:14">
      <c r="A7" s="47"/>
      <c r="B7" s="679" t="s">
        <v>1915</v>
      </c>
      <c r="C7" s="62"/>
      <c r="D7" s="33"/>
      <c r="E7" s="57"/>
    </row>
    <row r="8" spans="1:14">
      <c r="A8" s="63"/>
      <c r="B8" s="514" t="str">
        <f>Słownik!B319</f>
        <v>Ryzyko rynkowe</v>
      </c>
      <c r="C8" s="192">
        <f>'SCR-B3A'!I47</f>
        <v>0</v>
      </c>
      <c r="D8" s="192">
        <f>'SCR-B3A'!L47</f>
        <v>0</v>
      </c>
      <c r="E8" s="57"/>
    </row>
    <row r="9" spans="1:14" ht="18" customHeight="1">
      <c r="A9" s="63"/>
      <c r="B9" s="514" t="str">
        <f>Słownik!B321</f>
        <v>Ryzyko niewykonania zobowiązania przez kontrahenta</v>
      </c>
      <c r="C9" s="192">
        <f>'SCR-B3B'!F28</f>
        <v>0</v>
      </c>
      <c r="D9" s="192">
        <f>'SCR-B3B'!G28</f>
        <v>0</v>
      </c>
      <c r="E9" s="57"/>
    </row>
    <row r="10" spans="1:14">
      <c r="A10" s="63"/>
      <c r="B10" s="514" t="str">
        <f>Słownik!B322</f>
        <v>Ryzyko w ubezpieczeniach na życie</v>
      </c>
      <c r="C10" s="192">
        <f>'SCR-B3C'!I48</f>
        <v>0</v>
      </c>
      <c r="D10" s="192">
        <f>'SCR-B3C'!L48</f>
        <v>0</v>
      </c>
      <c r="E10" s="57"/>
    </row>
    <row r="11" spans="1:14">
      <c r="A11" s="63"/>
      <c r="B11" s="514" t="str">
        <f>Słownik!B320</f>
        <v>Ryzyko w ubezpieczeniach zdrowotnych</v>
      </c>
      <c r="C11" s="192">
        <f>'SCR-B3D'!C71</f>
        <v>0</v>
      </c>
      <c r="D11" s="192">
        <f>'SCR-B3D'!D71</f>
        <v>0</v>
      </c>
      <c r="E11" s="57"/>
    </row>
    <row r="12" spans="1:14">
      <c r="A12" s="63"/>
      <c r="B12" s="514" t="str">
        <f>Słownik!B323</f>
        <v>Ryzyko w ubezpieczeniach majątkowo-osobowych</v>
      </c>
      <c r="C12" s="192">
        <f>'SCR-B3E'!C42</f>
        <v>0</v>
      </c>
      <c r="D12" s="192">
        <f>'SCR-B3E'!C42</f>
        <v>0</v>
      </c>
      <c r="E12" s="57"/>
    </row>
    <row r="13" spans="1:14">
      <c r="A13" s="63"/>
      <c r="B13" s="514" t="str">
        <f>Słownik!B371</f>
        <v>Efekt dywersyfikacji</v>
      </c>
      <c r="C13" s="437">
        <f t="array" ref="C13:D13">SUM(C8:C12)-SQRT(MMULT(TRANSPOSE(C8:C12),MMULT(Corr_BSCR,C8:C12)))</f>
        <v>0</v>
      </c>
      <c r="D13" s="197">
        <v>0</v>
      </c>
    </row>
    <row r="14" spans="1:14">
      <c r="A14" s="63"/>
      <c r="B14" s="64"/>
      <c r="C14" s="702"/>
      <c r="D14" s="702"/>
    </row>
    <row r="15" spans="1:14">
      <c r="A15" s="63"/>
      <c r="B15" s="514" t="str">
        <f>Słownik!B324</f>
        <v>Ryzyko wartości niematerialnych i prawnych</v>
      </c>
      <c r="C15" s="437">
        <f>0.8*'BS-C1'!B8</f>
        <v>0</v>
      </c>
      <c r="D15" s="197">
        <f>0.8*'BS-C1'!B8</f>
        <v>0</v>
      </c>
    </row>
    <row r="16" spans="1:14">
      <c r="A16" s="63"/>
      <c r="B16" s="50"/>
      <c r="C16" s="703"/>
      <c r="D16" s="704"/>
    </row>
    <row r="17" spans="1:10" ht="25.5">
      <c r="A17" s="63"/>
      <c r="B17" s="514" t="str">
        <f>Słownik!B316</f>
        <v>Podstawowy kapitałowy wymóg wypłacalności (BSCR)</v>
      </c>
      <c r="C17" s="437">
        <f t="array" ref="C17">SQRT(MMULT(TRANSPOSE(C8:C12),MMULT(Corr_BSCR,C8:C12)))+C15</f>
        <v>0</v>
      </c>
      <c r="D17" s="197">
        <f t="array" ref="D17">SQRT(MMULT(TRANSPOSE(D8:D12),MMULT(Corr_BSCR,D8:D12)))+D15</f>
        <v>0</v>
      </c>
    </row>
    <row r="18" spans="1:10">
      <c r="A18" s="63"/>
      <c r="B18" s="50"/>
      <c r="C18" s="66"/>
      <c r="D18" s="63"/>
    </row>
    <row r="19" spans="1:10">
      <c r="A19" s="63"/>
      <c r="B19" s="514" t="str">
        <f>Słownik!B318</f>
        <v>Ryzyko operacyjne</v>
      </c>
      <c r="C19" s="192">
        <f>'SCR-B3G'!D22</f>
        <v>0</v>
      </c>
      <c r="D19" s="63"/>
      <c r="G19" s="593"/>
      <c r="H19" s="593"/>
      <c r="I19" s="593"/>
      <c r="J19" s="593"/>
    </row>
    <row r="20" spans="1:10">
      <c r="A20" s="63"/>
      <c r="B20" s="65"/>
      <c r="C20" s="63"/>
      <c r="D20" s="63"/>
    </row>
    <row r="21" spans="1:10">
      <c r="A21" s="63"/>
      <c r="B21" s="518" t="str">
        <f>Słownik!B781</f>
        <v xml:space="preserve">Przyszłe świadczenia uznaniowe </v>
      </c>
      <c r="C21" s="613">
        <v>0</v>
      </c>
      <c r="D21" s="63"/>
    </row>
    <row r="22" spans="1:10">
      <c r="A22" s="63"/>
      <c r="C22" s="61"/>
      <c r="D22" s="61"/>
    </row>
    <row r="23" spans="1:10">
      <c r="A23" s="63"/>
      <c r="B23" s="518" t="str">
        <f>Słownik!B778</f>
        <v>Korekta z tytułu zdolności RTU do pokrywania strat</v>
      </c>
      <c r="C23" s="614">
        <v>0</v>
      </c>
      <c r="D23" s="63"/>
    </row>
    <row r="24" spans="1:10" ht="24.75" customHeight="1">
      <c r="A24" s="63"/>
      <c r="B24" s="518" t="str">
        <f>Słownik!B779</f>
        <v>Korekta z tytułu zdolności podatków odroczonych do pokrywania strat</v>
      </c>
      <c r="C24" s="411">
        <v>0</v>
      </c>
      <c r="D24" s="63"/>
    </row>
    <row r="25" spans="1:10" ht="25.5">
      <c r="A25" s="63"/>
      <c r="B25" s="518" t="str">
        <f>Słownik!B813</f>
        <v>Korekta z tytułu zdolności RTU i podatków odroczonych do pokrywania strat (wartość ujemna)</v>
      </c>
      <c r="C25" s="197">
        <f>C23+C24</f>
        <v>0</v>
      </c>
      <c r="D25" s="63"/>
    </row>
    <row r="26" spans="1:10">
      <c r="A26" s="63"/>
      <c r="B26" s="68"/>
      <c r="C26" s="67"/>
      <c r="D26" s="63"/>
    </row>
    <row r="27" spans="1:10" ht="21" customHeight="1">
      <c r="A27" s="63"/>
      <c r="B27" s="514" t="str">
        <f>Słownik!B780</f>
        <v>Kapitałowy wymóg wypłacalności (SCR)</v>
      </c>
      <c r="C27" s="199">
        <f>D17+C19+C25</f>
        <v>0</v>
      </c>
      <c r="D27" s="63"/>
    </row>
    <row r="28" spans="1:10">
      <c r="A28" s="69"/>
      <c r="B28" s="70"/>
      <c r="C28" s="67"/>
      <c r="D28" s="63"/>
    </row>
    <row r="29" spans="1:10">
      <c r="A29" s="51"/>
      <c r="B29" s="65"/>
      <c r="C29" s="73"/>
      <c r="D29" s="63"/>
    </row>
    <row r="30" spans="1:10">
      <c r="A30" s="74"/>
      <c r="B30" s="64"/>
      <c r="C30" s="64"/>
      <c r="D30" s="63"/>
      <c r="E30" s="74"/>
      <c r="F30" s="61"/>
    </row>
    <row r="31" spans="1:10">
      <c r="A31" s="74"/>
      <c r="D31" s="74"/>
      <c r="E31" s="74"/>
      <c r="F31" s="61"/>
    </row>
    <row r="32" spans="1:10">
      <c r="A32" s="74"/>
      <c r="D32" s="74"/>
      <c r="E32" s="74"/>
      <c r="F32" s="61"/>
    </row>
    <row r="33" spans="1:6">
      <c r="A33" s="74"/>
      <c r="B33" s="74"/>
      <c r="C33" s="74"/>
      <c r="D33" s="74"/>
      <c r="E33" s="74"/>
      <c r="F33" s="61"/>
    </row>
    <row r="34" spans="1:6">
      <c r="A34" s="74"/>
      <c r="B34" s="74"/>
      <c r="C34" s="74"/>
      <c r="D34" s="74"/>
      <c r="E34" s="74"/>
      <c r="F34" s="61"/>
    </row>
    <row r="35" spans="1:6">
      <c r="A35" s="593"/>
      <c r="B35" s="593"/>
      <c r="C35" s="593"/>
      <c r="D35" s="593"/>
      <c r="E35" s="593"/>
      <c r="F35" s="593"/>
    </row>
  </sheetData>
  <mergeCells count="2">
    <mergeCell ref="A3:C3"/>
    <mergeCell ref="A1:F1"/>
  </mergeCells>
  <hyperlinks>
    <hyperlink ref="D3" location="Indeks!A1" display="Indeks"/>
    <hyperlink ref="E3" location="'SCR Schemat'!A1" display="'SCR Schemat'!A1"/>
  </hyperlinks>
  <pageMargins left="0.70866141732283472" right="0.70866141732283472" top="0.74803149606299213" bottom="0.74803149606299213" header="0.31496062992125984" footer="0.31496062992125984"/>
  <pageSetup paperSize="9" scale="55" fitToHeight="10" orientation="portrait" r:id="rId1"/>
  <headerFooter differentFirst="1">
    <firstFooter>&amp;C&amp;[204/&amp;[268</first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tabColor theme="1" tint="0.34998626667073579"/>
    <pageSetUpPr fitToPage="1"/>
  </sheetPr>
  <dimension ref="A1:M49"/>
  <sheetViews>
    <sheetView zoomScaleNormal="100" workbookViewId="0">
      <selection sqref="A1:G1"/>
    </sheetView>
  </sheetViews>
  <sheetFormatPr defaultColWidth="9.140625" defaultRowHeight="15"/>
  <cols>
    <col min="1" max="1" width="7.85546875" style="402" customWidth="1"/>
    <col min="2" max="2" width="4.42578125" style="402" customWidth="1"/>
    <col min="3" max="3" width="64.28515625" style="402" customWidth="1"/>
    <col min="4" max="4" width="19.28515625" style="402" customWidth="1"/>
    <col min="5" max="5" width="26.42578125" style="402" customWidth="1"/>
    <col min="6" max="6" width="21.85546875" style="402" customWidth="1"/>
    <col min="7" max="7" width="11.28515625" style="402" customWidth="1"/>
    <col min="8" max="14" width="9.140625" style="402"/>
    <col min="15" max="15" width="11" style="402" customWidth="1"/>
    <col min="16" max="16384" width="9.140625" style="402"/>
  </cols>
  <sheetData>
    <row r="1" spans="1:13" s="401" customFormat="1" ht="24" customHeight="1">
      <c r="A1" s="825" t="str">
        <f>Słownik!B28</f>
        <v>Minimalny wymóg kapitałowy (MCR)</v>
      </c>
      <c r="B1" s="826"/>
      <c r="C1" s="826"/>
      <c r="D1" s="826"/>
      <c r="E1" s="826"/>
      <c r="F1" s="826"/>
      <c r="G1" s="827"/>
      <c r="H1" s="16" t="str">
        <f>Słownik!$B$311</f>
        <v>Dane wejściowe</v>
      </c>
      <c r="I1" s="402"/>
      <c r="J1" s="402"/>
      <c r="K1" s="402"/>
      <c r="L1" s="402"/>
      <c r="M1" s="402"/>
    </row>
    <row r="2" spans="1:13" ht="24" customHeight="1">
      <c r="A2" s="400" t="str">
        <f>Słownik!B36</f>
        <v>Nazwa zakładu ubezpieczeń/reasekuracji:</v>
      </c>
      <c r="B2" s="400"/>
      <c r="C2" s="400"/>
      <c r="D2" s="602"/>
      <c r="E2" s="602"/>
      <c r="F2" s="602"/>
      <c r="G2" s="615" t="s">
        <v>675</v>
      </c>
      <c r="H2" s="17" t="str">
        <f>Słownik!$B$312</f>
        <v>Łącza</v>
      </c>
      <c r="I2" s="602"/>
      <c r="J2" s="602"/>
      <c r="K2" s="602"/>
      <c r="L2" s="602"/>
      <c r="M2" s="602"/>
    </row>
    <row r="3" spans="1:13">
      <c r="A3" s="807" t="str">
        <f>IF(Nazwa_ZU=0," ",Nazwa_ZU)</f>
        <v xml:space="preserve"> </v>
      </c>
      <c r="B3" s="807"/>
      <c r="C3" s="808"/>
      <c r="D3" s="592" t="s">
        <v>114</v>
      </c>
      <c r="E3" s="592" t="str">
        <f>Słownik!B381</f>
        <v>Schemat SCR</v>
      </c>
      <c r="F3" s="603"/>
      <c r="G3" s="317"/>
      <c r="H3" s="18" t="str">
        <f>Słownik!$B$313</f>
        <v>Formuły</v>
      </c>
      <c r="I3" s="401"/>
      <c r="J3" s="317"/>
      <c r="K3" s="317"/>
      <c r="L3" s="317"/>
      <c r="M3" s="317"/>
    </row>
    <row r="4" spans="1:13">
      <c r="B4" s="320"/>
      <c r="C4" s="321"/>
      <c r="D4" s="321"/>
      <c r="E4" s="321"/>
      <c r="F4" s="321"/>
      <c r="G4" s="322"/>
      <c r="H4" s="19" t="str">
        <f>Słownik!$B$314</f>
        <v>Wynik</v>
      </c>
      <c r="I4" s="321"/>
      <c r="J4" s="321"/>
      <c r="K4" s="321"/>
      <c r="L4" s="321"/>
      <c r="M4" s="321"/>
    </row>
    <row r="5" spans="1:13">
      <c r="A5" s="322"/>
      <c r="B5" s="616" t="str">
        <f>Słownik!B782</f>
        <v>Liniowy MCR dla zobowiązań ubezpieczeniowych i reasekuracyjnych z tyt. ubezpieczeń majątkowo-osobowych</v>
      </c>
      <c r="D5" s="322"/>
      <c r="G5" s="617"/>
      <c r="H5" s="401"/>
    </row>
    <row r="6" spans="1:13">
      <c r="A6" s="322"/>
      <c r="C6" s="322"/>
      <c r="D6" s="322"/>
      <c r="G6" s="322"/>
      <c r="H6" s="401"/>
    </row>
    <row r="7" spans="1:13">
      <c r="A7" s="331"/>
      <c r="C7" s="514" t="str">
        <f>Słownik!B783</f>
        <v>MCR NL Wynik</v>
      </c>
      <c r="D7" s="199">
        <f>SUM(F10:F25,G10:G25)</f>
        <v>0</v>
      </c>
      <c r="E7" s="322"/>
      <c r="F7" s="322"/>
      <c r="G7" s="322"/>
      <c r="H7" s="401"/>
    </row>
    <row r="8" spans="1:13">
      <c r="A8" s="331"/>
      <c r="C8" s="618"/>
      <c r="E8" s="322"/>
      <c r="F8" s="322"/>
      <c r="G8" s="322"/>
      <c r="H8" s="401"/>
    </row>
    <row r="9" spans="1:13" ht="25.5">
      <c r="A9" s="619"/>
      <c r="B9" s="301" t="str">
        <f>Słownik!$B$256</f>
        <v>Lp.</v>
      </c>
      <c r="C9" s="215" t="str">
        <f>Słownik!B181</f>
        <v>Segmenty - zobowiązania ubezpieczeń bezpośrednich i reasekuracji proporcjonalnej czynnej</v>
      </c>
      <c r="D9" s="215" t="str">
        <f>Słownik!$B$784</f>
        <v>RTU bez marginesu ryzyka (netto)</v>
      </c>
      <c r="E9" s="215" t="str">
        <f>Słownik!B785</f>
        <v>Składki przypisane netto w okresie ostatnich 12 miesięcy</v>
      </c>
      <c r="F9" s="215" t="s">
        <v>1853</v>
      </c>
      <c r="G9" s="215" t="s">
        <v>1854</v>
      </c>
      <c r="H9" s="620"/>
    </row>
    <row r="10" spans="1:13">
      <c r="B10" s="300" t="s">
        <v>11</v>
      </c>
      <c r="C10" s="630" t="str">
        <f>Słownik!B151</f>
        <v>Ubezpieczenie pokrycia kosztów świadczeń medycznych</v>
      </c>
      <c r="D10" s="197">
        <f>MAX(0,'Cover-NonLife'!G57+'Cover-NonLife'!J57+'Cover-NonLife'!L57)</f>
        <v>0</v>
      </c>
      <c r="E10" s="197">
        <f>MAX(0,'Cover-NonLife'!N57)</f>
        <v>0</v>
      </c>
      <c r="F10" s="197">
        <f>D10*Parametry!C158</f>
        <v>0</v>
      </c>
      <c r="G10" s="197">
        <f>E10*Parametry!D158</f>
        <v>0</v>
      </c>
      <c r="H10" s="401"/>
    </row>
    <row r="11" spans="1:13">
      <c r="B11" s="275" t="s">
        <v>12</v>
      </c>
      <c r="C11" s="630" t="str">
        <f>Słownik!B152</f>
        <v>Ubezpieczenie na wypadek utraty dochodów</v>
      </c>
      <c r="D11" s="197">
        <f>MAX(0,'Cover-NonLife'!G58+'Cover-NonLife'!J58+'Cover-NonLife'!L58)</f>
        <v>0</v>
      </c>
      <c r="E11" s="197">
        <f>MAX(0,'Cover-NonLife'!N58)</f>
        <v>0</v>
      </c>
      <c r="F11" s="197">
        <f>D11*Parametry!C159</f>
        <v>0</v>
      </c>
      <c r="G11" s="197">
        <f>E11*Parametry!D159</f>
        <v>0</v>
      </c>
      <c r="H11" s="401"/>
    </row>
    <row r="12" spans="1:13">
      <c r="B12" s="275" t="s">
        <v>13</v>
      </c>
      <c r="C12" s="630" t="str">
        <f>Słownik!B153</f>
        <v>Ubezpieczenie pracownicze</v>
      </c>
      <c r="D12" s="197">
        <f>MAX(0,'Cover-NonLife'!G59+'Cover-NonLife'!J59+'Cover-NonLife'!L59)</f>
        <v>0</v>
      </c>
      <c r="E12" s="197">
        <f>MAX(0,'Cover-NonLife'!N59)</f>
        <v>0</v>
      </c>
      <c r="F12" s="197">
        <f>D12*Parametry!C160</f>
        <v>0</v>
      </c>
      <c r="G12" s="197">
        <f>E12*Parametry!D160</f>
        <v>0</v>
      </c>
      <c r="H12" s="401"/>
    </row>
    <row r="13" spans="1:13">
      <c r="B13" s="275" t="s">
        <v>14</v>
      </c>
      <c r="C13" s="630" t="str">
        <f>Słownik!B154</f>
        <v>Ubezpieczenie OC z tyt. użytkowania pojazdów mechanicznych</v>
      </c>
      <c r="D13" s="197">
        <f>MAX('Cover-NonLife'!G44+'Cover-NonLife'!J44+'Cover-NonLife'!L44)</f>
        <v>0</v>
      </c>
      <c r="E13" s="197">
        <f>MAX(0,'Cover-NonLife'!N44)</f>
        <v>0</v>
      </c>
      <c r="F13" s="197">
        <f>D13*Parametry!C161</f>
        <v>0</v>
      </c>
      <c r="G13" s="197">
        <f>E13*Parametry!D161</f>
        <v>0</v>
      </c>
      <c r="H13" s="401"/>
    </row>
    <row r="14" spans="1:13">
      <c r="B14" s="275" t="s">
        <v>15</v>
      </c>
      <c r="C14" s="630" t="str">
        <f>Słownik!B155</f>
        <v>Inne ubezpieczenie pojazdów</v>
      </c>
      <c r="D14" s="197">
        <f>MAX('Cover-NonLife'!G45+'Cover-NonLife'!J45+'Cover-NonLife'!L45)</f>
        <v>0</v>
      </c>
      <c r="E14" s="197">
        <f>MAX(0,'Cover-NonLife'!N45)</f>
        <v>0</v>
      </c>
      <c r="F14" s="197">
        <f>D14*Parametry!C162</f>
        <v>0</v>
      </c>
      <c r="G14" s="197">
        <f>E14*Parametry!D162</f>
        <v>0</v>
      </c>
      <c r="H14" s="401"/>
    </row>
    <row r="15" spans="1:13">
      <c r="B15" s="275" t="s">
        <v>17</v>
      </c>
      <c r="C15" s="630" t="str">
        <f>Słownik!B156</f>
        <v>Ubezpieczenie morskie, lotnicze i transportowe</v>
      </c>
      <c r="D15" s="197">
        <f>MAX('Cover-NonLife'!G46+'Cover-NonLife'!J46+'Cover-NonLife'!L46)</f>
        <v>0</v>
      </c>
      <c r="E15" s="197">
        <f>MAX(0,'Cover-NonLife'!N46)</f>
        <v>0</v>
      </c>
      <c r="F15" s="197">
        <f>D15*Parametry!C163</f>
        <v>0</v>
      </c>
      <c r="G15" s="197">
        <f>E15*Parametry!D163</f>
        <v>0</v>
      </c>
      <c r="H15" s="401"/>
    </row>
    <row r="16" spans="1:13">
      <c r="B16" s="275" t="s">
        <v>18</v>
      </c>
      <c r="C16" s="630" t="str">
        <f>Słownik!B157</f>
        <v>Ubezpieczenie ogniowe i pozostałych szkód rzeczowych</v>
      </c>
      <c r="D16" s="197">
        <f>MAX('Cover-NonLife'!G47+'Cover-NonLife'!J47+'Cover-NonLife'!L47)</f>
        <v>0</v>
      </c>
      <c r="E16" s="197">
        <f>MAX(0,'Cover-NonLife'!N47)</f>
        <v>0</v>
      </c>
      <c r="F16" s="197">
        <f>D16*Parametry!C164</f>
        <v>0</v>
      </c>
      <c r="G16" s="197">
        <f>E16*Parametry!D164</f>
        <v>0</v>
      </c>
      <c r="H16" s="401"/>
    </row>
    <row r="17" spans="1:8">
      <c r="B17" s="275" t="s">
        <v>19</v>
      </c>
      <c r="C17" s="630" t="str">
        <f>Słownik!B158</f>
        <v>Ubezpieczenie OC ogólnej</v>
      </c>
      <c r="D17" s="197">
        <f>MAX('Cover-NonLife'!G48+'Cover-NonLife'!J48+'Cover-NonLife'!L48)</f>
        <v>0</v>
      </c>
      <c r="E17" s="197">
        <f>MAX(0,'Cover-NonLife'!N48)</f>
        <v>0</v>
      </c>
      <c r="F17" s="197">
        <f>D17*Parametry!C165</f>
        <v>0</v>
      </c>
      <c r="G17" s="197">
        <f>E17*Parametry!D165</f>
        <v>0</v>
      </c>
      <c r="H17" s="401"/>
    </row>
    <row r="18" spans="1:8">
      <c r="B18" s="275" t="s">
        <v>20</v>
      </c>
      <c r="C18" s="630" t="str">
        <f>Słownik!B159</f>
        <v>Ubezpieczenie kredytu i gwarancji ubezpieczeniowej</v>
      </c>
      <c r="D18" s="197">
        <f>MAX('Cover-NonLife'!G49+'Cover-NonLife'!J49+'Cover-NonLife'!L49)</f>
        <v>0</v>
      </c>
      <c r="E18" s="197">
        <f>MAX(0,'Cover-NonLife'!N49)</f>
        <v>0</v>
      </c>
      <c r="F18" s="197">
        <f>D18*Parametry!C166</f>
        <v>0</v>
      </c>
      <c r="G18" s="197">
        <f>E18*Parametry!D166</f>
        <v>0</v>
      </c>
      <c r="H18" s="401"/>
    </row>
    <row r="19" spans="1:8">
      <c r="B19" s="275" t="s">
        <v>21</v>
      </c>
      <c r="C19" s="630" t="str">
        <f>Słownik!B160</f>
        <v>Ubezpieczenie ochrony prawnej</v>
      </c>
      <c r="D19" s="197">
        <f>MAX('Cover-NonLife'!G50+'Cover-NonLife'!J50+'Cover-NonLife'!L50)</f>
        <v>0</v>
      </c>
      <c r="E19" s="197">
        <f>MAX(0,'Cover-NonLife'!N50)</f>
        <v>0</v>
      </c>
      <c r="F19" s="197">
        <f>D19*Parametry!C167</f>
        <v>0</v>
      </c>
      <c r="G19" s="197">
        <f>E19*Parametry!D167</f>
        <v>0</v>
      </c>
      <c r="H19" s="401"/>
    </row>
    <row r="20" spans="1:8">
      <c r="A20" s="331"/>
      <c r="B20" s="275" t="s">
        <v>22</v>
      </c>
      <c r="C20" s="630" t="str">
        <f>Słownik!B161</f>
        <v>Ubezpieczenie świadczenia pomocy (Assistance)</v>
      </c>
      <c r="D20" s="197">
        <f>MAX('Cover-NonLife'!G51+'Cover-NonLife'!J51+'Cover-NonLife'!L51)</f>
        <v>0</v>
      </c>
      <c r="E20" s="197">
        <f>MAX(0,'Cover-NonLife'!N51)</f>
        <v>0</v>
      </c>
      <c r="F20" s="197">
        <f>D20*Parametry!C168</f>
        <v>0</v>
      </c>
      <c r="G20" s="197">
        <f>E20*Parametry!D168</f>
        <v>0</v>
      </c>
      <c r="H20" s="401"/>
    </row>
    <row r="21" spans="1:8">
      <c r="A21" s="331"/>
      <c r="B21" s="275" t="s">
        <v>23</v>
      </c>
      <c r="C21" s="630" t="str">
        <f>Słownik!B162</f>
        <v>Ubezpieczenie różnych ryzyk finansowych</v>
      </c>
      <c r="D21" s="197">
        <f>MAX('Cover-NonLife'!G52+'Cover-NonLife'!J52+'Cover-NonLife'!L52)</f>
        <v>0</v>
      </c>
      <c r="E21" s="197">
        <f>MAX(0,'Cover-NonLife'!N52)</f>
        <v>0</v>
      </c>
      <c r="F21" s="197">
        <f>D21*Parametry!C169</f>
        <v>0</v>
      </c>
      <c r="G21" s="197">
        <f>E21*Parametry!D169</f>
        <v>0</v>
      </c>
      <c r="H21" s="401"/>
    </row>
    <row r="22" spans="1:8">
      <c r="A22" s="621"/>
      <c r="B22" s="275" t="s">
        <v>24</v>
      </c>
      <c r="C22" s="630" t="str">
        <f>Słownik!B178</f>
        <v>Reasekuracja nieproporcjonalna ubezpieczeń osobowych</v>
      </c>
      <c r="D22" s="197">
        <f>MAX('Cover-NonLife'!G53+'Cover-NonLife'!J53+'Cover-NonLife'!L53)</f>
        <v>0</v>
      </c>
      <c r="E22" s="197">
        <f>MAX(0,'Cover-NonLife'!N53)</f>
        <v>0</v>
      </c>
      <c r="F22" s="197">
        <f>D22*Parametry!C170</f>
        <v>0</v>
      </c>
      <c r="G22" s="197">
        <f>E22*Parametry!D170</f>
        <v>0</v>
      </c>
      <c r="H22" s="622"/>
    </row>
    <row r="23" spans="1:8">
      <c r="A23" s="331"/>
      <c r="B23" s="275" t="s">
        <v>25</v>
      </c>
      <c r="C23" s="630" t="str">
        <f>Słownik!B179</f>
        <v>Reasekuracja nieproporcjonalna ubezpieczeń morskich, lotniczych i transportowych</v>
      </c>
      <c r="D23" s="197">
        <f>MAX('Cover-NonLife'!G54+'Cover-NonLife'!J54+'Cover-NonLife'!L54)</f>
        <v>0</v>
      </c>
      <c r="E23" s="197">
        <f>MAX(0,'Cover-NonLife'!N54)</f>
        <v>0</v>
      </c>
      <c r="F23" s="197">
        <f>D23*Parametry!C171</f>
        <v>0</v>
      </c>
      <c r="G23" s="197">
        <f>E23*Parametry!D171</f>
        <v>0</v>
      </c>
      <c r="H23" s="623"/>
    </row>
    <row r="24" spans="1:8">
      <c r="A24" s="331"/>
      <c r="B24" s="275" t="s">
        <v>26</v>
      </c>
      <c r="C24" s="630" t="str">
        <f>Słownik!B180</f>
        <v>Reasekuracja nieproporcjonalna ubezpieczeń mienia</v>
      </c>
      <c r="D24" s="197">
        <f>MAX('Cover-NonLife'!G55+'Cover-NonLife'!J55+'Cover-NonLife'!L55)</f>
        <v>0</v>
      </c>
      <c r="E24" s="197">
        <f>MAX(0,'Cover-NonLife'!N55)</f>
        <v>0</v>
      </c>
      <c r="F24" s="197">
        <f>D24*Parametry!C172</f>
        <v>0</v>
      </c>
      <c r="G24" s="197">
        <f>E24*Parametry!D172</f>
        <v>0</v>
      </c>
      <c r="H24" s="623"/>
    </row>
    <row r="25" spans="1:8">
      <c r="A25" s="331"/>
      <c r="B25" s="631" t="s">
        <v>27</v>
      </c>
      <c r="C25" s="188" t="str">
        <f>Słownik!B177</f>
        <v>Reasekuracja nieproporcjonalna ubezpieczeń zdrowotnych</v>
      </c>
      <c r="D25" s="197">
        <f>MAX('Cover-NonLife'!G60+'Cover-NonLife'!J60+'Cover-NonLife'!L60)</f>
        <v>0</v>
      </c>
      <c r="E25" s="197">
        <f>MAX(0,'Cover-NonLife'!N60)</f>
        <v>0</v>
      </c>
      <c r="F25" s="197">
        <f>D25*Parametry!C173</f>
        <v>0</v>
      </c>
      <c r="G25" s="197">
        <f>E25*Parametry!D173</f>
        <v>0</v>
      </c>
      <c r="H25" s="623"/>
    </row>
    <row r="26" spans="1:8">
      <c r="A26" s="331"/>
      <c r="B26" s="322"/>
      <c r="C26" s="322"/>
      <c r="D26" s="322"/>
      <c r="E26" s="322"/>
      <c r="F26" s="322"/>
      <c r="G26" s="322"/>
      <c r="H26" s="401"/>
    </row>
    <row r="27" spans="1:8">
      <c r="A27" s="331"/>
      <c r="B27" s="322"/>
      <c r="C27" s="331"/>
      <c r="D27" s="322"/>
      <c r="E27" s="322"/>
      <c r="F27" s="322"/>
      <c r="G27" s="322"/>
      <c r="H27" s="401"/>
    </row>
    <row r="28" spans="1:8">
      <c r="A28" s="331"/>
      <c r="B28" s="616" t="str">
        <f>Słownik!B786</f>
        <v>Liniowy MCR dla zobowiązań ubezpieczeniowych i reasekuracyjnych z tyt. ubezpieczeń na życie</v>
      </c>
      <c r="C28" s="621"/>
      <c r="D28" s="322"/>
      <c r="E28" s="322"/>
      <c r="F28" s="322"/>
      <c r="G28" s="322"/>
      <c r="H28" s="401"/>
    </row>
    <row r="29" spans="1:8">
      <c r="A29" s="331"/>
      <c r="B29" s="616"/>
      <c r="C29" s="621"/>
      <c r="D29" s="322"/>
      <c r="E29" s="322"/>
      <c r="F29" s="322"/>
      <c r="G29" s="322"/>
      <c r="H29" s="401"/>
    </row>
    <row r="30" spans="1:8">
      <c r="A30" s="331"/>
      <c r="C30" s="514" t="str">
        <f>Słownik!B794</f>
        <v>MCR L Wynik</v>
      </c>
      <c r="D30" s="199">
        <f>0.037*D33-0.052*D34+0.007*D35+0.021*D36+0.0007*E37</f>
        <v>0</v>
      </c>
      <c r="E30" s="322"/>
      <c r="F30" s="322"/>
      <c r="G30" s="322"/>
      <c r="H30" s="401"/>
    </row>
    <row r="31" spans="1:8">
      <c r="A31" s="331"/>
      <c r="B31" s="618"/>
      <c r="C31" s="632"/>
      <c r="D31" s="322"/>
      <c r="E31" s="322"/>
      <c r="F31" s="322"/>
      <c r="G31" s="322"/>
      <c r="H31" s="401"/>
    </row>
    <row r="32" spans="1:8" ht="25.5">
      <c r="A32" s="331"/>
      <c r="B32" s="278" t="str">
        <f>Słownik!$B$256</f>
        <v>Lp.</v>
      </c>
      <c r="C32" s="601" t="str">
        <f>Słownik!B787</f>
        <v>Zobowiązania ubezpieczeniowe i reasekuracyjne</v>
      </c>
      <c r="D32" s="215" t="str">
        <f>Słownik!$B$784</f>
        <v>RTU bez marginesu ryzyka (netto)</v>
      </c>
      <c r="E32" s="215" t="str">
        <f>Słownik!B793</f>
        <v>Suma na ryzyku</v>
      </c>
      <c r="G32" s="322"/>
      <c r="H32" s="401"/>
    </row>
    <row r="33" spans="1:8">
      <c r="A33" s="331"/>
      <c r="B33" s="273" t="s">
        <v>11</v>
      </c>
      <c r="C33" s="633" t="str">
        <f>Słownik!B788</f>
        <v>Zobowiązania z udziałem w zyskach - świadczenia gwarantowane</v>
      </c>
      <c r="D33" s="205">
        <v>0</v>
      </c>
      <c r="E33" s="362"/>
      <c r="G33" s="322"/>
      <c r="H33" s="401"/>
    </row>
    <row r="34" spans="1:8">
      <c r="A34" s="331"/>
      <c r="B34" s="275" t="s">
        <v>12</v>
      </c>
      <c r="C34" s="630" t="str">
        <f>Słownik!B789</f>
        <v>Zobowiązania z udziałem w zyskach - przyszłe świadczenia uznaniowe</v>
      </c>
      <c r="D34" s="205">
        <v>0</v>
      </c>
      <c r="E34" s="362"/>
      <c r="G34" s="322"/>
      <c r="H34" s="401"/>
    </row>
    <row r="35" spans="1:8">
      <c r="A35" s="331"/>
      <c r="B35" s="275" t="s">
        <v>13</v>
      </c>
      <c r="C35" s="630" t="str">
        <f>Słownik!B790</f>
        <v>Zobowiązania dla świadczeń w ramach ubezpieczeń opartych o indeksy i z UFK</v>
      </c>
      <c r="D35" s="205">
        <v>0</v>
      </c>
      <c r="E35" s="362"/>
      <c r="G35" s="322"/>
      <c r="H35" s="401"/>
    </row>
    <row r="36" spans="1:8">
      <c r="A36" s="331"/>
      <c r="B36" s="275" t="s">
        <v>14</v>
      </c>
      <c r="C36" s="630" t="str">
        <f>Słownik!B791</f>
        <v xml:space="preserve">Zobowiązania dla pozostałych świadczeń </v>
      </c>
      <c r="D36" s="205">
        <v>0</v>
      </c>
      <c r="E36" s="362"/>
      <c r="G36" s="322"/>
      <c r="H36" s="401"/>
    </row>
    <row r="37" spans="1:8">
      <c r="A37" s="331"/>
      <c r="B37" s="631" t="s">
        <v>15</v>
      </c>
      <c r="C37" s="188" t="str">
        <f>Słownik!B792</f>
        <v>Całkowita suma na ryzyku</v>
      </c>
      <c r="D37" s="362"/>
      <c r="E37" s="535">
        <v>0</v>
      </c>
      <c r="G37" s="322"/>
      <c r="H37" s="401"/>
    </row>
    <row r="38" spans="1:8">
      <c r="A38" s="331"/>
      <c r="B38" s="322"/>
      <c r="C38" s="624"/>
      <c r="D38" s="322"/>
      <c r="E38" s="322"/>
      <c r="F38" s="322"/>
      <c r="G38" s="322"/>
      <c r="H38" s="401"/>
    </row>
    <row r="39" spans="1:8">
      <c r="A39" s="331"/>
      <c r="B39" s="322"/>
      <c r="C39" s="624"/>
      <c r="D39" s="322"/>
      <c r="E39" s="322"/>
      <c r="F39" s="322"/>
      <c r="G39" s="322"/>
      <c r="H39" s="401"/>
    </row>
    <row r="40" spans="1:8">
      <c r="A40" s="624"/>
      <c r="C40" s="630" t="str">
        <f>Słownik!B795</f>
        <v>Liniowy MCR</v>
      </c>
      <c r="D40" s="197">
        <f>D7+D30</f>
        <v>0</v>
      </c>
      <c r="E40" s="618"/>
      <c r="F40" s="322"/>
      <c r="G40" s="322"/>
      <c r="H40" s="401"/>
    </row>
    <row r="41" spans="1:8">
      <c r="A41" s="331"/>
      <c r="C41" s="630" t="str">
        <f>Słownik!B796</f>
        <v>Ograniczenie górne MCR</v>
      </c>
      <c r="D41" s="197">
        <f>0.45*'SCR-B2A'!C27</f>
        <v>0</v>
      </c>
      <c r="E41" s="625"/>
      <c r="F41" s="625"/>
      <c r="G41" s="625"/>
      <c r="H41" s="401"/>
    </row>
    <row r="42" spans="1:8">
      <c r="A42" s="331"/>
      <c r="C42" s="630" t="str">
        <f>Słownik!B797</f>
        <v>Ograniczenie dolne MCR</v>
      </c>
      <c r="D42" s="197">
        <f>0.25*'SCR-B2A'!C27</f>
        <v>0</v>
      </c>
      <c r="E42" s="322"/>
      <c r="F42" s="322"/>
      <c r="G42" s="322"/>
      <c r="H42" s="401"/>
    </row>
    <row r="43" spans="1:8">
      <c r="A43" s="624"/>
      <c r="C43" s="630" t="str">
        <f>Słownik!B798</f>
        <v>Łączny MCR</v>
      </c>
      <c r="D43" s="197">
        <f>MIN(MAX(D40,D42),D41)</f>
        <v>0</v>
      </c>
      <c r="E43" s="322"/>
      <c r="F43" s="322"/>
      <c r="G43" s="322"/>
      <c r="H43" s="401"/>
    </row>
    <row r="44" spans="1:8">
      <c r="A44" s="331"/>
      <c r="C44" s="630" t="str">
        <f>Słownik!B799</f>
        <v>Absolutny MCR</v>
      </c>
      <c r="D44" s="535"/>
      <c r="E44" s="322"/>
      <c r="F44" s="322"/>
      <c r="G44" s="322"/>
      <c r="H44" s="401"/>
    </row>
    <row r="45" spans="1:8">
      <c r="A45" s="624"/>
      <c r="E45" s="322"/>
      <c r="F45" s="322"/>
      <c r="G45" s="322"/>
      <c r="H45" s="401"/>
    </row>
    <row r="46" spans="1:8">
      <c r="A46" s="338"/>
      <c r="B46" s="339"/>
      <c r="D46" s="626"/>
      <c r="E46" s="322"/>
      <c r="F46" s="322"/>
      <c r="G46" s="322"/>
      <c r="H46" s="401"/>
    </row>
    <row r="47" spans="1:8">
      <c r="A47" s="627"/>
      <c r="C47" s="616" t="str">
        <f>Słownik!B800</f>
        <v>Minimalny wymóg kapitałowy (MCR)</v>
      </c>
      <c r="D47" s="199">
        <f>MAX(D43,D44)</f>
        <v>0</v>
      </c>
      <c r="E47" s="322"/>
      <c r="F47" s="322"/>
      <c r="G47" s="322"/>
      <c r="H47" s="401"/>
    </row>
    <row r="48" spans="1:8">
      <c r="A48" s="628"/>
      <c r="B48" s="625"/>
      <c r="C48" s="618"/>
      <c r="D48" s="322"/>
      <c r="E48" s="322"/>
      <c r="F48" s="322"/>
      <c r="G48" s="322"/>
      <c r="H48" s="401"/>
    </row>
    <row r="49" spans="1:8">
      <c r="A49" s="629"/>
      <c r="B49" s="322"/>
      <c r="C49" s="618"/>
      <c r="D49" s="322"/>
      <c r="E49" s="322"/>
      <c r="F49" s="322"/>
      <c r="G49" s="322"/>
      <c r="H49" s="401"/>
    </row>
  </sheetData>
  <mergeCells count="2">
    <mergeCell ref="A3:C3"/>
    <mergeCell ref="A1:G1"/>
  </mergeCells>
  <hyperlinks>
    <hyperlink ref="D3" location="Indeks!A1" display="Indeks"/>
    <hyperlink ref="E3" location="'SCR Schemat'!A1" display="'SCR Schemat'!A1"/>
  </hyperlinks>
  <pageMargins left="0.70866141732283472" right="0.70866141732283472" top="0.74803149606299213" bottom="0.74803149606299213" header="0.31496062992125984" footer="0.31496062992125984"/>
  <pageSetup paperSize="9" scale="55" fitToHeight="10" orientation="portrait" r:id="rId1"/>
  <headerFooter differentFirst="1">
    <firstFooter>&amp;C&amp;[218/&amp;[268</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Parametry!$J$5:$J$7</xm:f>
          </x14:formula1>
          <xm:sqref>D44</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tabColor theme="1" tint="0.34998626667073579"/>
  </sheetPr>
  <dimension ref="A1:N30"/>
  <sheetViews>
    <sheetView workbookViewId="0">
      <selection sqref="A1:K1"/>
    </sheetView>
  </sheetViews>
  <sheetFormatPr defaultRowHeight="15"/>
  <cols>
    <col min="1" max="1" width="9.140625" style="1"/>
    <col min="2" max="2" width="15" style="1" customWidth="1"/>
    <col min="3" max="3" width="12.42578125" style="1" customWidth="1"/>
    <col min="4" max="4" width="14.5703125" style="1" customWidth="1"/>
    <col min="5" max="5" width="12" style="1" customWidth="1"/>
    <col min="6" max="16384" width="9.140625" style="1"/>
  </cols>
  <sheetData>
    <row r="1" spans="1:14" ht="24" customHeight="1">
      <c r="A1" s="825" t="str">
        <f>Słownik!B27</f>
        <v>SCR wyznaczany modelem wewnętrznym (fakultatywnie)</v>
      </c>
      <c r="B1" s="826"/>
      <c r="C1" s="826"/>
      <c r="D1" s="826"/>
      <c r="E1" s="826"/>
      <c r="F1" s="826"/>
      <c r="G1" s="826"/>
      <c r="H1" s="826"/>
      <c r="I1" s="826"/>
      <c r="J1" s="826"/>
      <c r="K1" s="827"/>
      <c r="L1" s="16" t="str">
        <f>Słownik!$B$311</f>
        <v>Dane wejściowe</v>
      </c>
    </row>
    <row r="2" spans="1:14">
      <c r="A2" s="400" t="str">
        <f>Słownik!B36</f>
        <v>Nazwa zakładu ubezpieczeń/reasekuracji:</v>
      </c>
      <c r="B2" s="400"/>
      <c r="C2" s="400"/>
      <c r="D2" s="602"/>
      <c r="E2" s="602"/>
      <c r="F2" s="602"/>
      <c r="G2" s="602"/>
      <c r="H2" s="602"/>
      <c r="I2" s="602"/>
      <c r="J2" s="602"/>
      <c r="K2" s="615" t="s">
        <v>675</v>
      </c>
      <c r="L2" s="17" t="str">
        <f>Słownik!$B$312</f>
        <v>Łącza</v>
      </c>
      <c r="M2" s="602"/>
    </row>
    <row r="3" spans="1:14">
      <c r="A3" s="807" t="str">
        <f>IF(Nazwa_ZU=0," ",Nazwa_ZU)</f>
        <v xml:space="preserve"> </v>
      </c>
      <c r="B3" s="807"/>
      <c r="C3" s="808"/>
      <c r="D3" s="592" t="s">
        <v>114</v>
      </c>
      <c r="E3" s="592" t="str">
        <f>Słownik!B381</f>
        <v>Schemat SCR</v>
      </c>
      <c r="F3" s="603"/>
      <c r="G3" s="603"/>
      <c r="H3" s="401"/>
      <c r="I3" s="401"/>
      <c r="J3" s="317"/>
      <c r="K3" s="317"/>
      <c r="L3" s="18" t="str">
        <f>Słownik!$B$313</f>
        <v>Formuły</v>
      </c>
      <c r="M3" s="317"/>
    </row>
    <row r="4" spans="1:14">
      <c r="A4" s="402"/>
      <c r="B4" s="320"/>
      <c r="C4" s="321"/>
      <c r="D4" s="321"/>
      <c r="E4" s="321"/>
      <c r="F4" s="321"/>
      <c r="G4" s="321"/>
      <c r="H4" s="321"/>
      <c r="I4" s="321"/>
      <c r="J4" s="321"/>
      <c r="K4" s="322"/>
      <c r="L4" s="19" t="str">
        <f>Słownik!$B$314</f>
        <v>Wynik</v>
      </c>
      <c r="M4" s="321"/>
    </row>
    <row r="5" spans="1:14" ht="55.5" customHeight="1">
      <c r="A5" s="634"/>
      <c r="B5" s="927" t="s">
        <v>1873</v>
      </c>
      <c r="C5" s="927"/>
      <c r="D5" s="927"/>
      <c r="E5" s="927"/>
      <c r="F5" s="927"/>
      <c r="G5" s="927"/>
      <c r="H5" s="634"/>
      <c r="I5" s="634"/>
      <c r="J5" s="634"/>
      <c r="K5" s="634"/>
      <c r="L5" s="635"/>
      <c r="M5" s="635"/>
      <c r="N5" s="635"/>
    </row>
    <row r="6" spans="1:14">
      <c r="A6" s="634"/>
      <c r="B6" s="635"/>
      <c r="C6" s="636"/>
      <c r="D6" s="634"/>
      <c r="E6" s="637"/>
      <c r="F6" s="634"/>
      <c r="G6" s="634"/>
      <c r="H6" s="634"/>
      <c r="I6" s="634"/>
      <c r="J6" s="634"/>
      <c r="K6" s="634"/>
      <c r="L6" s="635"/>
      <c r="M6" s="635"/>
      <c r="N6" s="635"/>
    </row>
    <row r="7" spans="1:14">
      <c r="A7" s="634"/>
      <c r="B7" s="635"/>
      <c r="C7" s="636"/>
      <c r="D7" s="634"/>
      <c r="E7" s="637"/>
      <c r="F7" s="634"/>
      <c r="G7" s="634"/>
      <c r="H7" s="634"/>
      <c r="I7" s="634"/>
      <c r="J7" s="634"/>
      <c r="K7" s="634"/>
      <c r="L7" s="635"/>
      <c r="M7" s="635"/>
      <c r="N7" s="635"/>
    </row>
    <row r="8" spans="1:14" ht="51">
      <c r="A8" s="634"/>
      <c r="B8" s="215" t="s">
        <v>1082</v>
      </c>
      <c r="C8" s="215" t="s">
        <v>1083</v>
      </c>
      <c r="D8" s="215" t="s">
        <v>1083</v>
      </c>
      <c r="E8" s="215" t="s">
        <v>1084</v>
      </c>
      <c r="F8" s="634"/>
      <c r="G8" s="634"/>
      <c r="H8" s="634"/>
      <c r="I8" s="634"/>
      <c r="J8" s="634"/>
      <c r="K8" s="634"/>
      <c r="L8" s="635"/>
      <c r="M8" s="635"/>
      <c r="N8" s="635"/>
    </row>
    <row r="9" spans="1:14">
      <c r="A9" s="634"/>
      <c r="B9" s="518" t="s">
        <v>1085</v>
      </c>
      <c r="C9" s="652"/>
      <c r="D9" s="360"/>
      <c r="E9" s="542"/>
      <c r="F9" s="634"/>
      <c r="G9" s="634"/>
      <c r="H9" s="634"/>
      <c r="I9" s="634"/>
      <c r="J9" s="634"/>
      <c r="K9" s="634"/>
      <c r="L9" s="635"/>
      <c r="M9" s="635"/>
      <c r="N9" s="635"/>
    </row>
    <row r="10" spans="1:14">
      <c r="A10" s="634"/>
      <c r="B10" s="635"/>
      <c r="C10" s="636"/>
      <c r="D10" s="634"/>
      <c r="E10" s="637"/>
      <c r="F10" s="634"/>
      <c r="G10" s="634"/>
      <c r="H10" s="634"/>
      <c r="I10" s="634"/>
      <c r="J10" s="634"/>
      <c r="K10" s="634"/>
      <c r="L10" s="635"/>
      <c r="M10" s="635"/>
      <c r="N10" s="635"/>
    </row>
    <row r="11" spans="1:14">
      <c r="A11" s="635"/>
      <c r="B11" s="635"/>
      <c r="C11" s="635"/>
      <c r="D11" s="635"/>
      <c r="E11" s="635"/>
      <c r="F11" s="635"/>
      <c r="G11" s="635"/>
      <c r="H11" s="635"/>
      <c r="I11" s="635"/>
      <c r="J11" s="635"/>
      <c r="K11" s="635"/>
      <c r="L11" s="635"/>
      <c r="M11" s="635"/>
      <c r="N11" s="635"/>
    </row>
    <row r="12" spans="1:14" ht="15" customHeight="1">
      <c r="A12" s="635"/>
      <c r="B12" s="635"/>
      <c r="C12" s="871" t="s">
        <v>1086</v>
      </c>
      <c r="D12" s="872"/>
      <c r="E12" s="872"/>
      <c r="F12" s="872"/>
      <c r="G12" s="872"/>
      <c r="H12" s="872"/>
      <c r="I12" s="872"/>
      <c r="J12" s="872"/>
      <c r="K12" s="873"/>
      <c r="L12" s="635"/>
      <c r="M12" s="635"/>
      <c r="N12" s="635"/>
    </row>
    <row r="13" spans="1:14" ht="51">
      <c r="A13" s="635"/>
      <c r="B13" s="215" t="s">
        <v>1072</v>
      </c>
      <c r="C13" s="215" t="s">
        <v>1073</v>
      </c>
      <c r="D13" s="215" t="s">
        <v>1074</v>
      </c>
      <c r="E13" s="215" t="s">
        <v>1075</v>
      </c>
      <c r="F13" s="215" t="s">
        <v>1076</v>
      </c>
      <c r="G13" s="215" t="s">
        <v>1077</v>
      </c>
      <c r="H13" s="215" t="s">
        <v>1078</v>
      </c>
      <c r="I13" s="215" t="s">
        <v>1079</v>
      </c>
      <c r="J13" s="215" t="s">
        <v>1080</v>
      </c>
      <c r="K13" s="215" t="s">
        <v>1081</v>
      </c>
      <c r="L13" s="635"/>
      <c r="M13" s="635"/>
      <c r="N13" s="635"/>
    </row>
    <row r="14" spans="1:14">
      <c r="A14" s="635"/>
      <c r="B14" s="518" t="s">
        <v>1085</v>
      </c>
      <c r="C14" s="652"/>
      <c r="D14" s="360"/>
      <c r="E14" s="360"/>
      <c r="F14" s="360"/>
      <c r="G14" s="360"/>
      <c r="H14" s="360"/>
      <c r="I14" s="360"/>
      <c r="J14" s="360"/>
      <c r="K14" s="542"/>
      <c r="L14" s="635"/>
      <c r="M14" s="635"/>
      <c r="N14" s="635"/>
    </row>
    <row r="15" spans="1:14">
      <c r="A15" s="635"/>
      <c r="B15" s="635"/>
      <c r="C15" s="638"/>
      <c r="D15" s="638"/>
      <c r="E15" s="638"/>
      <c r="F15" s="638"/>
      <c r="G15" s="638"/>
      <c r="H15" s="638"/>
      <c r="I15" s="638"/>
      <c r="J15" s="638"/>
      <c r="K15" s="638"/>
      <c r="L15" s="635"/>
      <c r="M15" s="635"/>
      <c r="N15" s="635"/>
    </row>
    <row r="16" spans="1:14" ht="15" customHeight="1">
      <c r="A16" s="635"/>
      <c r="B16" s="635"/>
      <c r="C16" s="871" t="s">
        <v>1086</v>
      </c>
      <c r="D16" s="872"/>
      <c r="E16" s="872"/>
      <c r="F16" s="872"/>
      <c r="G16" s="872"/>
      <c r="H16" s="872"/>
      <c r="I16" s="872"/>
      <c r="J16" s="872"/>
      <c r="K16" s="873"/>
      <c r="L16" s="635"/>
      <c r="M16" s="635"/>
      <c r="N16" s="635"/>
    </row>
    <row r="17" spans="1:14" ht="70.5" customHeight="1">
      <c r="A17" s="635"/>
      <c r="B17" s="215" t="s">
        <v>1872</v>
      </c>
      <c r="C17" s="215" t="s">
        <v>1904</v>
      </c>
      <c r="D17" s="215" t="s">
        <v>1904</v>
      </c>
      <c r="E17" s="215" t="s">
        <v>1904</v>
      </c>
      <c r="F17" s="215" t="s">
        <v>1904</v>
      </c>
      <c r="G17" s="215" t="s">
        <v>1904</v>
      </c>
      <c r="H17" s="215" t="s">
        <v>1904</v>
      </c>
      <c r="I17" s="215" t="s">
        <v>1904</v>
      </c>
      <c r="J17" s="215" t="s">
        <v>1904</v>
      </c>
      <c r="K17" s="215" t="s">
        <v>1904</v>
      </c>
      <c r="L17" s="635"/>
      <c r="M17" s="635"/>
      <c r="N17" s="635"/>
    </row>
    <row r="18" spans="1:14">
      <c r="A18" s="635"/>
      <c r="B18" s="518" t="s">
        <v>1085</v>
      </c>
      <c r="C18" s="652"/>
      <c r="D18" s="360"/>
      <c r="E18" s="360"/>
      <c r="F18" s="360"/>
      <c r="G18" s="360"/>
      <c r="H18" s="360"/>
      <c r="I18" s="360"/>
      <c r="J18" s="360"/>
      <c r="K18" s="542"/>
      <c r="L18" s="635"/>
      <c r="M18" s="635"/>
      <c r="N18" s="635"/>
    </row>
    <row r="19" spans="1:14">
      <c r="A19" s="635"/>
      <c r="B19" s="639"/>
      <c r="C19" s="638"/>
      <c r="D19" s="638"/>
      <c r="E19" s="638"/>
      <c r="F19" s="638"/>
      <c r="G19" s="638"/>
      <c r="H19" s="638"/>
      <c r="I19" s="638"/>
      <c r="J19" s="638"/>
      <c r="K19" s="638"/>
      <c r="L19" s="635"/>
      <c r="M19" s="635"/>
      <c r="N19" s="635"/>
    </row>
    <row r="20" spans="1:14" ht="15" customHeight="1">
      <c r="A20" s="635"/>
      <c r="B20" s="635"/>
      <c r="C20" s="871" t="s">
        <v>1086</v>
      </c>
      <c r="D20" s="872"/>
      <c r="E20" s="872"/>
      <c r="F20" s="872"/>
      <c r="G20" s="872"/>
      <c r="H20" s="872"/>
      <c r="I20" s="872"/>
      <c r="J20" s="872"/>
      <c r="K20" s="873"/>
      <c r="L20" s="635"/>
      <c r="M20" s="635"/>
      <c r="N20" s="635"/>
    </row>
    <row r="21" spans="1:14" ht="38.25" customHeight="1">
      <c r="A21" s="635"/>
      <c r="B21" s="215" t="s">
        <v>1872</v>
      </c>
      <c r="C21" s="215" t="s">
        <v>1904</v>
      </c>
      <c r="D21" s="215" t="s">
        <v>1904</v>
      </c>
      <c r="E21" s="215" t="s">
        <v>1904</v>
      </c>
      <c r="F21" s="215" t="s">
        <v>1904</v>
      </c>
      <c r="G21" s="215" t="s">
        <v>1904</v>
      </c>
      <c r="H21" s="215" t="s">
        <v>1904</v>
      </c>
      <c r="I21" s="215" t="s">
        <v>1904</v>
      </c>
      <c r="J21" s="215" t="s">
        <v>1904</v>
      </c>
      <c r="K21" s="215" t="s">
        <v>1904</v>
      </c>
      <c r="L21" s="635"/>
      <c r="M21" s="635"/>
      <c r="N21" s="635"/>
    </row>
    <row r="22" spans="1:14">
      <c r="A22" s="635"/>
      <c r="B22" s="518" t="s">
        <v>1085</v>
      </c>
      <c r="C22" s="652"/>
      <c r="D22" s="360"/>
      <c r="E22" s="360"/>
      <c r="F22" s="360"/>
      <c r="G22" s="360"/>
      <c r="H22" s="360"/>
      <c r="I22" s="360"/>
      <c r="J22" s="360"/>
      <c r="K22" s="542"/>
      <c r="L22" s="635"/>
      <c r="M22" s="635"/>
      <c r="N22" s="635"/>
    </row>
    <row r="23" spans="1:14">
      <c r="A23" s="635"/>
      <c r="B23" s="639"/>
      <c r="C23" s="638"/>
      <c r="D23" s="638"/>
      <c r="E23" s="638"/>
      <c r="F23" s="638"/>
      <c r="G23" s="638"/>
      <c r="H23" s="638"/>
      <c r="I23" s="638"/>
      <c r="J23" s="638"/>
      <c r="K23" s="638"/>
      <c r="L23" s="635"/>
      <c r="M23" s="635"/>
      <c r="N23" s="635"/>
    </row>
    <row r="24" spans="1:14" ht="15" customHeight="1">
      <c r="A24" s="635"/>
      <c r="B24" s="635"/>
      <c r="C24" s="871" t="s">
        <v>1086</v>
      </c>
      <c r="D24" s="872"/>
      <c r="E24" s="872"/>
      <c r="F24" s="872"/>
      <c r="G24" s="872"/>
      <c r="H24" s="872"/>
      <c r="I24" s="872"/>
      <c r="J24" s="872"/>
      <c r="K24" s="873"/>
      <c r="L24" s="635"/>
      <c r="M24" s="635"/>
      <c r="N24" s="635"/>
    </row>
    <row r="25" spans="1:14" ht="54.75" customHeight="1">
      <c r="A25" s="635"/>
      <c r="B25" s="215" t="s">
        <v>1872</v>
      </c>
      <c r="C25" s="215" t="s">
        <v>1904</v>
      </c>
      <c r="D25" s="215" t="s">
        <v>1904</v>
      </c>
      <c r="E25" s="215" t="s">
        <v>1904</v>
      </c>
      <c r="F25" s="215" t="s">
        <v>1904</v>
      </c>
      <c r="G25" s="215" t="s">
        <v>1904</v>
      </c>
      <c r="H25" s="215" t="s">
        <v>1904</v>
      </c>
      <c r="I25" s="215" t="s">
        <v>1904</v>
      </c>
      <c r="J25" s="215" t="s">
        <v>1904</v>
      </c>
      <c r="K25" s="215" t="s">
        <v>1904</v>
      </c>
      <c r="L25" s="635"/>
      <c r="M25" s="635"/>
      <c r="N25" s="635"/>
    </row>
    <row r="26" spans="1:14">
      <c r="A26" s="635"/>
      <c r="B26" s="514" t="s">
        <v>1085</v>
      </c>
      <c r="C26" s="360"/>
      <c r="D26" s="360"/>
      <c r="E26" s="360"/>
      <c r="F26" s="360"/>
      <c r="G26" s="360"/>
      <c r="H26" s="360"/>
      <c r="I26" s="360"/>
      <c r="J26" s="360"/>
      <c r="K26" s="542"/>
      <c r="L26" s="635"/>
      <c r="M26" s="635"/>
      <c r="N26" s="635"/>
    </row>
    <row r="27" spans="1:14">
      <c r="A27" s="635"/>
      <c r="B27" s="639"/>
      <c r="C27" s="638"/>
      <c r="D27" s="638"/>
      <c r="E27" s="638"/>
      <c r="F27" s="638"/>
      <c r="G27" s="638"/>
      <c r="H27" s="638"/>
      <c r="I27" s="638"/>
      <c r="J27" s="638"/>
      <c r="K27" s="638"/>
      <c r="L27" s="635"/>
      <c r="M27" s="635"/>
      <c r="N27" s="635"/>
    </row>
    <row r="28" spans="1:14">
      <c r="A28" s="635"/>
      <c r="B28" s="639"/>
      <c r="C28" s="638"/>
      <c r="D28" s="638"/>
      <c r="E28" s="638"/>
      <c r="F28" s="638"/>
      <c r="G28" s="638"/>
      <c r="H28" s="638"/>
      <c r="I28" s="638"/>
      <c r="J28" s="638"/>
      <c r="K28" s="638"/>
      <c r="L28" s="635"/>
      <c r="M28" s="635"/>
      <c r="N28" s="635"/>
    </row>
    <row r="29" spans="1:14" ht="21">
      <c r="A29" s="635"/>
      <c r="B29" s="928" t="s">
        <v>1874</v>
      </c>
      <c r="C29" s="928"/>
      <c r="D29" s="928"/>
      <c r="E29" s="928"/>
      <c r="F29" s="928"/>
      <c r="G29" s="928"/>
      <c r="H29" s="638"/>
      <c r="I29" s="638"/>
      <c r="J29" s="638"/>
      <c r="K29" s="638"/>
      <c r="L29" s="635"/>
      <c r="M29" s="635"/>
      <c r="N29" s="635"/>
    </row>
    <row r="30" spans="1:14">
      <c r="A30" s="635"/>
      <c r="B30" s="639"/>
      <c r="C30" s="638"/>
      <c r="D30" s="638"/>
      <c r="E30" s="638"/>
      <c r="F30" s="638"/>
      <c r="G30" s="638"/>
      <c r="H30" s="638"/>
      <c r="I30" s="638"/>
      <c r="J30" s="638"/>
      <c r="K30" s="638"/>
      <c r="L30" s="635"/>
      <c r="M30" s="635"/>
      <c r="N30" s="635"/>
    </row>
  </sheetData>
  <mergeCells count="8">
    <mergeCell ref="A3:C3"/>
    <mergeCell ref="B5:G5"/>
    <mergeCell ref="A1:K1"/>
    <mergeCell ref="B29:G29"/>
    <mergeCell ref="C12:K12"/>
    <mergeCell ref="C16:K16"/>
    <mergeCell ref="C20:K20"/>
    <mergeCell ref="C24:K24"/>
  </mergeCells>
  <hyperlinks>
    <hyperlink ref="D3" location="Indeks!A1" display="Indeks"/>
    <hyperlink ref="E3" location="'SCR Schemat'!A1" display="'SCR Schemat'!A1"/>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34998626667073579"/>
  </sheetPr>
  <dimension ref="A1:O10"/>
  <sheetViews>
    <sheetView workbookViewId="0">
      <selection sqref="A1:O1"/>
    </sheetView>
  </sheetViews>
  <sheetFormatPr defaultRowHeight="15"/>
  <cols>
    <col min="1" max="1" width="9.140625" style="1"/>
    <col min="2" max="2" width="6" style="1" customWidth="1"/>
    <col min="3" max="3" width="12.140625" style="1" customWidth="1"/>
    <col min="4" max="4" width="33.28515625" style="1" customWidth="1"/>
    <col min="5" max="5" width="14.5703125" style="1" customWidth="1"/>
    <col min="6" max="6" width="16.85546875" style="1" customWidth="1"/>
    <col min="7" max="14" width="9.140625" style="1"/>
    <col min="15" max="15" width="3.140625" style="1" customWidth="1"/>
    <col min="16" max="16384" width="9.140625" style="1"/>
  </cols>
  <sheetData>
    <row r="1" spans="1:15" ht="23.25" customHeight="1">
      <c r="A1" s="825" t="s">
        <v>1875</v>
      </c>
      <c r="B1" s="826"/>
      <c r="C1" s="826"/>
      <c r="D1" s="826"/>
      <c r="E1" s="826"/>
      <c r="F1" s="826"/>
      <c r="G1" s="826"/>
      <c r="H1" s="826"/>
      <c r="I1" s="826"/>
      <c r="J1" s="826"/>
      <c r="K1" s="826"/>
      <c r="L1" s="826"/>
      <c r="M1" s="826"/>
      <c r="N1" s="826"/>
      <c r="O1" s="827"/>
    </row>
    <row r="2" spans="1:15">
      <c r="A2" s="400" t="str">
        <f>Słownik!B36</f>
        <v>Nazwa zakładu ubezpieczeń/reasekuracji:</v>
      </c>
      <c r="B2" s="400"/>
      <c r="C2" s="400"/>
      <c r="D2" s="400"/>
      <c r="E2" s="602"/>
      <c r="F2" s="602"/>
      <c r="G2" s="602"/>
      <c r="H2" s="602"/>
      <c r="I2" s="602"/>
      <c r="J2" s="602"/>
      <c r="K2" s="602"/>
      <c r="L2" s="602"/>
      <c r="M2" s="602"/>
      <c r="N2" s="602"/>
      <c r="O2" s="615" t="s">
        <v>675</v>
      </c>
    </row>
    <row r="3" spans="1:15">
      <c r="A3" s="807" t="str">
        <f>IF(Nazwa_ZU=0," ",Nazwa_ZU)</f>
        <v xml:space="preserve"> </v>
      </c>
      <c r="B3" s="807"/>
      <c r="C3" s="807"/>
      <c r="D3" s="808"/>
      <c r="E3" s="592" t="s">
        <v>114</v>
      </c>
      <c r="G3" s="603"/>
      <c r="H3" s="603"/>
      <c r="I3" s="401"/>
      <c r="J3" s="401"/>
      <c r="K3" s="317"/>
      <c r="L3" s="317"/>
      <c r="M3" s="317"/>
      <c r="N3" s="317"/>
      <c r="O3" s="317"/>
    </row>
    <row r="7" spans="1:15">
      <c r="B7" s="641" t="str">
        <f>Słownik!$B$256</f>
        <v>Lp.</v>
      </c>
      <c r="C7" s="937" t="s">
        <v>1876</v>
      </c>
      <c r="D7" s="938"/>
      <c r="E7" s="874" t="s">
        <v>1877</v>
      </c>
      <c r="F7" s="935"/>
      <c r="G7" s="935"/>
      <c r="H7" s="935"/>
      <c r="I7" s="935"/>
      <c r="J7" s="935"/>
      <c r="K7" s="935"/>
      <c r="L7" s="935"/>
      <c r="M7" s="935"/>
      <c r="N7" s="935"/>
      <c r="O7" s="936"/>
    </row>
    <row r="8" spans="1:15" ht="36.75" customHeight="1">
      <c r="B8" s="300" t="s">
        <v>11</v>
      </c>
      <c r="C8" s="939" t="s">
        <v>1878</v>
      </c>
      <c r="D8" s="940"/>
      <c r="E8" s="941"/>
      <c r="F8" s="941"/>
      <c r="G8" s="941"/>
      <c r="H8" s="941"/>
      <c r="I8" s="941"/>
      <c r="J8" s="941"/>
      <c r="K8" s="941"/>
      <c r="L8" s="941"/>
      <c r="M8" s="941"/>
      <c r="N8" s="941"/>
      <c r="O8" s="942"/>
    </row>
    <row r="9" spans="1:15" ht="67.5" customHeight="1">
      <c r="B9" s="275" t="s">
        <v>12</v>
      </c>
      <c r="C9" s="929" t="s">
        <v>1879</v>
      </c>
      <c r="D9" s="930"/>
      <c r="E9" s="931"/>
      <c r="F9" s="931"/>
      <c r="G9" s="931"/>
      <c r="H9" s="931"/>
      <c r="I9" s="931"/>
      <c r="J9" s="931"/>
      <c r="K9" s="931"/>
      <c r="L9" s="931"/>
      <c r="M9" s="931"/>
      <c r="N9" s="931"/>
      <c r="O9" s="932"/>
    </row>
    <row r="10" spans="1:15">
      <c r="B10" s="631" t="s">
        <v>13</v>
      </c>
      <c r="C10" s="933"/>
      <c r="D10" s="934"/>
      <c r="E10" s="863"/>
      <c r="F10" s="863"/>
      <c r="G10" s="863"/>
      <c r="H10" s="863"/>
      <c r="I10" s="863"/>
      <c r="J10" s="863"/>
      <c r="K10" s="863"/>
      <c r="L10" s="863"/>
      <c r="M10" s="863"/>
      <c r="N10" s="863"/>
      <c r="O10" s="864"/>
    </row>
  </sheetData>
  <mergeCells count="10">
    <mergeCell ref="C9:D9"/>
    <mergeCell ref="E9:O9"/>
    <mergeCell ref="C10:D10"/>
    <mergeCell ref="E10:O10"/>
    <mergeCell ref="A1:O1"/>
    <mergeCell ref="A3:D3"/>
    <mergeCell ref="E7:O7"/>
    <mergeCell ref="C7:D7"/>
    <mergeCell ref="C8:D8"/>
    <mergeCell ref="E8:O8"/>
  </mergeCells>
  <hyperlinks>
    <hyperlink ref="E3" location="Indeks!A1" display="Indeks"/>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34998626667073579"/>
  </sheetPr>
  <dimension ref="A1:O20"/>
  <sheetViews>
    <sheetView zoomScaleNormal="100" workbookViewId="0">
      <selection sqref="A1:D1"/>
    </sheetView>
  </sheetViews>
  <sheetFormatPr defaultRowHeight="15"/>
  <cols>
    <col min="1" max="1" width="22.42578125" style="642" customWidth="1"/>
    <col min="2" max="2" width="91.42578125" style="642" customWidth="1"/>
    <col min="3" max="3" width="46" style="642" customWidth="1"/>
    <col min="4" max="4" width="103.140625" style="642" customWidth="1"/>
    <col min="5" max="16384" width="9.140625" style="642"/>
  </cols>
  <sheetData>
    <row r="1" spans="1:15" ht="30" customHeight="1">
      <c r="A1" s="825" t="str">
        <f>Słownik!B802</f>
        <v>Ankieta EIOPA dot. parametrów specyficznych (fakultatywnie)</v>
      </c>
      <c r="B1" s="826"/>
      <c r="C1" s="826"/>
      <c r="D1" s="826"/>
    </row>
    <row r="2" spans="1:15">
      <c r="A2" s="400" t="str">
        <f>Słownik!B36</f>
        <v>Nazwa zakładu ubezpieczeń/reasekuracji:</v>
      </c>
      <c r="B2" s="400"/>
      <c r="C2" s="400"/>
      <c r="D2" s="615" t="s">
        <v>675</v>
      </c>
      <c r="E2" s="611"/>
      <c r="F2" s="611"/>
      <c r="G2" s="611"/>
      <c r="H2" s="611"/>
      <c r="I2" s="611"/>
      <c r="J2" s="611"/>
      <c r="K2" s="611"/>
      <c r="L2" s="611"/>
      <c r="M2" s="611"/>
      <c r="N2" s="611"/>
    </row>
    <row r="3" spans="1:15">
      <c r="A3" s="653" t="str">
        <f>IF(Nazwa_ZU=0," ",Nazwa_ZU)</f>
        <v xml:space="preserve"> </v>
      </c>
      <c r="B3" s="592" t="s">
        <v>114</v>
      </c>
      <c r="G3" s="612"/>
      <c r="H3" s="612"/>
      <c r="I3" s="401"/>
      <c r="J3" s="401"/>
      <c r="K3" s="317"/>
      <c r="L3" s="317"/>
      <c r="M3" s="317"/>
      <c r="N3" s="317"/>
      <c r="O3" s="317"/>
    </row>
    <row r="9" spans="1:15">
      <c r="C9" s="643" t="s">
        <v>1880</v>
      </c>
      <c r="D9" s="643" t="s">
        <v>1881</v>
      </c>
    </row>
    <row r="10" spans="1:15">
      <c r="A10" s="644" t="s">
        <v>1882</v>
      </c>
      <c r="B10" s="645" t="s">
        <v>1883</v>
      </c>
      <c r="C10" s="645"/>
      <c r="D10" s="645"/>
    </row>
    <row r="11" spans="1:15">
      <c r="A11" s="644" t="s">
        <v>1884</v>
      </c>
      <c r="B11" s="645" t="s">
        <v>1885</v>
      </c>
      <c r="C11" s="645"/>
      <c r="D11" s="645"/>
    </row>
    <row r="12" spans="1:15">
      <c r="A12" s="644"/>
      <c r="B12" s="646" t="s">
        <v>1886</v>
      </c>
      <c r="C12" s="645"/>
      <c r="D12" s="645"/>
    </row>
    <row r="13" spans="1:15">
      <c r="A13" s="644" t="s">
        <v>1887</v>
      </c>
      <c r="B13" s="645" t="s">
        <v>1888</v>
      </c>
      <c r="C13" s="645"/>
      <c r="D13" s="645"/>
    </row>
    <row r="14" spans="1:15" ht="30">
      <c r="A14" s="644" t="s">
        <v>1889</v>
      </c>
      <c r="B14" s="647" t="s">
        <v>1890</v>
      </c>
      <c r="C14" s="645"/>
      <c r="D14" s="645"/>
    </row>
    <row r="15" spans="1:15" ht="45.75" customHeight="1">
      <c r="A15" s="644" t="s">
        <v>1891</v>
      </c>
      <c r="B15" s="647" t="s">
        <v>1892</v>
      </c>
      <c r="C15" s="645"/>
      <c r="D15" s="645"/>
    </row>
    <row r="16" spans="1:15" ht="30.75" customHeight="1">
      <c r="A16" s="644" t="s">
        <v>1893</v>
      </c>
      <c r="B16" s="647" t="s">
        <v>1894</v>
      </c>
      <c r="C16" s="645"/>
      <c r="D16" s="645"/>
    </row>
    <row r="17" spans="1:4" ht="78.75" customHeight="1">
      <c r="A17" s="644" t="s">
        <v>1895</v>
      </c>
      <c r="B17" s="647" t="s">
        <v>1896</v>
      </c>
      <c r="C17" s="645"/>
      <c r="D17" s="645"/>
    </row>
    <row r="18" spans="1:4">
      <c r="A18" s="644" t="s">
        <v>1897</v>
      </c>
      <c r="B18" s="647" t="s">
        <v>1898</v>
      </c>
      <c r="C18" s="645"/>
      <c r="D18" s="645"/>
    </row>
    <row r="19" spans="1:4">
      <c r="A19" s="648"/>
    </row>
    <row r="20" spans="1:4">
      <c r="A20" s="649"/>
    </row>
  </sheetData>
  <mergeCells count="1">
    <mergeCell ref="A1:D1"/>
  </mergeCells>
  <hyperlinks>
    <hyperlink ref="B3" location="Indeks!A1" display="Indeks"/>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tabColor theme="3" tint="0.59999389629810485"/>
  </sheetPr>
  <dimension ref="B1:F1138"/>
  <sheetViews>
    <sheetView workbookViewId="0"/>
  </sheetViews>
  <sheetFormatPr defaultRowHeight="15"/>
  <cols>
    <col min="1" max="1" width="9.140625" style="1"/>
    <col min="2" max="2" width="22.5703125" style="1" customWidth="1"/>
    <col min="3" max="3" width="93.7109375" style="1" customWidth="1"/>
    <col min="4" max="4" width="43.5703125" style="1" customWidth="1"/>
    <col min="5" max="5" width="9.140625" style="1"/>
    <col min="6" max="6" width="10.7109375" style="1" customWidth="1"/>
    <col min="7" max="16384" width="9.140625" style="1"/>
  </cols>
  <sheetData>
    <row r="1" spans="2:6">
      <c r="B1" s="772" t="s">
        <v>1</v>
      </c>
      <c r="C1" s="772"/>
      <c r="D1" s="772"/>
      <c r="E1" s="772"/>
      <c r="F1" s="140" t="e">
        <f>IF(Language="EN",English,IF(Language="PL",Polski,))</f>
        <v>#NAME?</v>
      </c>
    </row>
    <row r="2" spans="2:6">
      <c r="B2" s="143" t="str">
        <f>IF(Nazwa_ZU=0, "  ",Nazwa_ZU)</f>
        <v xml:space="preserve">  </v>
      </c>
      <c r="C2" s="144"/>
      <c r="D2" s="174" t="s">
        <v>114</v>
      </c>
      <c r="E2" s="145"/>
    </row>
    <row r="3" spans="2:6">
      <c r="B3" s="145"/>
      <c r="C3" s="144"/>
      <c r="D3" s="145"/>
      <c r="E3" s="145"/>
    </row>
    <row r="4" spans="2:6" ht="15.75" thickBot="1">
      <c r="B4" s="772" t="s">
        <v>687</v>
      </c>
      <c r="C4" s="772"/>
      <c r="D4" s="772"/>
      <c r="E4" s="772"/>
    </row>
    <row r="5" spans="2:6" ht="15.75" thickBot="1">
      <c r="B5" s="147" t="s">
        <v>550</v>
      </c>
      <c r="C5" s="143" t="s">
        <v>684</v>
      </c>
      <c r="D5" s="148"/>
      <c r="E5" s="148"/>
    </row>
    <row r="6" spans="2:6" ht="15.75" thickBot="1">
      <c r="B6" s="148"/>
      <c r="C6" s="148"/>
      <c r="D6" s="148"/>
      <c r="E6" s="148"/>
    </row>
    <row r="7" spans="2:6" ht="15.75" thickBot="1">
      <c r="B7" s="147" t="s">
        <v>683</v>
      </c>
      <c r="C7" s="147" t="s">
        <v>684</v>
      </c>
      <c r="D7" s="147" t="s">
        <v>685</v>
      </c>
      <c r="E7" s="147" t="s">
        <v>686</v>
      </c>
    </row>
    <row r="8" spans="2:6">
      <c r="B8" s="149" t="str">
        <f>IF($C$5=$C$7,C8,D8)</f>
        <v>Bilans zakładu ubezpieczeń/reasekuracji</v>
      </c>
      <c r="C8" s="149" t="s">
        <v>540</v>
      </c>
      <c r="D8" s="149" t="s">
        <v>541</v>
      </c>
      <c r="E8" s="146" t="s">
        <v>114</v>
      </c>
    </row>
    <row r="9" spans="2:6">
      <c r="B9" s="149" t="str">
        <f t="shared" ref="B9:B72" si="0">IF($C$5=$C$7,C9,D9)</f>
        <v>Aktywa</v>
      </c>
      <c r="C9" s="141" t="s">
        <v>553</v>
      </c>
      <c r="D9" s="141" t="s">
        <v>43</v>
      </c>
      <c r="E9" s="146" t="s">
        <v>114</v>
      </c>
    </row>
    <row r="10" spans="2:6" ht="15" customHeight="1">
      <c r="B10" s="149" t="str">
        <f t="shared" si="0"/>
        <v>Składki oraz rezerwy techniczno-ubezpieczeniowe - ubezpieczenia majątkowo-osobowe</v>
      </c>
      <c r="C10" s="141" t="s">
        <v>1139</v>
      </c>
      <c r="D10" s="141" t="s">
        <v>1212</v>
      </c>
      <c r="E10" s="146" t="s">
        <v>114</v>
      </c>
    </row>
    <row r="11" spans="2:6" ht="15" customHeight="1">
      <c r="B11" s="149" t="str">
        <f t="shared" si="0"/>
        <v>Składki oraz rezerwy techniczno-ubezpieczeniowe - ubezpieczenia na życie</v>
      </c>
      <c r="C11" s="141" t="s">
        <v>676</v>
      </c>
      <c r="D11" s="141" t="s">
        <v>688</v>
      </c>
      <c r="E11" s="146" t="s">
        <v>114</v>
      </c>
    </row>
    <row r="12" spans="2:6" ht="15" customHeight="1">
      <c r="B12" s="149" t="str">
        <f t="shared" si="0"/>
        <v>Przepływy pieniężne dla zobowiązań z ubezpieczeń majątkowo-osobowych</v>
      </c>
      <c r="C12" s="141" t="s">
        <v>677</v>
      </c>
      <c r="D12" s="141" t="s">
        <v>690</v>
      </c>
      <c r="E12" s="146" t="s">
        <v>114</v>
      </c>
    </row>
    <row r="13" spans="2:6" ht="15" customHeight="1">
      <c r="B13" s="149" t="str">
        <f t="shared" si="0"/>
        <v>Przepływy pieniężne dla zobowiązań z ubezpieczeń na życie</v>
      </c>
      <c r="C13" s="141" t="s">
        <v>668</v>
      </c>
      <c r="D13" s="141" t="s">
        <v>689</v>
      </c>
      <c r="E13" s="146" t="s">
        <v>114</v>
      </c>
    </row>
    <row r="14" spans="2:6" ht="15" customHeight="1">
      <c r="B14" s="149" t="str">
        <f t="shared" si="0"/>
        <v>Środki własne zakładów ubezpieczeń/reasekuracji</v>
      </c>
      <c r="C14" s="141" t="s">
        <v>542</v>
      </c>
      <c r="D14" s="141" t="s">
        <v>543</v>
      </c>
      <c r="E14" s="146" t="s">
        <v>114</v>
      </c>
    </row>
    <row r="15" spans="2:6" ht="15" customHeight="1">
      <c r="B15" s="149" t="str">
        <f t="shared" si="0"/>
        <v>Schemat kapitałowego wymogu wypłacalności (SCR)</v>
      </c>
      <c r="C15" s="141" t="s">
        <v>669</v>
      </c>
      <c r="D15" s="141" t="s">
        <v>691</v>
      </c>
      <c r="E15" s="146" t="s">
        <v>114</v>
      </c>
    </row>
    <row r="16" spans="2:6" ht="15" customHeight="1">
      <c r="B16" s="149" t="str">
        <f t="shared" si="0"/>
        <v>SCR dla ryzyka rynkowego</v>
      </c>
      <c r="C16" s="141" t="s">
        <v>671</v>
      </c>
      <c r="D16" s="141" t="s">
        <v>694</v>
      </c>
      <c r="E16" s="146" t="s">
        <v>114</v>
      </c>
    </row>
    <row r="17" spans="2:5">
      <c r="B17" s="149" t="str">
        <f t="shared" si="0"/>
        <v>SCR dla ryzyka niewykonania zobowiązania przez kontrahenta</v>
      </c>
      <c r="C17" s="141" t="s">
        <v>672</v>
      </c>
      <c r="D17" s="141" t="s">
        <v>693</v>
      </c>
      <c r="E17" s="146" t="s">
        <v>114</v>
      </c>
    </row>
    <row r="18" spans="2:5">
      <c r="B18" s="149" t="str">
        <f t="shared" si="0"/>
        <v>SCR dla ryzyka ubezpieczeniowego w ubezpieczeniach na życie</v>
      </c>
      <c r="C18" s="141" t="s">
        <v>678</v>
      </c>
      <c r="D18" s="141" t="s">
        <v>695</v>
      </c>
      <c r="E18" s="146" t="s">
        <v>114</v>
      </c>
    </row>
    <row r="19" spans="2:5" ht="15" customHeight="1">
      <c r="B19" s="149" t="str">
        <f t="shared" si="0"/>
        <v>SCR dla ryzyka katastrof naturalnych z ubezpieczeń majątkowo-osobowych (arkusz pomocniczy)</v>
      </c>
      <c r="C19" s="141" t="s">
        <v>1978</v>
      </c>
      <c r="D19" s="141" t="s">
        <v>1979</v>
      </c>
      <c r="E19" s="146" t="s">
        <v>114</v>
      </c>
    </row>
    <row r="20" spans="2:5" ht="15" customHeight="1">
      <c r="B20" s="149" t="str">
        <f t="shared" si="0"/>
        <v>SCR dla ryzyka katastroficznego z ubezpieczeń majątkowo-osobowych (bez naturalnych) - arkusz pomocniczy</v>
      </c>
      <c r="C20" s="141" t="s">
        <v>1964</v>
      </c>
      <c r="D20" s="141" t="s">
        <v>1963</v>
      </c>
      <c r="E20" s="146" t="s">
        <v>114</v>
      </c>
    </row>
    <row r="21" spans="2:5" ht="15" customHeight="1">
      <c r="B21" s="149" t="str">
        <f t="shared" si="0"/>
        <v>SCR dla ryzyka katastroficznego z ubezpieczeń majątkowo-osobowych i zdrowotnych - podsumowanie</v>
      </c>
      <c r="C21" s="141" t="s">
        <v>1958</v>
      </c>
      <c r="D21" s="141" t="s">
        <v>702</v>
      </c>
      <c r="E21" s="146" t="s">
        <v>114</v>
      </c>
    </row>
    <row r="22" spans="2:5" ht="15" customHeight="1">
      <c r="B22" s="149" t="str">
        <f t="shared" si="0"/>
        <v>SCR dla ryzyka ubezpieczeniowego w ubezpieczeniach majątkowo-osobowych</v>
      </c>
      <c r="C22" s="141" t="s">
        <v>680</v>
      </c>
      <c r="D22" s="141" t="s">
        <v>697</v>
      </c>
      <c r="E22" s="146" t="s">
        <v>114</v>
      </c>
    </row>
    <row r="23" spans="2:5" ht="15" customHeight="1">
      <c r="B23" s="149" t="str">
        <f t="shared" si="0"/>
        <v>SCR dla ryzyka ubezpieczeniowego w ubezpieczeniach zdrowotnych</v>
      </c>
      <c r="C23" s="141" t="s">
        <v>679</v>
      </c>
      <c r="D23" s="141" t="s">
        <v>696</v>
      </c>
      <c r="E23" s="146" t="s">
        <v>114</v>
      </c>
    </row>
    <row r="24" spans="2:5" ht="15" customHeight="1">
      <c r="B24" s="149" t="str">
        <f t="shared" si="0"/>
        <v>SCR dla ryzyka operacyjnego</v>
      </c>
      <c r="C24" s="141" t="s">
        <v>673</v>
      </c>
      <c r="D24" s="141" t="s">
        <v>698</v>
      </c>
      <c r="E24" s="146" t="s">
        <v>114</v>
      </c>
    </row>
    <row r="25" spans="2:5" ht="15" customHeight="1">
      <c r="B25" s="149" t="str">
        <f t="shared" si="0"/>
        <v>Parametry specyficzne zakładu ubezpieczeń/reasekuracji</v>
      </c>
      <c r="C25" s="141" t="s">
        <v>703</v>
      </c>
      <c r="D25" s="141" t="s">
        <v>704</v>
      </c>
      <c r="E25" s="146" t="s">
        <v>114</v>
      </c>
    </row>
    <row r="26" spans="2:5" ht="15" customHeight="1">
      <c r="B26" s="149" t="str">
        <f t="shared" si="0"/>
        <v>Kapitałowy wymóg wypłacalności (SCR)</v>
      </c>
      <c r="C26" s="141" t="s">
        <v>670</v>
      </c>
      <c r="D26" s="141" t="s">
        <v>692</v>
      </c>
      <c r="E26" s="146" t="s">
        <v>114</v>
      </c>
    </row>
    <row r="27" spans="2:5" ht="15" customHeight="1">
      <c r="B27" s="149" t="str">
        <f t="shared" si="0"/>
        <v>SCR wyznaczany modelem wewnętrznym (fakultatywnie)</v>
      </c>
      <c r="C27" s="141" t="s">
        <v>1901</v>
      </c>
      <c r="D27" s="141" t="s">
        <v>705</v>
      </c>
      <c r="E27" s="146" t="s">
        <v>114</v>
      </c>
    </row>
    <row r="28" spans="2:5" ht="15" customHeight="1">
      <c r="B28" s="149" t="str">
        <f t="shared" si="0"/>
        <v>Minimalny wymóg kapitałowy (MCR)</v>
      </c>
      <c r="C28" s="141" t="s">
        <v>674</v>
      </c>
      <c r="D28" s="141" t="s">
        <v>337</v>
      </c>
      <c r="E28" s="146" t="s">
        <v>114</v>
      </c>
    </row>
    <row r="29" spans="2:5">
      <c r="B29" s="149" t="str">
        <f t="shared" si="0"/>
        <v>Instrukcje</v>
      </c>
      <c r="C29" s="141" t="s">
        <v>32</v>
      </c>
      <c r="D29" s="141" t="s">
        <v>699</v>
      </c>
      <c r="E29" s="146" t="s">
        <v>114</v>
      </c>
    </row>
    <row r="30" spans="2:5">
      <c r="B30" s="149" t="str">
        <f t="shared" si="0"/>
        <v>Tłumaczenie</v>
      </c>
      <c r="C30" s="141" t="s">
        <v>33</v>
      </c>
      <c r="D30" s="141" t="s">
        <v>700</v>
      </c>
      <c r="E30" s="146" t="s">
        <v>114</v>
      </c>
    </row>
    <row r="31" spans="2:5" ht="15" customHeight="1">
      <c r="B31" s="149" t="str">
        <f t="shared" si="0"/>
        <v>Parametry dla ryzyka powodzi w Polsce</v>
      </c>
      <c r="C31" s="141" t="s">
        <v>547</v>
      </c>
      <c r="D31" s="141" t="s">
        <v>1213</v>
      </c>
      <c r="E31" s="146" t="s">
        <v>114</v>
      </c>
    </row>
    <row r="32" spans="2:5">
      <c r="B32" s="149" t="str">
        <f t="shared" si="0"/>
        <v>Parametry dla ryzyka huraganu w Polsce</v>
      </c>
      <c r="C32" s="141" t="s">
        <v>681</v>
      </c>
      <c r="D32" s="141" t="s">
        <v>1214</v>
      </c>
      <c r="E32" s="146" t="s">
        <v>114</v>
      </c>
    </row>
    <row r="33" spans="2:5" ht="15" customHeight="1">
      <c r="B33" s="149" t="str">
        <f t="shared" si="0"/>
        <v>Parametry wykorzystywane w badaniu</v>
      </c>
      <c r="C33" s="141" t="s">
        <v>544</v>
      </c>
      <c r="D33" s="141" t="s">
        <v>545</v>
      </c>
      <c r="E33" s="146" t="s">
        <v>114</v>
      </c>
    </row>
    <row r="34" spans="2:5">
      <c r="B34" s="149" t="str">
        <f t="shared" si="0"/>
        <v>Struktura terminowa stóp procentowych wolnych od ryzyka</v>
      </c>
      <c r="C34" s="141" t="s">
        <v>682</v>
      </c>
      <c r="D34" s="141" t="s">
        <v>701</v>
      </c>
      <c r="E34" s="146" t="s">
        <v>114</v>
      </c>
    </row>
    <row r="35" spans="2:5">
      <c r="B35" s="149" t="str">
        <f t="shared" si="0"/>
        <v>Bilans</v>
      </c>
      <c r="C35" s="141" t="s">
        <v>551</v>
      </c>
      <c r="D35" s="141" t="s">
        <v>541</v>
      </c>
      <c r="E35" s="179" t="s">
        <v>552</v>
      </c>
    </row>
    <row r="36" spans="2:5">
      <c r="B36" s="149" t="str">
        <f t="shared" si="0"/>
        <v>Nazwa zakładu ubezpieczeń/reasekuracji:</v>
      </c>
      <c r="C36" s="141" t="s">
        <v>1</v>
      </c>
      <c r="D36" s="141" t="s">
        <v>1097</v>
      </c>
      <c r="E36" s="179" t="s">
        <v>552</v>
      </c>
    </row>
    <row r="37" spans="2:5">
      <c r="B37" s="149" t="str">
        <f t="shared" si="0"/>
        <v>Wartość wg Wypłacalność II</v>
      </c>
      <c r="C37" s="141" t="s">
        <v>567</v>
      </c>
      <c r="D37" s="141" t="s">
        <v>44</v>
      </c>
      <c r="E37" s="179" t="s">
        <v>552</v>
      </c>
    </row>
    <row r="38" spans="2:5">
      <c r="B38" s="149" t="str">
        <f t="shared" si="0"/>
        <v>Aktywa</v>
      </c>
      <c r="C38" s="141" t="s">
        <v>553</v>
      </c>
      <c r="D38" s="141" t="s">
        <v>43</v>
      </c>
      <c r="E38" s="179" t="s">
        <v>552</v>
      </c>
    </row>
    <row r="39" spans="2:5">
      <c r="B39" s="149" t="str">
        <f t="shared" si="0"/>
        <v>Wartość firmy</v>
      </c>
      <c r="C39" s="141" t="s">
        <v>554</v>
      </c>
      <c r="D39" s="141" t="s">
        <v>45</v>
      </c>
      <c r="E39" s="179" t="s">
        <v>552</v>
      </c>
    </row>
    <row r="40" spans="2:5">
      <c r="B40" s="149" t="str">
        <f t="shared" si="0"/>
        <v>Aktywowane koszty akwizycji</v>
      </c>
      <c r="C40" s="141" t="s">
        <v>555</v>
      </c>
      <c r="D40" s="141" t="s">
        <v>46</v>
      </c>
      <c r="E40" s="179" t="s">
        <v>552</v>
      </c>
    </row>
    <row r="41" spans="2:5">
      <c r="B41" s="149" t="str">
        <f t="shared" si="0"/>
        <v>Wartości niematerialne i prawne</v>
      </c>
      <c r="C41" s="141" t="s">
        <v>556</v>
      </c>
      <c r="D41" s="141" t="s">
        <v>47</v>
      </c>
      <c r="E41" s="179" t="s">
        <v>552</v>
      </c>
    </row>
    <row r="42" spans="2:5">
      <c r="B42" s="149" t="str">
        <f t="shared" si="0"/>
        <v>Aktywa z tytułu odroczonego podatku dochodowego</v>
      </c>
      <c r="C42" s="141" t="s">
        <v>557</v>
      </c>
      <c r="D42" s="141" t="s">
        <v>48</v>
      </c>
      <c r="E42" s="179" t="s">
        <v>552</v>
      </c>
    </row>
    <row r="43" spans="2:5">
      <c r="B43" s="149" t="str">
        <f t="shared" si="0"/>
        <v>Nadwyżka wynikająca ze świadczeń emerytalnych dla pracowników zgodnie z krajowym systemem emerytalnym</v>
      </c>
      <c r="C43" s="141" t="s">
        <v>1098</v>
      </c>
      <c r="D43" s="141" t="s">
        <v>49</v>
      </c>
      <c r="E43" s="179" t="s">
        <v>552</v>
      </c>
    </row>
    <row r="44" spans="2:5">
      <c r="B44" s="149" t="str">
        <f t="shared" si="0"/>
        <v>Nieruchomości, maszyny i urządzenia wykorzystywane na własne potrzeby</v>
      </c>
      <c r="C44" s="141" t="s">
        <v>558</v>
      </c>
      <c r="D44" s="141" t="s">
        <v>50</v>
      </c>
      <c r="E44" s="179" t="s">
        <v>552</v>
      </c>
    </row>
    <row r="45" spans="2:5">
      <c r="B45" s="149" t="str">
        <f t="shared" si="0"/>
        <v>Lokaty (inne niż aktywa dla ubezpieczeń na życie opartych  o indeksy i z UFK)</v>
      </c>
      <c r="C45" s="141" t="s">
        <v>1099</v>
      </c>
      <c r="D45" s="141" t="s">
        <v>51</v>
      </c>
      <c r="E45" s="179" t="s">
        <v>552</v>
      </c>
    </row>
    <row r="46" spans="2:5">
      <c r="B46" s="149" t="str">
        <f t="shared" si="0"/>
        <v>Nieruchomości (inne niż wykorzystywane na własne potrzeby)</v>
      </c>
      <c r="C46" s="141" t="s">
        <v>1102</v>
      </c>
      <c r="D46" s="141" t="s">
        <v>52</v>
      </c>
      <c r="E46" s="179" t="s">
        <v>552</v>
      </c>
    </row>
    <row r="47" spans="2:5">
      <c r="B47" s="149" t="str">
        <f t="shared" si="0"/>
        <v>Lokaty w jednostkach podporządkowanych (udziały kapitałowe)</v>
      </c>
      <c r="C47" s="141" t="s">
        <v>1101</v>
      </c>
      <c r="D47" s="141" t="s">
        <v>53</v>
      </c>
      <c r="E47" s="179" t="s">
        <v>552</v>
      </c>
    </row>
    <row r="48" spans="2:5">
      <c r="B48" s="149" t="str">
        <f t="shared" si="0"/>
        <v>Akcje</v>
      </c>
      <c r="C48" s="141" t="s">
        <v>1100</v>
      </c>
      <c r="D48" s="141" t="s">
        <v>54</v>
      </c>
      <c r="E48" s="179" t="s">
        <v>552</v>
      </c>
    </row>
    <row r="49" spans="2:5">
      <c r="B49" s="149" t="str">
        <f t="shared" si="0"/>
        <v>Akcje - notowane na rynku regulowanym</v>
      </c>
      <c r="C49" s="176" t="s">
        <v>1111</v>
      </c>
      <c r="D49" s="141" t="s">
        <v>55</v>
      </c>
      <c r="E49" s="179" t="s">
        <v>552</v>
      </c>
    </row>
    <row r="50" spans="2:5">
      <c r="B50" s="149" t="str">
        <f t="shared" si="0"/>
        <v>Akcje - nienotowane na rynku regulowanym</v>
      </c>
      <c r="C50" s="176" t="s">
        <v>1112</v>
      </c>
      <c r="D50" s="141" t="s">
        <v>56</v>
      </c>
      <c r="E50" s="179" t="s">
        <v>552</v>
      </c>
    </row>
    <row r="51" spans="2:5">
      <c r="B51" s="149" t="str">
        <f t="shared" si="0"/>
        <v>Obligacje</v>
      </c>
      <c r="C51" s="176" t="s">
        <v>1110</v>
      </c>
      <c r="D51" s="141" t="s">
        <v>57</v>
      </c>
      <c r="E51" s="179" t="s">
        <v>552</v>
      </c>
    </row>
    <row r="52" spans="2:5">
      <c r="B52" s="149" t="str">
        <f t="shared" si="0"/>
        <v>Obligacje rządowe</v>
      </c>
      <c r="C52" s="176" t="s">
        <v>1103</v>
      </c>
      <c r="D52" s="141" t="s">
        <v>58</v>
      </c>
      <c r="E52" s="179" t="s">
        <v>552</v>
      </c>
    </row>
    <row r="53" spans="2:5">
      <c r="B53" s="149" t="str">
        <f t="shared" si="0"/>
        <v>Obligacje korporacyjne</v>
      </c>
      <c r="C53" s="176" t="s">
        <v>1104</v>
      </c>
      <c r="D53" s="141" t="s">
        <v>59</v>
      </c>
      <c r="E53" s="179" t="s">
        <v>552</v>
      </c>
    </row>
    <row r="54" spans="2:5">
      <c r="B54" s="149" t="str">
        <f t="shared" si="0"/>
        <v>Produkty strukturyzowane</v>
      </c>
      <c r="C54" s="176" t="s">
        <v>1196</v>
      </c>
      <c r="D54" s="141" t="s">
        <v>60</v>
      </c>
      <c r="E54" s="179" t="s">
        <v>552</v>
      </c>
    </row>
    <row r="55" spans="2:5">
      <c r="B55" s="149" t="str">
        <f t="shared" si="0"/>
        <v>Zabezpieczone papiery dłużne (ang. Collateralised securities)</v>
      </c>
      <c r="C55" s="176" t="s">
        <v>1113</v>
      </c>
      <c r="D55" s="141" t="s">
        <v>61</v>
      </c>
      <c r="E55" s="179" t="s">
        <v>552</v>
      </c>
    </row>
    <row r="56" spans="2:5">
      <c r="B56" s="149" t="str">
        <f t="shared" si="0"/>
        <v>Fundusze inwestycyjne</v>
      </c>
      <c r="C56" s="176" t="s">
        <v>1105</v>
      </c>
      <c r="D56" s="141" t="s">
        <v>62</v>
      </c>
      <c r="E56" s="179" t="s">
        <v>552</v>
      </c>
    </row>
    <row r="57" spans="2:5">
      <c r="B57" s="149" t="str">
        <f t="shared" si="0"/>
        <v>Instrumenty pochodne</v>
      </c>
      <c r="C57" s="175" t="s">
        <v>574</v>
      </c>
      <c r="D57" s="141" t="s">
        <v>63</v>
      </c>
      <c r="E57" s="179" t="s">
        <v>552</v>
      </c>
    </row>
    <row r="58" spans="2:5">
      <c r="B58" s="149" t="str">
        <f t="shared" si="0"/>
        <v>Depozyty bankowe inne niż ekwiwalenty środków pieniężnych</v>
      </c>
      <c r="C58" s="175" t="s">
        <v>1114</v>
      </c>
      <c r="D58" s="141" t="s">
        <v>64</v>
      </c>
      <c r="E58" s="179" t="s">
        <v>552</v>
      </c>
    </row>
    <row r="59" spans="2:5">
      <c r="B59" s="149" t="str">
        <f t="shared" si="0"/>
        <v>Pozostałe lokaty</v>
      </c>
      <c r="C59" s="175" t="s">
        <v>1106</v>
      </c>
      <c r="D59" s="141" t="s">
        <v>65</v>
      </c>
      <c r="E59" s="179" t="s">
        <v>552</v>
      </c>
    </row>
    <row r="60" spans="2:5">
      <c r="B60" s="149" t="str">
        <f t="shared" si="0"/>
        <v>Aktywa dla ubezpieczeń na życie opartych o indeksy i z UFK</v>
      </c>
      <c r="C60" s="175" t="s">
        <v>1115</v>
      </c>
      <c r="D60" s="141" t="s">
        <v>66</v>
      </c>
      <c r="E60" s="179" t="s">
        <v>552</v>
      </c>
    </row>
    <row r="61" spans="2:5">
      <c r="B61" s="149" t="str">
        <f t="shared" si="0"/>
        <v xml:space="preserve">Pożyczki i pożyczki zabezpieczone hipotecznie </v>
      </c>
      <c r="C61" s="175" t="s">
        <v>1117</v>
      </c>
      <c r="D61" s="141" t="s">
        <v>67</v>
      </c>
      <c r="E61" s="179" t="s">
        <v>552</v>
      </c>
    </row>
    <row r="62" spans="2:5">
      <c r="B62" s="149" t="str">
        <f t="shared" si="0"/>
        <v>Pożyczki i pożyczki zabezpieczone hipotecznie (z wyłączeniem pożyczek pod zastaw polisy) dla osób indywidualnych</v>
      </c>
      <c r="C62" s="175" t="s">
        <v>1994</v>
      </c>
      <c r="D62" s="141" t="s">
        <v>1095</v>
      </c>
      <c r="E62" s="179" t="s">
        <v>552</v>
      </c>
    </row>
    <row r="63" spans="2:5">
      <c r="B63" s="149" t="str">
        <f t="shared" si="0"/>
        <v>Pozostałe pożyczki i pożyczki zabezpieczone hipotecznie (z wyłączeniem pożyczek pod zastaw polisy)</v>
      </c>
      <c r="C63" s="175" t="s">
        <v>1118</v>
      </c>
      <c r="D63" s="141" t="s">
        <v>1094</v>
      </c>
      <c r="E63" s="179" t="s">
        <v>552</v>
      </c>
    </row>
    <row r="64" spans="2:5">
      <c r="B64" s="149" t="str">
        <f t="shared" si="0"/>
        <v>Pożyczki pod zastaw polisy</v>
      </c>
      <c r="C64" s="175" t="s">
        <v>559</v>
      </c>
      <c r="D64" s="141" t="s">
        <v>68</v>
      </c>
      <c r="E64" s="179" t="s">
        <v>552</v>
      </c>
    </row>
    <row r="65" spans="2:5">
      <c r="B65" s="149" t="str">
        <f t="shared" si="0"/>
        <v>Kwoty należne z umów reasekuracji (biernej) i od spółek celowych dla zobowiązań wynikających z ubezpieczeń:</v>
      </c>
      <c r="C65" s="175" t="s">
        <v>560</v>
      </c>
      <c r="D65" s="141" t="s">
        <v>69</v>
      </c>
      <c r="E65" s="179" t="s">
        <v>552</v>
      </c>
    </row>
    <row r="66" spans="2:5">
      <c r="B66" s="149" t="str">
        <f t="shared" si="0"/>
        <v>Majątkowo-osobowych i zdrowotnych o charakterze ubezpieczeń majątkowo-osobowych</v>
      </c>
      <c r="C66" s="175" t="s">
        <v>1119</v>
      </c>
      <c r="D66" s="141" t="s">
        <v>70</v>
      </c>
      <c r="E66" s="179" t="s">
        <v>552</v>
      </c>
    </row>
    <row r="67" spans="2:5">
      <c r="B67" s="149" t="str">
        <f t="shared" si="0"/>
        <v>Majątkowo-osobowych z wyłączeniem zdrowotnych</v>
      </c>
      <c r="C67" s="175" t="s">
        <v>1107</v>
      </c>
      <c r="D67" s="141" t="s">
        <v>71</v>
      </c>
      <c r="E67" s="179" t="s">
        <v>552</v>
      </c>
    </row>
    <row r="68" spans="2:5">
      <c r="B68" s="149" t="str">
        <f t="shared" si="0"/>
        <v>Zdrowotnych o charakterze ubezpieczeń majątkowo-osobowych</v>
      </c>
      <c r="C68" s="175" t="s">
        <v>1108</v>
      </c>
      <c r="D68" s="141" t="s">
        <v>72</v>
      </c>
      <c r="E68" s="179" t="s">
        <v>552</v>
      </c>
    </row>
    <row r="69" spans="2:5">
      <c r="B69" s="149" t="str">
        <f t="shared" si="0"/>
        <v xml:space="preserve">Na życie i zdrowotnych o charakterze ubezpieczeń na życie, z wyłączeniem ubezpieczeń na życie opartych  o indeksy i z UFK </v>
      </c>
      <c r="C69" s="175" t="s">
        <v>1910</v>
      </c>
      <c r="D69" s="141" t="s">
        <v>1913</v>
      </c>
      <c r="E69" s="179" t="s">
        <v>552</v>
      </c>
    </row>
    <row r="70" spans="2:5">
      <c r="B70" s="149" t="str">
        <f t="shared" si="0"/>
        <v>Zdrowotnych o charakterze ubezpieczeń na życie</v>
      </c>
      <c r="C70" s="175" t="s">
        <v>1109</v>
      </c>
      <c r="D70" s="141" t="s">
        <v>73</v>
      </c>
      <c r="E70" s="179" t="s">
        <v>552</v>
      </c>
    </row>
    <row r="71" spans="2:5">
      <c r="B71" s="149" t="str">
        <f t="shared" si="0"/>
        <v>Na życie z wyłączeniem ubezpieczeń na życie opartych  o indeksy i z UFK oraz zdrowotnych</v>
      </c>
      <c r="C71" s="175" t="s">
        <v>1911</v>
      </c>
      <c r="D71" s="141" t="s">
        <v>74</v>
      </c>
      <c r="E71" s="179" t="s">
        <v>552</v>
      </c>
    </row>
    <row r="72" spans="2:5">
      <c r="B72" s="149" t="str">
        <f t="shared" si="0"/>
        <v xml:space="preserve">Na życie opartych  o indeksy i z UFK </v>
      </c>
      <c r="C72" s="175" t="s">
        <v>1912</v>
      </c>
      <c r="D72" s="141" t="s">
        <v>75</v>
      </c>
      <c r="E72" s="179" t="s">
        <v>552</v>
      </c>
    </row>
    <row r="73" spans="2:5">
      <c r="B73" s="149" t="str">
        <f t="shared" ref="B73:B136" si="1">IF($C$5=$C$7,C73,D73)</f>
        <v>Należności depozytowe od cedentów</v>
      </c>
      <c r="C73" s="175" t="s">
        <v>561</v>
      </c>
      <c r="D73" s="141" t="s">
        <v>76</v>
      </c>
      <c r="E73" s="179" t="s">
        <v>552</v>
      </c>
    </row>
    <row r="74" spans="2:5">
      <c r="B74" s="149" t="str">
        <f t="shared" si="1"/>
        <v>Należności z tytułu ubezpieczeń (w tym od ubezpieczających i pośredników ubezpieczeniowych)</v>
      </c>
      <c r="C74" s="175" t="s">
        <v>562</v>
      </c>
      <c r="D74" s="141" t="s">
        <v>77</v>
      </c>
      <c r="E74" s="179" t="s">
        <v>552</v>
      </c>
    </row>
    <row r="75" spans="2:5">
      <c r="B75" s="149" t="str">
        <f t="shared" si="1"/>
        <v>Należności z tytułu reasekuracji</v>
      </c>
      <c r="C75" s="175" t="s">
        <v>563</v>
      </c>
      <c r="D75" s="141" t="s">
        <v>78</v>
      </c>
      <c r="E75" s="179" t="s">
        <v>552</v>
      </c>
    </row>
    <row r="76" spans="2:5">
      <c r="B76" s="149" t="str">
        <f t="shared" si="1"/>
        <v>Pozostałe należności (handlowe, inne niż z tytułu ubezpieczeń i reasekuracji)</v>
      </c>
      <c r="C76" s="175" t="s">
        <v>564</v>
      </c>
      <c r="D76" s="141" t="s">
        <v>79</v>
      </c>
      <c r="E76" s="179" t="s">
        <v>552</v>
      </c>
    </row>
    <row r="77" spans="2:5">
      <c r="B77" s="149" t="str">
        <f t="shared" si="1"/>
        <v>Akcje własne</v>
      </c>
      <c r="C77" s="175" t="s">
        <v>565</v>
      </c>
      <c r="D77" s="141" t="s">
        <v>80</v>
      </c>
      <c r="E77" s="179" t="s">
        <v>552</v>
      </c>
    </row>
    <row r="78" spans="2:5">
      <c r="B78" s="149" t="str">
        <f t="shared" si="1"/>
        <v>Kwoty dotyczące wezwanych, a nieopłaconych elementów środków własnych</v>
      </c>
      <c r="C78" s="175" t="s">
        <v>1197</v>
      </c>
      <c r="D78" s="141" t="s">
        <v>81</v>
      </c>
      <c r="E78" s="179" t="s">
        <v>552</v>
      </c>
    </row>
    <row r="79" spans="2:5">
      <c r="B79" s="149" t="str">
        <f t="shared" si="1"/>
        <v>Środki pieniężne i ich ekwiwalenty</v>
      </c>
      <c r="C79" s="175" t="s">
        <v>1120</v>
      </c>
      <c r="D79" s="141" t="s">
        <v>82</v>
      </c>
      <c r="E79" s="179" t="s">
        <v>552</v>
      </c>
    </row>
    <row r="80" spans="2:5">
      <c r="B80" s="149" t="str">
        <f t="shared" si="1"/>
        <v>Pozostałe aktywa (niewykazane w innych pozycjach)</v>
      </c>
      <c r="C80" s="175" t="s">
        <v>1116</v>
      </c>
      <c r="D80" s="141" t="s">
        <v>83</v>
      </c>
      <c r="E80" s="179" t="s">
        <v>552</v>
      </c>
    </row>
    <row r="81" spans="2:5">
      <c r="B81" s="149" t="str">
        <f t="shared" si="1"/>
        <v>Aktywa razem</v>
      </c>
      <c r="C81" s="175" t="s">
        <v>566</v>
      </c>
      <c r="D81" s="141" t="s">
        <v>84</v>
      </c>
      <c r="E81" s="179" t="s">
        <v>552</v>
      </c>
    </row>
    <row r="82" spans="2:5">
      <c r="B82" s="149" t="str">
        <f t="shared" si="1"/>
        <v>Zobowiązania</v>
      </c>
      <c r="C82" s="141" t="s">
        <v>568</v>
      </c>
      <c r="D82" s="175" t="s">
        <v>85</v>
      </c>
      <c r="E82" s="179" t="s">
        <v>552</v>
      </c>
    </row>
    <row r="83" spans="2:5">
      <c r="B83" s="149" t="str">
        <f t="shared" si="1"/>
        <v xml:space="preserve">Rezerwy techniczno-ubezpieczeniowe – ubezpieczenia majątkowo-osobowe </v>
      </c>
      <c r="C83" s="141" t="s">
        <v>1121</v>
      </c>
      <c r="D83" s="175" t="s">
        <v>86</v>
      </c>
      <c r="E83" s="179" t="s">
        <v>552</v>
      </c>
    </row>
    <row r="84" spans="2:5">
      <c r="B84" s="149" t="str">
        <f t="shared" si="1"/>
        <v>Rezerwy techniczno-ubezpieczeniowe – ubezpieczenia majątkowo-osobowe (z wyłączeniem zdrowotnych)</v>
      </c>
      <c r="C84" s="141" t="s">
        <v>1914</v>
      </c>
      <c r="D84" s="175" t="s">
        <v>87</v>
      </c>
      <c r="E84" s="179" t="s">
        <v>552</v>
      </c>
    </row>
    <row r="85" spans="2:5">
      <c r="B85" s="149" t="str">
        <f t="shared" si="1"/>
        <v>Rezerwy techniczno-ubezpieczeniowe wyceniane łącznie</v>
      </c>
      <c r="C85" s="141" t="s">
        <v>1198</v>
      </c>
      <c r="D85" s="175" t="s">
        <v>88</v>
      </c>
      <c r="E85" s="179" t="s">
        <v>552</v>
      </c>
    </row>
    <row r="86" spans="2:5">
      <c r="B86" s="149" t="str">
        <f t="shared" si="1"/>
        <v>Najlepsze oszacowanie</v>
      </c>
      <c r="C86" s="141" t="s">
        <v>1122</v>
      </c>
      <c r="D86" s="175" t="s">
        <v>89</v>
      </c>
      <c r="E86" s="179" t="s">
        <v>552</v>
      </c>
    </row>
    <row r="87" spans="2:5">
      <c r="B87" s="149" t="str">
        <f t="shared" si="1"/>
        <v>Margines ryzyka</v>
      </c>
      <c r="C87" s="141" t="s">
        <v>1123</v>
      </c>
      <c r="D87" s="175" t="s">
        <v>90</v>
      </c>
      <c r="E87" s="179" t="s">
        <v>552</v>
      </c>
    </row>
    <row r="88" spans="2:5">
      <c r="B88" s="149" t="str">
        <f t="shared" si="1"/>
        <v>Rezerwy techniczno-ubezpieczeniowe – ubezpieczenia zdrowotne o charakterze majątkowo-osobowych</v>
      </c>
      <c r="C88" s="141" t="s">
        <v>1124</v>
      </c>
      <c r="D88" s="175" t="s">
        <v>91</v>
      </c>
      <c r="E88" s="179" t="s">
        <v>552</v>
      </c>
    </row>
    <row r="89" spans="2:5">
      <c r="B89" s="149" t="str">
        <f t="shared" si="1"/>
        <v>Rezerwy techniczno-ubezpieczeniowe wyceniane łącznie</v>
      </c>
      <c r="C89" s="141" t="s">
        <v>1198</v>
      </c>
      <c r="D89" s="175" t="s">
        <v>88</v>
      </c>
      <c r="E89" s="179" t="s">
        <v>552</v>
      </c>
    </row>
    <row r="90" spans="2:5">
      <c r="B90" s="149" t="str">
        <f t="shared" si="1"/>
        <v>Najlepsze oszacowanie</v>
      </c>
      <c r="C90" s="141" t="s">
        <v>1122</v>
      </c>
      <c r="D90" s="175" t="s">
        <v>89</v>
      </c>
      <c r="E90" s="179" t="s">
        <v>552</v>
      </c>
    </row>
    <row r="91" spans="2:5">
      <c r="B91" s="149" t="str">
        <f t="shared" si="1"/>
        <v>Margines ryzyka</v>
      </c>
      <c r="C91" s="141" t="s">
        <v>1123</v>
      </c>
      <c r="D91" s="175" t="s">
        <v>90</v>
      </c>
      <c r="E91" s="179" t="s">
        <v>552</v>
      </c>
    </row>
    <row r="92" spans="2:5">
      <c r="B92" s="149" t="str">
        <f t="shared" si="1"/>
        <v>Rezerwy techniczno-ubezpieczeniowe – ubezpieczenia na życie (z wyłączeniem ubezpieczeń na życie opartych  o indeksy i z UFK)</v>
      </c>
      <c r="C92" s="141" t="s">
        <v>1125</v>
      </c>
      <c r="D92" s="175" t="s">
        <v>92</v>
      </c>
      <c r="E92" s="179" t="s">
        <v>552</v>
      </c>
    </row>
    <row r="93" spans="2:5">
      <c r="B93" s="149" t="str">
        <f t="shared" si="1"/>
        <v>Rezerwy techniczno-ubezpieczeniowe – ubezpieczenia zdrowotne o charakterze ubezpieczeń na życie</v>
      </c>
      <c r="C93" s="141" t="s">
        <v>1126</v>
      </c>
      <c r="D93" s="175" t="s">
        <v>93</v>
      </c>
      <c r="E93" s="179" t="s">
        <v>552</v>
      </c>
    </row>
    <row r="94" spans="2:5">
      <c r="B94" s="149" t="str">
        <f t="shared" si="1"/>
        <v>Rezerwy techniczno-ubezpieczeniowe wyceniane łącznie</v>
      </c>
      <c r="C94" s="141" t="s">
        <v>1198</v>
      </c>
      <c r="D94" s="175" t="s">
        <v>88</v>
      </c>
      <c r="E94" s="179" t="s">
        <v>552</v>
      </c>
    </row>
    <row r="95" spans="2:5">
      <c r="B95" s="149" t="str">
        <f t="shared" si="1"/>
        <v>Najlepsze oszacowanie</v>
      </c>
      <c r="C95" s="141" t="s">
        <v>1122</v>
      </c>
      <c r="D95" s="175" t="s">
        <v>89</v>
      </c>
      <c r="E95" s="179" t="s">
        <v>552</v>
      </c>
    </row>
    <row r="96" spans="2:5">
      <c r="B96" s="149" t="str">
        <f t="shared" si="1"/>
        <v>Margines ryzyka</v>
      </c>
      <c r="C96" s="141" t="s">
        <v>1123</v>
      </c>
      <c r="D96" s="175" t="s">
        <v>90</v>
      </c>
      <c r="E96" s="179" t="s">
        <v>552</v>
      </c>
    </row>
    <row r="97" spans="2:5">
      <c r="B97" s="149" t="str">
        <f t="shared" si="1"/>
        <v>Rezerwy techniczno-ubezpieczeniowe – ubezpieczenia na życie (z wyłączeniem zdrowotnych oraz ubezpieczeń na życie opartych  o indeksy i z UFK)</v>
      </c>
      <c r="C97" s="141" t="s">
        <v>1127</v>
      </c>
      <c r="D97" s="175" t="s">
        <v>94</v>
      </c>
      <c r="E97" s="179" t="s">
        <v>552</v>
      </c>
    </row>
    <row r="98" spans="2:5">
      <c r="B98" s="149" t="str">
        <f t="shared" si="1"/>
        <v>Rezerwy techniczno-ubezpieczeniowe wyceniane łącznie</v>
      </c>
      <c r="C98" s="141" t="s">
        <v>1198</v>
      </c>
      <c r="D98" s="175" t="s">
        <v>88</v>
      </c>
      <c r="E98" s="179" t="s">
        <v>552</v>
      </c>
    </row>
    <row r="99" spans="2:5">
      <c r="B99" s="149" t="str">
        <f t="shared" si="1"/>
        <v>Najlepsze oszacowanie</v>
      </c>
      <c r="C99" s="141" t="s">
        <v>1122</v>
      </c>
      <c r="D99" s="175" t="s">
        <v>89</v>
      </c>
      <c r="E99" s="179" t="s">
        <v>552</v>
      </c>
    </row>
    <row r="100" spans="2:5">
      <c r="B100" s="149" t="str">
        <f t="shared" si="1"/>
        <v>Margines ryzyka</v>
      </c>
      <c r="C100" s="141" t="s">
        <v>1123</v>
      </c>
      <c r="D100" s="175" t="s">
        <v>90</v>
      </c>
      <c r="E100" s="179" t="s">
        <v>552</v>
      </c>
    </row>
    <row r="101" spans="2:5">
      <c r="B101" s="149" t="str">
        <f t="shared" si="1"/>
        <v>Rezerwy techniczno-ubezpieczeniowe – ubezpieczenia na życie oparte  o indeksy i z UFK</v>
      </c>
      <c r="C101" s="141" t="s">
        <v>1128</v>
      </c>
      <c r="D101" s="175" t="s">
        <v>95</v>
      </c>
      <c r="E101" s="179" t="s">
        <v>552</v>
      </c>
    </row>
    <row r="102" spans="2:5">
      <c r="B102" s="149" t="str">
        <f t="shared" si="1"/>
        <v>Rezerwy techniczno-ubezpieczeniowe wyceniane łącznie</v>
      </c>
      <c r="C102" s="141" t="s">
        <v>1198</v>
      </c>
      <c r="D102" s="175" t="s">
        <v>88</v>
      </c>
      <c r="E102" s="179" t="s">
        <v>552</v>
      </c>
    </row>
    <row r="103" spans="2:5">
      <c r="B103" s="149" t="str">
        <f t="shared" si="1"/>
        <v>Najlepsze oszacowanie</v>
      </c>
      <c r="C103" s="141" t="s">
        <v>1122</v>
      </c>
      <c r="D103" s="175" t="s">
        <v>89</v>
      </c>
      <c r="E103" s="179" t="s">
        <v>552</v>
      </c>
    </row>
    <row r="104" spans="2:5">
      <c r="B104" s="149" t="str">
        <f t="shared" si="1"/>
        <v>Margines ryzyka</v>
      </c>
      <c r="C104" s="141" t="s">
        <v>1123</v>
      </c>
      <c r="D104" s="175" t="s">
        <v>90</v>
      </c>
      <c r="E104" s="179" t="s">
        <v>552</v>
      </c>
    </row>
    <row r="105" spans="2:5">
      <c r="B105" s="149" t="str">
        <f t="shared" si="1"/>
        <v>Pozostałe rezerwy techniczno-ubezpieczeniowe</v>
      </c>
      <c r="C105" s="141" t="s">
        <v>569</v>
      </c>
      <c r="D105" s="175" t="s">
        <v>96</v>
      </c>
      <c r="E105" s="179" t="s">
        <v>552</v>
      </c>
    </row>
    <row r="106" spans="2:5">
      <c r="B106" s="149" t="str">
        <f t="shared" si="1"/>
        <v>Zobowiązania warunkowe</v>
      </c>
      <c r="C106" s="141" t="s">
        <v>570</v>
      </c>
      <c r="D106" s="175" t="s">
        <v>97</v>
      </c>
      <c r="E106" s="179" t="s">
        <v>552</v>
      </c>
    </row>
    <row r="107" spans="2:5">
      <c r="B107" s="149" t="str">
        <f t="shared" si="1"/>
        <v>Pozostałe rezerwy (inne niż techniczno-ubezpieczeniowe)</v>
      </c>
      <c r="C107" s="141" t="s">
        <v>571</v>
      </c>
      <c r="D107" s="175" t="s">
        <v>98</v>
      </c>
      <c r="E107" s="179" t="s">
        <v>552</v>
      </c>
    </row>
    <row r="108" spans="2:5">
      <c r="B108" s="149" t="str">
        <f t="shared" si="1"/>
        <v>Zobowiązania wynikające ze świadczeń emerytalnych dla pracowników (na podstawie krajowego systemu emerytalnego)</v>
      </c>
      <c r="C108" s="141" t="s">
        <v>572</v>
      </c>
      <c r="D108" s="175" t="s">
        <v>99</v>
      </c>
      <c r="E108" s="179" t="s">
        <v>552</v>
      </c>
    </row>
    <row r="109" spans="2:5">
      <c r="B109" s="149" t="str">
        <f t="shared" si="1"/>
        <v>Zobowiązania z tytułu depozytów od reasekuratorów</v>
      </c>
      <c r="C109" s="141" t="s">
        <v>1199</v>
      </c>
      <c r="D109" s="175" t="s">
        <v>100</v>
      </c>
      <c r="E109" s="179" t="s">
        <v>552</v>
      </c>
    </row>
    <row r="110" spans="2:5">
      <c r="B110" s="149" t="str">
        <f t="shared" si="1"/>
        <v>Rezerwa z tytułu odroczonego podatku dochodowego</v>
      </c>
      <c r="C110" s="141" t="s">
        <v>573</v>
      </c>
      <c r="D110" s="175" t="s">
        <v>101</v>
      </c>
      <c r="E110" s="179" t="s">
        <v>552</v>
      </c>
    </row>
    <row r="111" spans="2:5">
      <c r="B111" s="149" t="str">
        <f t="shared" si="1"/>
        <v>Instrumenty pochodne</v>
      </c>
      <c r="C111" s="141" t="s">
        <v>574</v>
      </c>
      <c r="D111" s="175" t="s">
        <v>63</v>
      </c>
      <c r="E111" s="179" t="s">
        <v>552</v>
      </c>
    </row>
    <row r="112" spans="2:5">
      <c r="B112" s="149" t="str">
        <f t="shared" si="1"/>
        <v>Zobowiązania wobec instytucji kredytowych</v>
      </c>
      <c r="C112" s="141" t="s">
        <v>575</v>
      </c>
      <c r="D112" s="175" t="s">
        <v>102</v>
      </c>
      <c r="E112" s="179" t="s">
        <v>552</v>
      </c>
    </row>
    <row r="113" spans="2:5">
      <c r="B113" s="149" t="str">
        <f t="shared" si="1"/>
        <v>Zobowiązania finansowe inne niż zobowiązania wobec instytucji kredytowych</v>
      </c>
      <c r="C113" s="141" t="s">
        <v>576</v>
      </c>
      <c r="D113" s="175" t="s">
        <v>103</v>
      </c>
      <c r="E113" s="179" t="s">
        <v>552</v>
      </c>
    </row>
    <row r="114" spans="2:5">
      <c r="B114" s="149" t="str">
        <f t="shared" si="1"/>
        <v>Zobowiązania z tytułu ubezpieczeń (w tym wobec ubezpieczających i pośredników ubezpieczeniowych)</v>
      </c>
      <c r="C114" s="141" t="s">
        <v>577</v>
      </c>
      <c r="D114" s="175" t="s">
        <v>104</v>
      </c>
      <c r="E114" s="179" t="s">
        <v>552</v>
      </c>
    </row>
    <row r="115" spans="2:5">
      <c r="B115" s="149" t="str">
        <f t="shared" si="1"/>
        <v>Zobowiązania z tytułu reasekuracji</v>
      </c>
      <c r="C115" s="141" t="s">
        <v>578</v>
      </c>
      <c r="D115" s="175" t="s">
        <v>105</v>
      </c>
      <c r="E115" s="179" t="s">
        <v>552</v>
      </c>
    </row>
    <row r="116" spans="2:5">
      <c r="B116" s="149" t="str">
        <f t="shared" si="1"/>
        <v>Pozostałe zobowiązania (handlowe, inne niż z tytułu ubezpieczeń i reasekuracji)</v>
      </c>
      <c r="C116" s="141" t="s">
        <v>579</v>
      </c>
      <c r="D116" s="175" t="s">
        <v>106</v>
      </c>
      <c r="E116" s="179" t="s">
        <v>552</v>
      </c>
    </row>
    <row r="117" spans="2:5">
      <c r="B117" s="149" t="str">
        <f t="shared" si="1"/>
        <v xml:space="preserve">Zobowiązania podporządkowane </v>
      </c>
      <c r="C117" s="141" t="s">
        <v>1129</v>
      </c>
      <c r="D117" s="175" t="s">
        <v>107</v>
      </c>
      <c r="E117" s="179" t="s">
        <v>552</v>
      </c>
    </row>
    <row r="118" spans="2:5">
      <c r="B118" s="149" t="str">
        <f t="shared" si="1"/>
        <v>Zobowiązania podporządkowane nieuwzględnione w podstawowych środkach własnych</v>
      </c>
      <c r="C118" s="141" t="s">
        <v>580</v>
      </c>
      <c r="D118" s="175" t="s">
        <v>108</v>
      </c>
      <c r="E118" s="179" t="s">
        <v>552</v>
      </c>
    </row>
    <row r="119" spans="2:5">
      <c r="B119" s="149" t="str">
        <f t="shared" si="1"/>
        <v>Zobowiązania podporządkowane uwzględnione w podstawowych środkach własnych</v>
      </c>
      <c r="C119" s="141" t="s">
        <v>581</v>
      </c>
      <c r="D119" s="175" t="s">
        <v>109</v>
      </c>
      <c r="E119" s="179" t="s">
        <v>552</v>
      </c>
    </row>
    <row r="120" spans="2:5">
      <c r="B120" s="149" t="str">
        <f t="shared" si="1"/>
        <v>Pozostałe zobowiązania (niewykazane w innych pozycjach)</v>
      </c>
      <c r="C120" s="141" t="s">
        <v>1200</v>
      </c>
      <c r="D120" s="175" t="s">
        <v>110</v>
      </c>
      <c r="E120" s="179" t="s">
        <v>552</v>
      </c>
    </row>
    <row r="121" spans="2:5">
      <c r="B121" s="149" t="str">
        <f t="shared" si="1"/>
        <v>Zobowiązania razem</v>
      </c>
      <c r="C121" s="141" t="s">
        <v>582</v>
      </c>
      <c r="D121" s="175" t="s">
        <v>111</v>
      </c>
      <c r="E121" s="179" t="s">
        <v>552</v>
      </c>
    </row>
    <row r="122" spans="2:5">
      <c r="B122" s="149" t="str">
        <f t="shared" si="1"/>
        <v>Nadwyżka aktywów nad zobowiązaniami</v>
      </c>
      <c r="C122" s="141" t="s">
        <v>583</v>
      </c>
      <c r="D122" s="141" t="s">
        <v>112</v>
      </c>
      <c r="E122" s="179" t="s">
        <v>552</v>
      </c>
    </row>
    <row r="123" spans="2:5">
      <c r="B123" s="149" t="str">
        <f t="shared" si="1"/>
        <v>Aktywa</v>
      </c>
      <c r="C123" s="141" t="s">
        <v>553</v>
      </c>
      <c r="D123" s="141" t="s">
        <v>43</v>
      </c>
      <c r="E123" s="179" t="s">
        <v>553</v>
      </c>
    </row>
    <row r="124" spans="2:5">
      <c r="B124" s="149" t="str">
        <f t="shared" si="1"/>
        <v>Proszę podać 10 największych elementów/grup aktywów, których wycena najbardziej się różni pomiędzy wyceną Wypłacalność II a PSR (31.12.2012)</v>
      </c>
      <c r="C124" s="141" t="s">
        <v>1130</v>
      </c>
      <c r="D124" s="141" t="s">
        <v>1215</v>
      </c>
      <c r="E124" s="179" t="s">
        <v>553</v>
      </c>
    </row>
    <row r="125" spans="2:5">
      <c r="B125" s="149" t="str">
        <f t="shared" si="1"/>
        <v>Lp.</v>
      </c>
      <c r="C125" s="141" t="s">
        <v>8</v>
      </c>
      <c r="D125" s="141" t="s">
        <v>8</v>
      </c>
      <c r="E125" s="179" t="s">
        <v>553</v>
      </c>
    </row>
    <row r="126" spans="2:5">
      <c r="B126" s="149" t="str">
        <f t="shared" si="1"/>
        <v>Grupa aktywów</v>
      </c>
      <c r="C126" s="141" t="s">
        <v>115</v>
      </c>
      <c r="D126" s="141" t="s">
        <v>1133</v>
      </c>
      <c r="E126" s="179" t="s">
        <v>553</v>
      </c>
    </row>
    <row r="127" spans="2:5">
      <c r="B127" s="149" t="str">
        <f t="shared" si="1"/>
        <v>Wycena wg PSR</v>
      </c>
      <c r="C127" s="141" t="s">
        <v>116</v>
      </c>
      <c r="D127" s="141" t="s">
        <v>1134</v>
      </c>
      <c r="E127" s="179" t="s">
        <v>553</v>
      </c>
    </row>
    <row r="128" spans="2:5">
      <c r="B128" s="149" t="str">
        <f t="shared" si="1"/>
        <v>Wycena wg Wypłacalność II</v>
      </c>
      <c r="C128" s="141" t="s">
        <v>1132</v>
      </c>
      <c r="D128" s="141" t="s">
        <v>1135</v>
      </c>
      <c r="E128" s="179" t="s">
        <v>553</v>
      </c>
    </row>
    <row r="129" spans="2:5">
      <c r="B129" s="149" t="str">
        <f t="shared" si="1"/>
        <v>Wartość</v>
      </c>
      <c r="C129" s="141" t="s">
        <v>117</v>
      </c>
      <c r="D129" s="141" t="s">
        <v>1136</v>
      </c>
      <c r="E129" s="179" t="s">
        <v>553</v>
      </c>
    </row>
    <row r="130" spans="2:5">
      <c r="B130" s="149" t="str">
        <f t="shared" si="1"/>
        <v>Metoda</v>
      </c>
      <c r="C130" s="141" t="s">
        <v>118</v>
      </c>
      <c r="D130" s="141" t="s">
        <v>1137</v>
      </c>
      <c r="E130" s="179" t="s">
        <v>553</v>
      </c>
    </row>
    <row r="131" spans="2:5">
      <c r="B131" s="149" t="str">
        <f t="shared" si="1"/>
        <v>Dodatkowe wyjaśnienia</v>
      </c>
      <c r="C131" s="141" t="s">
        <v>1131</v>
      </c>
      <c r="D131" s="141" t="s">
        <v>1138</v>
      </c>
      <c r="E131" s="179" t="s">
        <v>553</v>
      </c>
    </row>
    <row r="132" spans="2:5">
      <c r="B132" s="149" t="str">
        <f t="shared" si="1"/>
        <v>Składki oraz rezerwy techniczno-ubezpieczeniowe - ubezpieczenia majątkowo-osobowe</v>
      </c>
      <c r="C132" s="141" t="s">
        <v>1139</v>
      </c>
      <c r="D132" s="141" t="s">
        <v>1147</v>
      </c>
      <c r="E132" s="141" t="s">
        <v>1057</v>
      </c>
    </row>
    <row r="133" spans="2:5">
      <c r="B133" s="149" t="str">
        <f t="shared" si="1"/>
        <v>Lp.</v>
      </c>
      <c r="C133" s="141" t="s">
        <v>8</v>
      </c>
      <c r="D133" s="141" t="s">
        <v>8</v>
      </c>
      <c r="E133" s="141" t="s">
        <v>1057</v>
      </c>
    </row>
    <row r="134" spans="2:5">
      <c r="B134" s="149" t="str">
        <f t="shared" si="1"/>
        <v xml:space="preserve">Linia biznesowa (Lob) - zobowiązania z ubezpieczeń majątkowo-osobowych </v>
      </c>
      <c r="C134" s="141" t="s">
        <v>1149</v>
      </c>
      <c r="D134" s="141" t="s">
        <v>1148</v>
      </c>
      <c r="E134" s="141" t="s">
        <v>1057</v>
      </c>
    </row>
    <row r="135" spans="2:5">
      <c r="B135" s="149" t="str">
        <f t="shared" si="1"/>
        <v>Rezerwy techniczno-ubezpieczeniowe (31.12.2012)</v>
      </c>
      <c r="C135" s="141" t="s">
        <v>1151</v>
      </c>
      <c r="D135" s="141" t="s">
        <v>1150</v>
      </c>
      <c r="E135" s="141" t="s">
        <v>1057</v>
      </c>
    </row>
    <row r="136" spans="2:5">
      <c r="B136" s="149" t="str">
        <f t="shared" si="1"/>
        <v>Najlepsze oszacowanie - rezerwa składki</v>
      </c>
      <c r="C136" s="141" t="s">
        <v>1152</v>
      </c>
      <c r="D136" s="141" t="s">
        <v>1153</v>
      </c>
      <c r="E136" s="141" t="s">
        <v>1057</v>
      </c>
    </row>
    <row r="137" spans="2:5">
      <c r="B137" s="149" t="str">
        <f t="shared" ref="B137:B200" si="2">IF($C$5=$C$7,C137,D137)</f>
        <v>Najlepsze oszacowanie - rezerwa szkodowa</v>
      </c>
      <c r="C137" s="141" t="s">
        <v>1154</v>
      </c>
      <c r="D137" s="141" t="s">
        <v>1155</v>
      </c>
      <c r="E137" s="141" t="s">
        <v>1057</v>
      </c>
    </row>
    <row r="138" spans="2:5">
      <c r="B138" s="149" t="str">
        <f t="shared" si="2"/>
        <v>Brutto</v>
      </c>
      <c r="C138" s="141" t="s">
        <v>1156</v>
      </c>
      <c r="D138" s="141" t="s">
        <v>160</v>
      </c>
      <c r="E138" s="141" t="s">
        <v>1057</v>
      </c>
    </row>
    <row r="139" spans="2:5">
      <c r="B139" s="149" t="str">
        <f t="shared" si="2"/>
        <v>Kwoty należne z umów reasekuracji i od SPV</v>
      </c>
      <c r="C139" s="141" t="s">
        <v>1192</v>
      </c>
      <c r="D139" s="141" t="s">
        <v>1157</v>
      </c>
      <c r="E139" s="141" t="s">
        <v>1057</v>
      </c>
    </row>
    <row r="140" spans="2:5">
      <c r="B140" s="149" t="str">
        <f t="shared" si="2"/>
        <v>Netto</v>
      </c>
      <c r="C140" s="141" t="s">
        <v>1158</v>
      </c>
      <c r="D140" s="141" t="s">
        <v>1166</v>
      </c>
      <c r="E140" s="141" t="s">
        <v>1057</v>
      </c>
    </row>
    <row r="141" spans="2:5">
      <c r="B141" s="149" t="str">
        <f t="shared" si="2"/>
        <v>Margines ryzyka</v>
      </c>
      <c r="C141" s="141" t="s">
        <v>1123</v>
      </c>
      <c r="D141" s="141" t="s">
        <v>90</v>
      </c>
      <c r="E141" s="141" t="s">
        <v>1057</v>
      </c>
    </row>
    <row r="142" spans="2:5">
      <c r="B142" s="149" t="str">
        <f t="shared" si="2"/>
        <v>RTU liczone jako całość</v>
      </c>
      <c r="C142" s="141" t="s">
        <v>1159</v>
      </c>
      <c r="D142" s="141" t="s">
        <v>1160</v>
      </c>
      <c r="E142" s="141" t="s">
        <v>1057</v>
      </c>
    </row>
    <row r="143" spans="2:5">
      <c r="B143" s="149" t="str">
        <f t="shared" si="2"/>
        <v>Składka (za 2012)</v>
      </c>
      <c r="C143" s="141" t="s">
        <v>1201</v>
      </c>
      <c r="D143" s="141" t="s">
        <v>1161</v>
      </c>
      <c r="E143" s="141" t="s">
        <v>1057</v>
      </c>
    </row>
    <row r="144" spans="2:5">
      <c r="B144" s="149" t="str">
        <f t="shared" si="2"/>
        <v>Przypisana</v>
      </c>
      <c r="C144" s="141" t="s">
        <v>1162</v>
      </c>
      <c r="D144" s="141" t="s">
        <v>1163</v>
      </c>
      <c r="E144" s="141" t="s">
        <v>1057</v>
      </c>
    </row>
    <row r="145" spans="2:5">
      <c r="B145" s="149" t="str">
        <f t="shared" si="2"/>
        <v>Zarobiona</v>
      </c>
      <c r="C145" s="141" t="s">
        <v>1164</v>
      </c>
      <c r="D145" s="141" t="s">
        <v>1165</v>
      </c>
      <c r="E145" s="141" t="s">
        <v>1057</v>
      </c>
    </row>
    <row r="146" spans="2:5">
      <c r="B146" s="149" t="str">
        <f t="shared" si="2"/>
        <v>Oszacowanie składki zarobionej na udziale własnym w okresie kolejnych 12 miesięcy</v>
      </c>
      <c r="C146" s="141" t="s">
        <v>1952</v>
      </c>
      <c r="D146" s="141" t="s">
        <v>1953</v>
      </c>
      <c r="E146" s="141" t="s">
        <v>1057</v>
      </c>
    </row>
    <row r="147" spans="2:5" ht="14.25" customHeight="1">
      <c r="B147" s="149" t="str">
        <f t="shared" si="2"/>
        <v>Wartość obecna oszacowania składki zarobionej na udziale własnym po okresie kolejnych 12 miesięcy (z tytułu obowiązujących umów)</v>
      </c>
      <c r="C147" s="142" t="s">
        <v>1954</v>
      </c>
      <c r="D147" s="141" t="s">
        <v>1167</v>
      </c>
      <c r="E147" s="141" t="s">
        <v>1057</v>
      </c>
    </row>
    <row r="148" spans="2:5">
      <c r="B148" s="149" t="str">
        <f t="shared" si="2"/>
        <v>Wartość obecna oszacowania składki zarobionej na udziale własnym po 2013 roku (z umów zawartych 1.1-31.12.2013)</v>
      </c>
      <c r="C148" s="141" t="s">
        <v>1171</v>
      </c>
      <c r="D148" s="141" t="s">
        <v>1168</v>
      </c>
      <c r="E148" s="141" t="s">
        <v>1057</v>
      </c>
    </row>
    <row r="149" spans="2:5">
      <c r="B149" s="149" t="str">
        <f t="shared" si="2"/>
        <v>Składka zarobiona brutto w 2011</v>
      </c>
      <c r="C149" s="141" t="s">
        <v>1172</v>
      </c>
      <c r="D149" s="141" t="s">
        <v>1169</v>
      </c>
      <c r="E149" s="141" t="s">
        <v>1057</v>
      </c>
    </row>
    <row r="150" spans="2:5">
      <c r="B150" s="149" t="str">
        <f t="shared" si="2"/>
        <v>Ubezpieczenia majątkowo-osobowe - działalność bezpośrednia</v>
      </c>
      <c r="C150" s="141" t="s">
        <v>1185</v>
      </c>
      <c r="D150" s="141" t="s">
        <v>1170</v>
      </c>
      <c r="E150" s="141" t="s">
        <v>1057</v>
      </c>
    </row>
    <row r="151" spans="2:5">
      <c r="B151" s="149" t="str">
        <f t="shared" si="2"/>
        <v>Ubezpieczenie pokrycia kosztów świadczeń medycznych</v>
      </c>
      <c r="C151" s="141" t="s">
        <v>1174</v>
      </c>
      <c r="D151" s="141" t="s">
        <v>119</v>
      </c>
      <c r="E151" s="141" t="s">
        <v>1057</v>
      </c>
    </row>
    <row r="152" spans="2:5">
      <c r="B152" s="149" t="str">
        <f t="shared" si="2"/>
        <v>Ubezpieczenie na wypadek utraty dochodów</v>
      </c>
      <c r="C152" s="141" t="s">
        <v>1175</v>
      </c>
      <c r="D152" s="141" t="s">
        <v>120</v>
      </c>
      <c r="E152" s="141" t="s">
        <v>1057</v>
      </c>
    </row>
    <row r="153" spans="2:5">
      <c r="B153" s="149" t="str">
        <f t="shared" si="2"/>
        <v>Ubezpieczenie pracownicze</v>
      </c>
      <c r="C153" s="141" t="s">
        <v>1176</v>
      </c>
      <c r="D153" s="141" t="s">
        <v>121</v>
      </c>
      <c r="E153" s="141" t="s">
        <v>1057</v>
      </c>
    </row>
    <row r="154" spans="2:5">
      <c r="B154" s="149" t="str">
        <f t="shared" si="2"/>
        <v>Ubezpieczenie OC z tyt. użytkowania pojazdów mechanicznych</v>
      </c>
      <c r="C154" s="141" t="s">
        <v>1177</v>
      </c>
      <c r="D154" s="141" t="s">
        <v>122</v>
      </c>
      <c r="E154" s="141" t="s">
        <v>1057</v>
      </c>
    </row>
    <row r="155" spans="2:5">
      <c r="B155" s="149" t="str">
        <f t="shared" si="2"/>
        <v>Inne ubezpieczenie pojazdów</v>
      </c>
      <c r="C155" s="141" t="s">
        <v>1173</v>
      </c>
      <c r="D155" s="141" t="s">
        <v>123</v>
      </c>
      <c r="E155" s="141" t="s">
        <v>1057</v>
      </c>
    </row>
    <row r="156" spans="2:5">
      <c r="B156" s="149" t="str">
        <f t="shared" si="2"/>
        <v>Ubezpieczenie morskie, lotnicze i transportowe</v>
      </c>
      <c r="C156" s="141" t="s">
        <v>1178</v>
      </c>
      <c r="D156" s="141" t="s">
        <v>124</v>
      </c>
      <c r="E156" s="141" t="s">
        <v>1057</v>
      </c>
    </row>
    <row r="157" spans="2:5">
      <c r="B157" s="149" t="str">
        <f t="shared" si="2"/>
        <v>Ubezpieczenie ogniowe i pozostałych szkód rzeczowych</v>
      </c>
      <c r="C157" s="141" t="s">
        <v>1179</v>
      </c>
      <c r="D157" s="141" t="s">
        <v>125</v>
      </c>
      <c r="E157" s="141" t="s">
        <v>1057</v>
      </c>
    </row>
    <row r="158" spans="2:5">
      <c r="B158" s="149" t="str">
        <f t="shared" si="2"/>
        <v>Ubezpieczenie OC ogólnej</v>
      </c>
      <c r="C158" s="141" t="s">
        <v>1180</v>
      </c>
      <c r="D158" s="141" t="s">
        <v>126</v>
      </c>
      <c r="E158" s="141" t="s">
        <v>1057</v>
      </c>
    </row>
    <row r="159" spans="2:5">
      <c r="B159" s="149" t="str">
        <f t="shared" si="2"/>
        <v>Ubezpieczenie kredytu i gwarancji ubezpieczeniowej</v>
      </c>
      <c r="C159" s="141" t="s">
        <v>1181</v>
      </c>
      <c r="D159" s="141" t="s">
        <v>127</v>
      </c>
      <c r="E159" s="141" t="s">
        <v>1057</v>
      </c>
    </row>
    <row r="160" spans="2:5">
      <c r="B160" s="149" t="str">
        <f t="shared" si="2"/>
        <v>Ubezpieczenie ochrony prawnej</v>
      </c>
      <c r="C160" s="141" t="s">
        <v>1182</v>
      </c>
      <c r="D160" s="141" t="s">
        <v>128</v>
      </c>
      <c r="E160" s="141" t="s">
        <v>1057</v>
      </c>
    </row>
    <row r="161" spans="2:5">
      <c r="B161" s="149" t="str">
        <f t="shared" si="2"/>
        <v>Ubezpieczenie świadczenia pomocy (Assistance)</v>
      </c>
      <c r="C161" s="141" t="s">
        <v>1183</v>
      </c>
      <c r="D161" s="141" t="s">
        <v>129</v>
      </c>
      <c r="E161" s="141" t="s">
        <v>1057</v>
      </c>
    </row>
    <row r="162" spans="2:5">
      <c r="B162" s="149" t="str">
        <f t="shared" si="2"/>
        <v>Ubezpieczenie różnych ryzyk finansowych</v>
      </c>
      <c r="C162" s="141" t="s">
        <v>1184</v>
      </c>
      <c r="D162" s="141" t="s">
        <v>130</v>
      </c>
      <c r="E162" s="141" t="s">
        <v>1057</v>
      </c>
    </row>
    <row r="163" spans="2:5">
      <c r="B163" s="149" t="str">
        <f t="shared" si="2"/>
        <v>Ubezpieczenia majątkowo-osobowe - reasekuracja proporcjonalna</v>
      </c>
      <c r="C163" s="141" t="s">
        <v>1186</v>
      </c>
      <c r="D163" s="141" t="s">
        <v>1193</v>
      </c>
      <c r="E163" s="141" t="s">
        <v>1057</v>
      </c>
    </row>
    <row r="164" spans="2:5">
      <c r="B164" s="149" t="str">
        <f t="shared" si="2"/>
        <v>Ubezpieczenie pokrycia kosztów świadczeń medycznych</v>
      </c>
      <c r="C164" s="141" t="s">
        <v>1174</v>
      </c>
      <c r="D164" s="141" t="s">
        <v>119</v>
      </c>
      <c r="E164" s="141" t="s">
        <v>1057</v>
      </c>
    </row>
    <row r="165" spans="2:5">
      <c r="B165" s="149" t="str">
        <f t="shared" si="2"/>
        <v>Ubezpieczenie na wypadek utraty dochodów</v>
      </c>
      <c r="C165" s="141" t="s">
        <v>1175</v>
      </c>
      <c r="D165" s="141" t="s">
        <v>120</v>
      </c>
      <c r="E165" s="141" t="s">
        <v>1057</v>
      </c>
    </row>
    <row r="166" spans="2:5">
      <c r="B166" s="149" t="str">
        <f t="shared" si="2"/>
        <v>Ubezpieczenie pracownicze</v>
      </c>
      <c r="C166" s="141" t="s">
        <v>1176</v>
      </c>
      <c r="D166" s="141" t="s">
        <v>121</v>
      </c>
      <c r="E166" s="141" t="s">
        <v>1057</v>
      </c>
    </row>
    <row r="167" spans="2:5">
      <c r="B167" s="149" t="str">
        <f t="shared" si="2"/>
        <v>Ubezpieczenie OC z tyt. użytkowania pojazdów mechanicznych</v>
      </c>
      <c r="C167" s="141" t="s">
        <v>1177</v>
      </c>
      <c r="D167" s="141" t="s">
        <v>122</v>
      </c>
      <c r="E167" s="141" t="s">
        <v>1057</v>
      </c>
    </row>
    <row r="168" spans="2:5">
      <c r="B168" s="149" t="str">
        <f t="shared" si="2"/>
        <v>Inne ubezpieczenie pojazdów</v>
      </c>
      <c r="C168" s="141" t="s">
        <v>1173</v>
      </c>
      <c r="D168" s="141" t="s">
        <v>123</v>
      </c>
      <c r="E168" s="141" t="s">
        <v>1057</v>
      </c>
    </row>
    <row r="169" spans="2:5">
      <c r="B169" s="149" t="str">
        <f t="shared" si="2"/>
        <v>Ubezpieczenie morskie, lotnicze i transportowe</v>
      </c>
      <c r="C169" s="141" t="s">
        <v>1178</v>
      </c>
      <c r="D169" s="141" t="s">
        <v>124</v>
      </c>
      <c r="E169" s="141" t="s">
        <v>1057</v>
      </c>
    </row>
    <row r="170" spans="2:5">
      <c r="B170" s="149" t="str">
        <f t="shared" si="2"/>
        <v>Ubezpieczenie ogniowe i pozostałych szkód rzeczowych</v>
      </c>
      <c r="C170" s="141" t="s">
        <v>1179</v>
      </c>
      <c r="D170" s="141" t="s">
        <v>125</v>
      </c>
      <c r="E170" s="141" t="s">
        <v>1057</v>
      </c>
    </row>
    <row r="171" spans="2:5">
      <c r="B171" s="149" t="str">
        <f t="shared" si="2"/>
        <v>Ubezpieczenie OC ogólnej</v>
      </c>
      <c r="C171" s="141" t="s">
        <v>1180</v>
      </c>
      <c r="D171" s="141" t="s">
        <v>126</v>
      </c>
      <c r="E171" s="141" t="s">
        <v>1057</v>
      </c>
    </row>
    <row r="172" spans="2:5">
      <c r="B172" s="149" t="str">
        <f t="shared" si="2"/>
        <v>Ubezpieczenie kredytu i gwarancji ubezpieczeniowej</v>
      </c>
      <c r="C172" s="141" t="s">
        <v>1181</v>
      </c>
      <c r="D172" s="141" t="s">
        <v>127</v>
      </c>
      <c r="E172" s="141" t="s">
        <v>1057</v>
      </c>
    </row>
    <row r="173" spans="2:5">
      <c r="B173" s="149" t="str">
        <f t="shared" si="2"/>
        <v>Ubezpieczenie ochrony prawnej</v>
      </c>
      <c r="C173" s="141" t="s">
        <v>1182</v>
      </c>
      <c r="D173" s="141" t="s">
        <v>128</v>
      </c>
      <c r="E173" s="141" t="s">
        <v>1057</v>
      </c>
    </row>
    <row r="174" spans="2:5">
      <c r="B174" s="149" t="str">
        <f t="shared" si="2"/>
        <v>Ubezpieczenie świadczenia pomocy (Assistance)</v>
      </c>
      <c r="C174" s="141" t="s">
        <v>1183</v>
      </c>
      <c r="D174" s="141" t="s">
        <v>129</v>
      </c>
      <c r="E174" s="141" t="s">
        <v>1057</v>
      </c>
    </row>
    <row r="175" spans="2:5">
      <c r="B175" s="149" t="str">
        <f t="shared" si="2"/>
        <v>Ubezpieczenie różnych ryzyk finansowych</v>
      </c>
      <c r="C175" s="141" t="s">
        <v>1184</v>
      </c>
      <c r="D175" s="141" t="s">
        <v>130</v>
      </c>
      <c r="E175" s="141" t="s">
        <v>1057</v>
      </c>
    </row>
    <row r="176" spans="2:5">
      <c r="B176" s="149" t="str">
        <f t="shared" si="2"/>
        <v>Ubezpieczenia majątkowo-osobowe - reasekuracja nieproporcjonalna</v>
      </c>
      <c r="C176" s="141" t="s">
        <v>1187</v>
      </c>
      <c r="D176" s="141" t="s">
        <v>1194</v>
      </c>
      <c r="E176" s="141" t="s">
        <v>1057</v>
      </c>
    </row>
    <row r="177" spans="2:5">
      <c r="B177" s="149" t="str">
        <f t="shared" si="2"/>
        <v>Reasekuracja nieproporcjonalna ubezpieczeń zdrowotnych</v>
      </c>
      <c r="C177" s="141" t="s">
        <v>1188</v>
      </c>
      <c r="D177" s="141" t="s">
        <v>131</v>
      </c>
      <c r="E177" s="141" t="s">
        <v>1057</v>
      </c>
    </row>
    <row r="178" spans="2:5">
      <c r="B178" s="149" t="str">
        <f t="shared" si="2"/>
        <v>Reasekuracja nieproporcjonalna ubezpieczeń osobowych</v>
      </c>
      <c r="C178" s="141" t="s">
        <v>1916</v>
      </c>
      <c r="D178" s="141" t="s">
        <v>132</v>
      </c>
      <c r="E178" s="141" t="s">
        <v>1057</v>
      </c>
    </row>
    <row r="179" spans="2:5">
      <c r="B179" s="149" t="str">
        <f t="shared" si="2"/>
        <v>Reasekuracja nieproporcjonalna ubezpieczeń morskich, lotniczych i transportowych</v>
      </c>
      <c r="C179" s="141" t="s">
        <v>1189</v>
      </c>
      <c r="D179" s="141" t="s">
        <v>133</v>
      </c>
      <c r="E179" s="141" t="s">
        <v>1057</v>
      </c>
    </row>
    <row r="180" spans="2:5">
      <c r="B180" s="149" t="str">
        <f t="shared" si="2"/>
        <v>Reasekuracja nieproporcjonalna ubezpieczeń mienia</v>
      </c>
      <c r="C180" s="141" t="s">
        <v>1190</v>
      </c>
      <c r="D180" s="141" t="s">
        <v>134</v>
      </c>
      <c r="E180" s="141" t="s">
        <v>1057</v>
      </c>
    </row>
    <row r="181" spans="2:5">
      <c r="B181" s="149" t="str">
        <f t="shared" si="2"/>
        <v>Segmenty - zobowiązania ubezpieczeń bezpośrednich i reasekuracji proporcjonalnej czynnej</v>
      </c>
      <c r="C181" s="141" t="s">
        <v>1203</v>
      </c>
      <c r="D181" s="141" t="s">
        <v>1216</v>
      </c>
      <c r="E181" s="141" t="s">
        <v>1057</v>
      </c>
    </row>
    <row r="182" spans="2:5">
      <c r="B182" s="149" t="str">
        <f t="shared" si="2"/>
        <v>Ubezpieczenie OC z tyt. użytkowania pojazdów mechanicznych</v>
      </c>
      <c r="C182" s="141" t="s">
        <v>1177</v>
      </c>
      <c r="D182" s="141" t="s">
        <v>122</v>
      </c>
      <c r="E182" s="141" t="s">
        <v>1057</v>
      </c>
    </row>
    <row r="183" spans="2:5">
      <c r="B183" s="149" t="str">
        <f t="shared" si="2"/>
        <v>Inne ubezpieczenie pojazdów</v>
      </c>
      <c r="C183" s="141" t="s">
        <v>1173</v>
      </c>
      <c r="D183" s="141" t="s">
        <v>123</v>
      </c>
      <c r="E183" s="141" t="s">
        <v>1057</v>
      </c>
    </row>
    <row r="184" spans="2:5">
      <c r="B184" s="149" t="str">
        <f t="shared" si="2"/>
        <v>Ubezpieczenie morskie, lotnicze i transportowe</v>
      </c>
      <c r="C184" s="141" t="s">
        <v>1178</v>
      </c>
      <c r="D184" s="141" t="s">
        <v>124</v>
      </c>
      <c r="E184" s="141" t="s">
        <v>1057</v>
      </c>
    </row>
    <row r="185" spans="2:5">
      <c r="B185" s="149" t="str">
        <f t="shared" si="2"/>
        <v>Ubezpieczenie ogniowe i pozostałych szkód rzeczowych</v>
      </c>
      <c r="C185" s="141" t="s">
        <v>1179</v>
      </c>
      <c r="D185" s="141" t="s">
        <v>125</v>
      </c>
      <c r="E185" s="141" t="s">
        <v>1057</v>
      </c>
    </row>
    <row r="186" spans="2:5">
      <c r="B186" s="149" t="str">
        <f t="shared" si="2"/>
        <v>Ubezpieczenie OC ogólnej</v>
      </c>
      <c r="C186" s="141" t="s">
        <v>1180</v>
      </c>
      <c r="D186" s="141" t="s">
        <v>126</v>
      </c>
      <c r="E186" s="141" t="s">
        <v>1057</v>
      </c>
    </row>
    <row r="187" spans="2:5">
      <c r="B187" s="149" t="str">
        <f t="shared" si="2"/>
        <v>Ubezpieczenie kredytu i gwarancji ubezpieczeniowej</v>
      </c>
      <c r="C187" s="141" t="s">
        <v>1181</v>
      </c>
      <c r="D187" s="141" t="s">
        <v>127</v>
      </c>
      <c r="E187" s="141" t="s">
        <v>1057</v>
      </c>
    </row>
    <row r="188" spans="2:5">
      <c r="B188" s="149" t="str">
        <f t="shared" si="2"/>
        <v>Ubezpieczenie ochrony prawnej</v>
      </c>
      <c r="C188" s="141" t="s">
        <v>1182</v>
      </c>
      <c r="D188" s="141" t="s">
        <v>128</v>
      </c>
      <c r="E188" s="141" t="s">
        <v>1057</v>
      </c>
    </row>
    <row r="189" spans="2:5">
      <c r="B189" s="149" t="str">
        <f t="shared" si="2"/>
        <v>Ubezpieczenie świadczenia pomocy (Assistance)</v>
      </c>
      <c r="C189" s="141" t="s">
        <v>1183</v>
      </c>
      <c r="D189" s="141" t="s">
        <v>129</v>
      </c>
      <c r="E189" s="141" t="s">
        <v>1057</v>
      </c>
    </row>
    <row r="190" spans="2:5">
      <c r="B190" s="149" t="str">
        <f t="shared" si="2"/>
        <v>Ubezpieczenie różnych ryzyk finansowych</v>
      </c>
      <c r="C190" s="141" t="s">
        <v>1184</v>
      </c>
      <c r="D190" s="141" t="s">
        <v>130</v>
      </c>
      <c r="E190" s="141" t="s">
        <v>1057</v>
      </c>
    </row>
    <row r="191" spans="2:5">
      <c r="B191" s="149" t="str">
        <f t="shared" si="2"/>
        <v>Reasekuracja nieproporcjonalna ubezpieczeń majątkowo-osobowych</v>
      </c>
      <c r="C191" s="141" t="s">
        <v>1202</v>
      </c>
      <c r="D191" s="141" t="s">
        <v>132</v>
      </c>
      <c r="E191" s="141" t="s">
        <v>1057</v>
      </c>
    </row>
    <row r="192" spans="2:5">
      <c r="B192" s="149" t="str">
        <f t="shared" si="2"/>
        <v>Reasekuracja nieproporcjonalna ubezpieczeń morskich, lotniczych i transportowych</v>
      </c>
      <c r="C192" s="141" t="s">
        <v>1189</v>
      </c>
      <c r="D192" s="141" t="s">
        <v>133</v>
      </c>
      <c r="E192" s="141" t="s">
        <v>1057</v>
      </c>
    </row>
    <row r="193" spans="2:5">
      <c r="B193" s="149" t="str">
        <f t="shared" si="2"/>
        <v>Reasekuracja nieproporcjonalna ubezpieczeń mienia</v>
      </c>
      <c r="C193" s="141" t="s">
        <v>1190</v>
      </c>
      <c r="D193" s="141" t="s">
        <v>134</v>
      </c>
      <c r="E193" s="141" t="s">
        <v>1057</v>
      </c>
    </row>
    <row r="194" spans="2:5">
      <c r="B194" s="149" t="str">
        <f t="shared" si="2"/>
        <v>Ubezpieczenia zdrowotne</v>
      </c>
      <c r="C194" s="141" t="s">
        <v>1191</v>
      </c>
      <c r="D194" s="141" t="s">
        <v>144</v>
      </c>
      <c r="E194" s="141" t="s">
        <v>1057</v>
      </c>
    </row>
    <row r="195" spans="2:5">
      <c r="B195" s="149" t="str">
        <f t="shared" si="2"/>
        <v>Ubezpieczenie pokrycia kosztów świadczeń medycznych</v>
      </c>
      <c r="C195" s="141" t="s">
        <v>1174</v>
      </c>
      <c r="D195" s="141" t="s">
        <v>119</v>
      </c>
      <c r="E195" s="141" t="s">
        <v>1057</v>
      </c>
    </row>
    <row r="196" spans="2:5">
      <c r="B196" s="149" t="str">
        <f t="shared" si="2"/>
        <v>Ubezpieczenie na wypadek utraty dochodów</v>
      </c>
      <c r="C196" s="141" t="s">
        <v>1175</v>
      </c>
      <c r="D196" s="141" t="s">
        <v>120</v>
      </c>
      <c r="E196" s="141" t="s">
        <v>1057</v>
      </c>
    </row>
    <row r="197" spans="2:5">
      <c r="B197" s="149" t="str">
        <f t="shared" si="2"/>
        <v>Ubezpieczenie pracownicze</v>
      </c>
      <c r="C197" s="141" t="s">
        <v>1176</v>
      </c>
      <c r="D197" s="141" t="s">
        <v>121</v>
      </c>
      <c r="E197" s="141" t="s">
        <v>1057</v>
      </c>
    </row>
    <row r="198" spans="2:5">
      <c r="B198" s="149" t="str">
        <f t="shared" si="2"/>
        <v>Reasekuracja nieproporcjonalna ubezpieczeń zdrowotnych</v>
      </c>
      <c r="C198" s="141" t="s">
        <v>1188</v>
      </c>
      <c r="D198" s="141" t="s">
        <v>131</v>
      </c>
      <c r="E198" s="141" t="s">
        <v>1057</v>
      </c>
    </row>
    <row r="199" spans="2:5">
      <c r="B199" s="149" t="str">
        <f t="shared" si="2"/>
        <v>Lob</v>
      </c>
      <c r="C199" s="141" t="s">
        <v>1195</v>
      </c>
      <c r="D199" s="141" t="s">
        <v>1195</v>
      </c>
      <c r="E199" s="141" t="s">
        <v>1057</v>
      </c>
    </row>
    <row r="200" spans="2:5">
      <c r="B200" s="149" t="str">
        <f t="shared" si="2"/>
        <v>Lp.</v>
      </c>
      <c r="C200" s="141" t="s">
        <v>8</v>
      </c>
      <c r="D200" s="141" t="s">
        <v>8</v>
      </c>
      <c r="E200" s="141" t="s">
        <v>1058</v>
      </c>
    </row>
    <row r="201" spans="2:5">
      <c r="B201" s="149" t="str">
        <f t="shared" ref="B201:B264" si="3">IF($C$5=$C$7,C201,D201)</f>
        <v>Linia biznesowa - zobowiązania ubezpieczeń na życie</v>
      </c>
      <c r="C201" s="141" t="s">
        <v>1217</v>
      </c>
      <c r="D201" s="141" t="s">
        <v>1218</v>
      </c>
      <c r="E201" s="141" t="s">
        <v>1058</v>
      </c>
    </row>
    <row r="202" spans="2:5">
      <c r="B202" s="149" t="str">
        <f t="shared" si="3"/>
        <v>Rezerwy techniczno-ubezpieczeniowe (31.12.2012)</v>
      </c>
      <c r="C202" s="141" t="s">
        <v>1151</v>
      </c>
      <c r="D202" s="141" t="s">
        <v>1150</v>
      </c>
      <c r="E202" s="141" t="s">
        <v>1058</v>
      </c>
    </row>
    <row r="203" spans="2:5">
      <c r="B203" s="149" t="str">
        <f t="shared" si="3"/>
        <v>Najlepsze oszacowanie</v>
      </c>
      <c r="C203" s="141" t="s">
        <v>1122</v>
      </c>
      <c r="D203" s="141" t="s">
        <v>89</v>
      </c>
      <c r="E203" s="141" t="s">
        <v>1058</v>
      </c>
    </row>
    <row r="204" spans="2:5">
      <c r="B204" s="149" t="str">
        <f t="shared" si="3"/>
        <v>Brutto</v>
      </c>
      <c r="C204" s="141" t="s">
        <v>1156</v>
      </c>
      <c r="D204" s="1" t="s">
        <v>160</v>
      </c>
      <c r="E204" s="141" t="s">
        <v>1058</v>
      </c>
    </row>
    <row r="205" spans="2:5">
      <c r="B205" s="149" t="str">
        <f t="shared" si="3"/>
        <v>Kwoty należne z umów reasekuracji i od SPV</v>
      </c>
      <c r="C205" s="141" t="s">
        <v>1192</v>
      </c>
      <c r="D205" s="141" t="s">
        <v>1157</v>
      </c>
      <c r="E205" s="141" t="s">
        <v>1058</v>
      </c>
    </row>
    <row r="206" spans="2:5">
      <c r="B206" s="149" t="str">
        <f t="shared" si="3"/>
        <v>Netto</v>
      </c>
      <c r="C206" s="141" t="s">
        <v>1158</v>
      </c>
      <c r="D206" s="141" t="s">
        <v>1166</v>
      </c>
      <c r="E206" s="141" t="s">
        <v>1058</v>
      </c>
    </row>
    <row r="207" spans="2:5">
      <c r="B207" s="149" t="str">
        <f t="shared" si="3"/>
        <v>Margines ryzyka</v>
      </c>
      <c r="C207" s="141" t="s">
        <v>1123</v>
      </c>
      <c r="D207" s="141" t="s">
        <v>90</v>
      </c>
      <c r="E207" s="141" t="s">
        <v>1058</v>
      </c>
    </row>
    <row r="208" spans="2:5">
      <c r="B208" s="149" t="str">
        <f t="shared" si="3"/>
        <v>Liczone jako całość</v>
      </c>
      <c r="C208" s="141" t="s">
        <v>1219</v>
      </c>
      <c r="D208" s="141" t="s">
        <v>1160</v>
      </c>
      <c r="E208" s="141" t="s">
        <v>1058</v>
      </c>
    </row>
    <row r="209" spans="2:5">
      <c r="B209" s="149" t="str">
        <f t="shared" si="3"/>
        <v>Składka (za 2012)</v>
      </c>
      <c r="C209" s="141" t="s">
        <v>1201</v>
      </c>
      <c r="D209" s="141" t="s">
        <v>1161</v>
      </c>
      <c r="E209" s="141" t="s">
        <v>1058</v>
      </c>
    </row>
    <row r="210" spans="2:5">
      <c r="B210" s="149" t="str">
        <f t="shared" si="3"/>
        <v>Przypisana</v>
      </c>
      <c r="C210" s="141" t="s">
        <v>1162</v>
      </c>
      <c r="D210" s="141" t="s">
        <v>1163</v>
      </c>
      <c r="E210" s="141" t="s">
        <v>1058</v>
      </c>
    </row>
    <row r="211" spans="2:5">
      <c r="B211" s="149" t="str">
        <f t="shared" si="3"/>
        <v>Zarobiona</v>
      </c>
      <c r="C211" s="141" t="s">
        <v>1164</v>
      </c>
      <c r="D211" s="141" t="s">
        <v>1165</v>
      </c>
      <c r="E211" s="141" t="s">
        <v>1058</v>
      </c>
    </row>
    <row r="212" spans="2:5">
      <c r="B212" s="149" t="str">
        <f t="shared" si="3"/>
        <v>Składka zarobiona brutto w 2011</v>
      </c>
      <c r="C212" s="141" t="s">
        <v>1172</v>
      </c>
      <c r="D212" s="141" t="s">
        <v>1169</v>
      </c>
      <c r="E212" s="141" t="s">
        <v>1058</v>
      </c>
    </row>
    <row r="213" spans="2:5">
      <c r="B213" s="149" t="str">
        <f t="shared" si="3"/>
        <v>Składka zarobiona brutto w 2011</v>
      </c>
      <c r="C213" s="141" t="s">
        <v>1172</v>
      </c>
      <c r="D213" s="141" t="s">
        <v>1169</v>
      </c>
      <c r="E213" s="141" t="s">
        <v>1058</v>
      </c>
    </row>
    <row r="214" spans="2:5">
      <c r="B214" s="149" t="str">
        <f t="shared" si="3"/>
        <v>Koszty 2012*</v>
      </c>
      <c r="C214" s="141" t="s">
        <v>1468</v>
      </c>
      <c r="D214" s="141" t="s">
        <v>1469</v>
      </c>
      <c r="E214" s="141" t="s">
        <v>1058</v>
      </c>
    </row>
    <row r="215" spans="2:5">
      <c r="B215" s="149" t="str">
        <f t="shared" si="3"/>
        <v>Najlepsze oszacowanie netto dla świadczeń gwarantowanych</v>
      </c>
      <c r="C215" s="141" t="s">
        <v>148</v>
      </c>
      <c r="D215" s="141" t="s">
        <v>1220</v>
      </c>
      <c r="E215" s="141" t="s">
        <v>1058</v>
      </c>
    </row>
    <row r="216" spans="2:5">
      <c r="B216" s="149" t="str">
        <f t="shared" si="3"/>
        <v>Najlepsze oszacowanie netto dla przyszłych świadczeń uznaniowych</v>
      </c>
      <c r="C216" s="141" t="s">
        <v>1245</v>
      </c>
      <c r="D216" s="141" t="s">
        <v>1246</v>
      </c>
      <c r="E216" s="141" t="s">
        <v>1058</v>
      </c>
    </row>
    <row r="217" spans="2:5">
      <c r="B217" s="149" t="str">
        <f t="shared" si="3"/>
        <v>Suma na ryzyku</v>
      </c>
      <c r="C217" s="141" t="s">
        <v>149</v>
      </c>
      <c r="D217" s="141" t="s">
        <v>1221</v>
      </c>
      <c r="E217" s="141" t="s">
        <v>1058</v>
      </c>
    </row>
    <row r="218" spans="2:5">
      <c r="B218" s="149" t="str">
        <f t="shared" si="3"/>
        <v>Ubezpieczenia na życie - działalność bezpośrednia</v>
      </c>
      <c r="C218" s="141" t="s">
        <v>150</v>
      </c>
      <c r="D218" s="141" t="s">
        <v>1222</v>
      </c>
      <c r="E218" s="141" t="s">
        <v>1058</v>
      </c>
    </row>
    <row r="219" spans="2:5">
      <c r="B219" s="149" t="str">
        <f t="shared" si="3"/>
        <v>Ubezpieczenie zdrowotne</v>
      </c>
      <c r="C219" s="141" t="s">
        <v>1225</v>
      </c>
      <c r="D219" s="141" t="s">
        <v>144</v>
      </c>
      <c r="E219" s="141" t="s">
        <v>1058</v>
      </c>
    </row>
    <row r="220" spans="2:5">
      <c r="B220" s="149" t="str">
        <f t="shared" si="3"/>
        <v>Ubezpieczenie na życie z udziałem w zyskach</v>
      </c>
      <c r="C220" s="141" t="s">
        <v>1224</v>
      </c>
      <c r="D220" s="141" t="s">
        <v>151</v>
      </c>
      <c r="E220" s="141" t="s">
        <v>1058</v>
      </c>
    </row>
    <row r="221" spans="2:5">
      <c r="B221" s="149" t="str">
        <f t="shared" si="3"/>
        <v>Ubezpieczenie na życie oparte o indeksy i z UFK</v>
      </c>
      <c r="C221" s="141" t="s">
        <v>1223</v>
      </c>
      <c r="D221" s="141" t="s">
        <v>152</v>
      </c>
      <c r="E221" s="141" t="s">
        <v>1058</v>
      </c>
    </row>
    <row r="222" spans="2:5">
      <c r="B222" s="149" t="str">
        <f t="shared" si="3"/>
        <v>Pozostałe ubezpieczenia na życie</v>
      </c>
      <c r="C222" s="141" t="s">
        <v>1226</v>
      </c>
      <c r="D222" s="141" t="s">
        <v>153</v>
      </c>
      <c r="E222" s="141" t="s">
        <v>1058</v>
      </c>
    </row>
    <row r="223" spans="2:5">
      <c r="B223" s="149" t="str">
        <f t="shared" si="3"/>
        <v>Zobowiązania z tytułu świadczeń rentowych z umów ubezpieczeń majątkowo-osobowych i powiązane ze zobowiązaniami z ubezpieczeń zdrowotnych</v>
      </c>
      <c r="C223" s="563" t="s">
        <v>1709</v>
      </c>
      <c r="D223" s="141" t="s">
        <v>154</v>
      </c>
      <c r="E223" s="141" t="s">
        <v>1058</v>
      </c>
    </row>
    <row r="224" spans="2:5">
      <c r="B224" s="149" t="str">
        <f t="shared" si="3"/>
        <v>Zobowiązania z tytułu świadczeń rentowych z umów ubezpieczeń majątkowo-osobowych i powiązane ze zobowiązaniami z ubezpieczeń innych niż zdrowotne</v>
      </c>
      <c r="C224" s="563" t="s">
        <v>1710</v>
      </c>
      <c r="D224" s="141" t="s">
        <v>155</v>
      </c>
      <c r="E224" s="141" t="s">
        <v>1058</v>
      </c>
    </row>
    <row r="225" spans="2:5">
      <c r="B225" s="149" t="str">
        <f t="shared" si="3"/>
        <v>Ubezpieczenia na życie - reasekuracja czynna</v>
      </c>
      <c r="C225" s="141" t="s">
        <v>156</v>
      </c>
      <c r="D225" s="141" t="s">
        <v>1227</v>
      </c>
      <c r="E225" s="141" t="s">
        <v>1058</v>
      </c>
    </row>
    <row r="226" spans="2:5">
      <c r="B226" s="149" t="str">
        <f t="shared" si="3"/>
        <v>Reasekuracja w ubezpieczeniach zdrowotnych</v>
      </c>
      <c r="C226" s="141" t="s">
        <v>1228</v>
      </c>
      <c r="D226" s="141" t="s">
        <v>157</v>
      </c>
      <c r="E226" s="141" t="s">
        <v>1058</v>
      </c>
    </row>
    <row r="227" spans="2:5">
      <c r="B227" s="149" t="str">
        <f t="shared" si="3"/>
        <v>Reasekuracja w ubezpieczeniach na życie</v>
      </c>
      <c r="C227" s="141" t="s">
        <v>1229</v>
      </c>
      <c r="D227" s="141" t="s">
        <v>158</v>
      </c>
      <c r="E227" s="141" t="s">
        <v>1058</v>
      </c>
    </row>
    <row r="228" spans="2:5">
      <c r="B228" s="149" t="str">
        <f t="shared" si="3"/>
        <v>Lata</v>
      </c>
      <c r="C228" s="141" t="s">
        <v>1234</v>
      </c>
      <c r="D228" s="141" t="s">
        <v>1235</v>
      </c>
      <c r="E228" s="141" t="s">
        <v>1059</v>
      </c>
    </row>
    <row r="229" spans="2:5">
      <c r="B229" s="149" t="str">
        <f t="shared" si="3"/>
        <v>Najlepsze oszacowanie rezerwy składki (Brutto)</v>
      </c>
      <c r="C229" s="141" t="s">
        <v>1236</v>
      </c>
      <c r="D229" s="141" t="s">
        <v>1231</v>
      </c>
      <c r="E229" s="141" t="s">
        <v>1059</v>
      </c>
    </row>
    <row r="230" spans="2:5">
      <c r="B230" s="149" t="str">
        <f t="shared" si="3"/>
        <v>Najlepsze oszacowanie rezerwy szkodowej (Brutto)</v>
      </c>
      <c r="C230" s="141" t="s">
        <v>1237</v>
      </c>
      <c r="D230" s="141" t="s">
        <v>1232</v>
      </c>
      <c r="E230" s="141" t="s">
        <v>1059</v>
      </c>
    </row>
    <row r="231" spans="2:5">
      <c r="B231" s="149" t="str">
        <f t="shared" si="3"/>
        <v xml:space="preserve">CF - wypływy </v>
      </c>
      <c r="C231" s="141" t="s">
        <v>1238</v>
      </c>
      <c r="D231" s="141" t="s">
        <v>161</v>
      </c>
      <c r="E231" s="141" t="s">
        <v>1059</v>
      </c>
    </row>
    <row r="232" spans="2:5">
      <c r="B232" s="149" t="str">
        <f t="shared" si="3"/>
        <v>CF - wpływy</v>
      </c>
      <c r="C232" s="141" t="s">
        <v>1239</v>
      </c>
      <c r="D232" s="141" t="s">
        <v>162</v>
      </c>
      <c r="E232" s="141" t="s">
        <v>1059</v>
      </c>
    </row>
    <row r="233" spans="2:5">
      <c r="B233" s="149" t="str">
        <f t="shared" si="3"/>
        <v xml:space="preserve">Przyszłe świadczenia </v>
      </c>
      <c r="C233" s="141" t="s">
        <v>1983</v>
      </c>
      <c r="D233" s="141" t="s">
        <v>1984</v>
      </c>
      <c r="E233" s="141" t="s">
        <v>1059</v>
      </c>
    </row>
    <row r="234" spans="2:5">
      <c r="B234" s="149" t="str">
        <f t="shared" si="3"/>
        <v>Przyszłe koszty i pozostałe wypływy</v>
      </c>
      <c r="C234" s="141" t="s">
        <v>1240</v>
      </c>
      <c r="D234" s="141" t="s">
        <v>164</v>
      </c>
      <c r="E234" s="141" t="s">
        <v>1059</v>
      </c>
    </row>
    <row r="235" spans="2:5">
      <c r="B235" s="149" t="str">
        <f t="shared" si="3"/>
        <v>Przyszłe składki</v>
      </c>
      <c r="C235" s="141" t="s">
        <v>1241</v>
      </c>
      <c r="D235" s="141" t="s">
        <v>163</v>
      </c>
      <c r="E235" s="141" t="s">
        <v>1059</v>
      </c>
    </row>
    <row r="236" spans="2:5">
      <c r="B236" s="149" t="str">
        <f t="shared" si="3"/>
        <v>Pozostałe wpływy</v>
      </c>
      <c r="C236" s="141" t="s">
        <v>1242</v>
      </c>
      <c r="D236" s="141" t="s">
        <v>165</v>
      </c>
      <c r="E236" s="141" t="s">
        <v>1059</v>
      </c>
    </row>
    <row r="237" spans="2:5">
      <c r="B237" s="149" t="str">
        <f t="shared" si="3"/>
        <v>Kwoty należne z umów reasekuracji i od SPV (po korekcie z tyt. niewykonania zobowiązania przez kontrahenta)</v>
      </c>
      <c r="C237" s="141" t="s">
        <v>1244</v>
      </c>
      <c r="D237" s="141" t="s">
        <v>1233</v>
      </c>
      <c r="E237" s="141" t="s">
        <v>1059</v>
      </c>
    </row>
    <row r="238" spans="2:5">
      <c r="B238" s="149" t="str">
        <f t="shared" si="3"/>
        <v>31. &amp; później</v>
      </c>
      <c r="C238" s="141" t="s">
        <v>1243</v>
      </c>
      <c r="D238" s="141" t="s">
        <v>1230</v>
      </c>
      <c r="E238" s="141" t="s">
        <v>1059</v>
      </c>
    </row>
    <row r="239" spans="2:5">
      <c r="B239" s="149" t="str">
        <f t="shared" si="3"/>
        <v>Lata</v>
      </c>
      <c r="C239" s="141" t="s">
        <v>1234</v>
      </c>
      <c r="D239" s="141" t="s">
        <v>1235</v>
      </c>
      <c r="E239" s="141" t="s">
        <v>1060</v>
      </c>
    </row>
    <row r="240" spans="2:5">
      <c r="B240" s="149" t="str">
        <f t="shared" si="3"/>
        <v>Ubezpieczenie na życie z udziałem w zyskach</v>
      </c>
      <c r="C240" s="141" t="s">
        <v>1224</v>
      </c>
      <c r="D240" s="141" t="s">
        <v>151</v>
      </c>
      <c r="E240" s="141" t="s">
        <v>1060</v>
      </c>
    </row>
    <row r="241" spans="2:5">
      <c r="B241" s="149" t="str">
        <f t="shared" si="3"/>
        <v>Ubezpieczenie na życie oparte o indeksy i z UFK</v>
      </c>
      <c r="C241" s="141" t="s">
        <v>1223</v>
      </c>
      <c r="D241" s="141" t="s">
        <v>152</v>
      </c>
      <c r="E241" s="141" t="s">
        <v>1060</v>
      </c>
    </row>
    <row r="242" spans="2:5">
      <c r="B242" s="149" t="str">
        <f t="shared" si="3"/>
        <v>Pozostałe ubezpieczenia na życie</v>
      </c>
      <c r="C242" s="141" t="s">
        <v>1226</v>
      </c>
      <c r="D242" s="141" t="s">
        <v>153</v>
      </c>
      <c r="E242" s="141" t="s">
        <v>1060</v>
      </c>
    </row>
    <row r="243" spans="2:5">
      <c r="B243" s="149" t="str">
        <f t="shared" si="3"/>
        <v>Ubezpieczenia rentowe związane z umowami ubezpieczeń majątkowo-osobowych</v>
      </c>
      <c r="C243" s="141" t="s">
        <v>1248</v>
      </c>
      <c r="D243" s="141" t="s">
        <v>1247</v>
      </c>
      <c r="E243" s="141" t="s">
        <v>1060</v>
      </c>
    </row>
    <row r="244" spans="2:5">
      <c r="B244" s="149" t="str">
        <f t="shared" si="3"/>
        <v>Reasekuracja czynna</v>
      </c>
      <c r="C244" s="141" t="s">
        <v>1249</v>
      </c>
      <c r="D244" s="141" t="s">
        <v>159</v>
      </c>
      <c r="E244" s="141" t="s">
        <v>1060</v>
      </c>
    </row>
    <row r="245" spans="2:5">
      <c r="B245" s="149" t="str">
        <f t="shared" si="3"/>
        <v>Ubezpieczenia zdrowotne</v>
      </c>
      <c r="C245" s="141" t="s">
        <v>1191</v>
      </c>
      <c r="D245" s="141" t="s">
        <v>144</v>
      </c>
      <c r="E245" s="141" t="s">
        <v>1060</v>
      </c>
    </row>
    <row r="246" spans="2:5">
      <c r="B246" s="149" t="str">
        <f t="shared" si="3"/>
        <v>Reasekuracja czynna w ubezpieczeniach zdrowotnych</v>
      </c>
      <c r="C246" s="141" t="s">
        <v>1985</v>
      </c>
      <c r="D246" s="141" t="s">
        <v>1986</v>
      </c>
      <c r="E246" s="141" t="s">
        <v>1060</v>
      </c>
    </row>
    <row r="247" spans="2:5">
      <c r="B247" s="149" t="str">
        <f t="shared" si="3"/>
        <v>Brutto</v>
      </c>
      <c r="C247" s="141" t="s">
        <v>1156</v>
      </c>
      <c r="D247" s="141" t="s">
        <v>160</v>
      </c>
      <c r="E247" s="141" t="s">
        <v>1060</v>
      </c>
    </row>
    <row r="248" spans="2:5">
      <c r="B248" s="149" t="str">
        <f t="shared" si="3"/>
        <v xml:space="preserve">CF - wypływy </v>
      </c>
      <c r="C248" s="141" t="s">
        <v>1238</v>
      </c>
      <c r="D248" s="141" t="s">
        <v>161</v>
      </c>
      <c r="E248" s="141" t="s">
        <v>1060</v>
      </c>
    </row>
    <row r="249" spans="2:5">
      <c r="B249" s="149" t="str">
        <f t="shared" si="3"/>
        <v>CF - wpływy</v>
      </c>
      <c r="C249" s="141" t="s">
        <v>1239</v>
      </c>
      <c r="D249" s="141" t="s">
        <v>162</v>
      </c>
      <c r="E249" s="141" t="s">
        <v>1060</v>
      </c>
    </row>
    <row r="250" spans="2:5">
      <c r="B250" s="149" t="str">
        <f t="shared" si="3"/>
        <v xml:space="preserve">Przyszłe świadczenia </v>
      </c>
      <c r="C250" s="141" t="s">
        <v>1983</v>
      </c>
      <c r="D250" s="141" t="s">
        <v>1984</v>
      </c>
      <c r="E250" s="141" t="s">
        <v>1060</v>
      </c>
    </row>
    <row r="251" spans="2:5">
      <c r="B251" s="149" t="str">
        <f t="shared" si="3"/>
        <v>Przyszłe koszty i pozostałe wypływy</v>
      </c>
      <c r="C251" s="141" t="s">
        <v>1240</v>
      </c>
      <c r="D251" s="141" t="s">
        <v>164</v>
      </c>
      <c r="E251" s="141" t="s">
        <v>1060</v>
      </c>
    </row>
    <row r="252" spans="2:5">
      <c r="B252" s="149" t="str">
        <f t="shared" si="3"/>
        <v>Przyszłe składki</v>
      </c>
      <c r="C252" s="141" t="s">
        <v>1241</v>
      </c>
      <c r="D252" s="141" t="s">
        <v>163</v>
      </c>
      <c r="E252" s="141" t="s">
        <v>1060</v>
      </c>
    </row>
    <row r="253" spans="2:5">
      <c r="B253" s="149" t="str">
        <f t="shared" si="3"/>
        <v>Pozostałe wpływy</v>
      </c>
      <c r="C253" s="141" t="s">
        <v>1242</v>
      </c>
      <c r="D253" s="141" t="s">
        <v>165</v>
      </c>
      <c r="E253" s="141" t="s">
        <v>1060</v>
      </c>
    </row>
    <row r="254" spans="2:5">
      <c r="B254" s="149" t="str">
        <f t="shared" si="3"/>
        <v>Kwoty należne z umów reasekuracji i od SPV (po korekcie z tyt. niewykonania zobowiązania przez kontrahenta)</v>
      </c>
      <c r="C254" s="141" t="s">
        <v>1244</v>
      </c>
      <c r="D254" s="141" t="s">
        <v>1233</v>
      </c>
      <c r="E254" s="141" t="s">
        <v>1060</v>
      </c>
    </row>
    <row r="255" spans="2:5">
      <c r="B255" s="149" t="str">
        <f t="shared" si="3"/>
        <v>51. &amp; później</v>
      </c>
      <c r="C255" s="141" t="s">
        <v>1251</v>
      </c>
      <c r="D255" s="141" t="s">
        <v>1250</v>
      </c>
      <c r="E255" s="141" t="s">
        <v>1060</v>
      </c>
    </row>
    <row r="256" spans="2:5">
      <c r="B256" s="149" t="str">
        <f t="shared" si="3"/>
        <v>Lp.</v>
      </c>
      <c r="C256" s="141" t="s">
        <v>8</v>
      </c>
      <c r="D256" s="141" t="s">
        <v>8</v>
      </c>
      <c r="E256" s="141" t="s">
        <v>1061</v>
      </c>
    </row>
    <row r="257" spans="2:5">
      <c r="B257" s="149" t="str">
        <f t="shared" si="3"/>
        <v>Podstawowe środki własne (BOF)</v>
      </c>
      <c r="C257" s="141" t="s">
        <v>1263</v>
      </c>
      <c r="D257" s="141" t="s">
        <v>166</v>
      </c>
      <c r="E257" s="141" t="s">
        <v>1061</v>
      </c>
    </row>
    <row r="258" spans="2:5">
      <c r="B258" s="149" t="str">
        <f t="shared" si="3"/>
        <v>Razem</v>
      </c>
      <c r="C258" s="141" t="s">
        <v>1258</v>
      </c>
      <c r="D258" s="141" t="s">
        <v>167</v>
      </c>
      <c r="E258" s="141" t="s">
        <v>1061</v>
      </c>
    </row>
    <row r="259" spans="2:5">
      <c r="B259" s="149" t="str">
        <f t="shared" si="3"/>
        <v>Kategoria 1 - nieograniczone</v>
      </c>
      <c r="C259" s="141" t="s">
        <v>1259</v>
      </c>
      <c r="D259" s="141" t="s">
        <v>168</v>
      </c>
      <c r="E259" s="141" t="s">
        <v>1061</v>
      </c>
    </row>
    <row r="260" spans="2:5">
      <c r="B260" s="149" t="str">
        <f t="shared" si="3"/>
        <v>Kategoria 1 - ograniczone</v>
      </c>
      <c r="C260" s="141" t="s">
        <v>1260</v>
      </c>
      <c r="D260" s="141" t="s">
        <v>169</v>
      </c>
      <c r="E260" s="141" t="s">
        <v>1061</v>
      </c>
    </row>
    <row r="261" spans="2:5">
      <c r="B261" s="149" t="str">
        <f t="shared" si="3"/>
        <v>Kategoria 2</v>
      </c>
      <c r="C261" s="141" t="s">
        <v>585</v>
      </c>
      <c r="D261" s="141" t="s">
        <v>170</v>
      </c>
      <c r="E261" s="141" t="s">
        <v>1061</v>
      </c>
    </row>
    <row r="262" spans="2:5">
      <c r="B262" s="149" t="str">
        <f t="shared" si="3"/>
        <v>Kategoria 3</v>
      </c>
      <c r="C262" s="141" t="s">
        <v>586</v>
      </c>
      <c r="D262" s="141" t="s">
        <v>171</v>
      </c>
      <c r="E262" s="141" t="s">
        <v>1061</v>
      </c>
    </row>
    <row r="263" spans="2:5">
      <c r="B263" s="149" t="str">
        <f t="shared" si="3"/>
        <v>Kapitał zakładowy</v>
      </c>
      <c r="C263" s="141" t="s">
        <v>1262</v>
      </c>
      <c r="D263" s="141" t="s">
        <v>1261</v>
      </c>
      <c r="E263" s="141" t="s">
        <v>1061</v>
      </c>
    </row>
    <row r="264" spans="2:5">
      <c r="B264" s="149" t="str">
        <f t="shared" si="3"/>
        <v>Nadwyżka ceny emisyjnej powyżej wartości nominalnej udziałów/akcji (agio) powiązana z kapitałem zakładowym</v>
      </c>
      <c r="C264" s="141" t="s">
        <v>1918</v>
      </c>
      <c r="D264" s="141" t="s">
        <v>172</v>
      </c>
      <c r="E264" s="141" t="s">
        <v>1061</v>
      </c>
    </row>
    <row r="265" spans="2:5">
      <c r="B265" s="149" t="str">
        <f t="shared" ref="B265:B328" si="4">IF($C$5=$C$7,C265,D265)</f>
        <v>Kapitał zakładowy, wkłady/składki członkowskie lub inne równoważne pozycje BOF w TUW</v>
      </c>
      <c r="C265" s="141" t="s">
        <v>1273</v>
      </c>
      <c r="D265" s="141" t="s">
        <v>1257</v>
      </c>
      <c r="E265" s="141" t="s">
        <v>1061</v>
      </c>
    </row>
    <row r="266" spans="2:5">
      <c r="B266" s="149" t="str">
        <f t="shared" si="4"/>
        <v>Podporządkowany fundusz udziałowy w TUW</v>
      </c>
      <c r="C266" s="141" t="s">
        <v>1919</v>
      </c>
      <c r="D266" s="141" t="s">
        <v>173</v>
      </c>
      <c r="E266" s="141" t="s">
        <v>1061</v>
      </c>
    </row>
    <row r="267" spans="2:5">
      <c r="B267" s="149" t="str">
        <f t="shared" si="4"/>
        <v>Nadwyżki środków/funduszy</v>
      </c>
      <c r="C267" s="141" t="s">
        <v>1264</v>
      </c>
      <c r="D267" s="141" t="s">
        <v>174</v>
      </c>
      <c r="E267" s="141" t="s">
        <v>1061</v>
      </c>
    </row>
    <row r="268" spans="2:5">
      <c r="B268" s="149" t="str">
        <f t="shared" si="4"/>
        <v>Akcje uprzywilejowane</v>
      </c>
      <c r="C268" s="141" t="s">
        <v>1265</v>
      </c>
      <c r="D268" s="141" t="s">
        <v>175</v>
      </c>
      <c r="E268" s="141" t="s">
        <v>1061</v>
      </c>
    </row>
    <row r="269" spans="2:5">
      <c r="B269" s="149" t="str">
        <f t="shared" si="4"/>
        <v>Nadwyżka ceny emisyjnej powyżej wartości nominalnej udziałów/akcji (agio) powiązana z akcjami uprzywilejowanymi</v>
      </c>
      <c r="C269" s="141" t="s">
        <v>1920</v>
      </c>
      <c r="D269" s="141" t="s">
        <v>176</v>
      </c>
      <c r="E269" s="141" t="s">
        <v>1061</v>
      </c>
    </row>
    <row r="270" spans="2:5">
      <c r="B270" s="149" t="str">
        <f t="shared" si="4"/>
        <v>Rezerwa uzgodnieniowa</v>
      </c>
      <c r="C270" s="141" t="s">
        <v>1266</v>
      </c>
      <c r="D270" s="141" t="s">
        <v>1267</v>
      </c>
      <c r="E270" s="141" t="s">
        <v>1061</v>
      </c>
    </row>
    <row r="271" spans="2:5">
      <c r="B271" s="149" t="str">
        <f t="shared" si="4"/>
        <v>Zobowiązania podporządkowane</v>
      </c>
      <c r="C271" s="141" t="s">
        <v>1268</v>
      </c>
      <c r="D271" s="141" t="s">
        <v>107</v>
      </c>
      <c r="E271" s="141" t="s">
        <v>1061</v>
      </c>
    </row>
    <row r="272" spans="2:5">
      <c r="B272" s="149" t="str">
        <f t="shared" si="4"/>
        <v>Kwota wartości netto aktywów z tyt. odroczonego podatku dochodowego</v>
      </c>
      <c r="C272" s="141" t="s">
        <v>1269</v>
      </c>
      <c r="D272" s="141" t="s">
        <v>177</v>
      </c>
      <c r="E272" s="141" t="s">
        <v>1061</v>
      </c>
    </row>
    <row r="273" spans="2:5">
      <c r="B273" s="149" t="str">
        <f t="shared" si="4"/>
        <v>Pozostałe elementy zatwierdzone przez organ nazdozu jako BOF (niewykazane w innych pozycjach)</v>
      </c>
      <c r="C273" s="141" t="s">
        <v>1272</v>
      </c>
      <c r="D273" s="141" t="s">
        <v>178</v>
      </c>
      <c r="E273" s="141" t="s">
        <v>1061</v>
      </c>
    </row>
    <row r="274" spans="2:5">
      <c r="B274" s="149" t="str">
        <f t="shared" si="4"/>
        <v xml:space="preserve">Podstawowe środki własne razem (po korekcie)  </v>
      </c>
      <c r="C274" s="141" t="s">
        <v>1271</v>
      </c>
      <c r="D274" s="141" t="s">
        <v>1270</v>
      </c>
      <c r="E274" s="141" t="s">
        <v>1061</v>
      </c>
    </row>
    <row r="275" spans="2:5">
      <c r="B275" s="149" t="str">
        <f t="shared" si="4"/>
        <v xml:space="preserve">Uzupełniające środki własne </v>
      </c>
      <c r="C275" s="141" t="s">
        <v>1274</v>
      </c>
      <c r="D275" s="141" t="s">
        <v>179</v>
      </c>
      <c r="E275" s="141" t="s">
        <v>1061</v>
      </c>
    </row>
    <row r="276" spans="2:5">
      <c r="B276" s="149" t="str">
        <f t="shared" si="4"/>
        <v>Nieopłacony kapitał zakładowy, do którego opłacenia nie wezwano, płatny na żądanie</v>
      </c>
      <c r="C276" s="141" t="s">
        <v>1275</v>
      </c>
      <c r="D276" s="141" t="s">
        <v>180</v>
      </c>
      <c r="E276" s="141" t="s">
        <v>1061</v>
      </c>
    </row>
    <row r="277" spans="2:5">
      <c r="B277" s="149" t="str">
        <f t="shared" si="4"/>
        <v>Nieopłacony kapitał zakładowy, wkłady/składki członkowskie lub inne równoważne pozycje BOF w TUW, do których opłacenia nie wezwano, płatny na żądanie</v>
      </c>
      <c r="C277" s="141" t="s">
        <v>1921</v>
      </c>
      <c r="D277" s="141" t="s">
        <v>181</v>
      </c>
      <c r="E277" s="141" t="s">
        <v>1061</v>
      </c>
    </row>
    <row r="278" spans="2:5">
      <c r="B278" s="149" t="str">
        <f t="shared" si="4"/>
        <v>Nieopłacone akcje uprzywilejowane, płatne na żądanie</v>
      </c>
      <c r="C278" s="141" t="s">
        <v>1276</v>
      </c>
      <c r="D278" s="141" t="s">
        <v>182</v>
      </c>
      <c r="E278" s="141" t="s">
        <v>1061</v>
      </c>
    </row>
    <row r="279" spans="2:5">
      <c r="B279" s="149" t="str">
        <f t="shared" si="4"/>
        <v>Prawnie wiążące zobowiązanie do subskrypcji i opłacenia na żądanie zobowiązań podporządkowanych</v>
      </c>
      <c r="C279" s="141" t="s">
        <v>1277</v>
      </c>
      <c r="D279" s="141" t="s">
        <v>183</v>
      </c>
      <c r="E279" s="141" t="s">
        <v>1061</v>
      </c>
    </row>
    <row r="280" spans="2:5">
      <c r="B280" s="149" t="str">
        <f t="shared" si="4"/>
        <v>Akredytywy i gwarancje wymienione w art. 96(2) dyrektywy Wypłacalność II</v>
      </c>
      <c r="C280" s="141" t="s">
        <v>1278</v>
      </c>
      <c r="D280" s="141" t="s">
        <v>184</v>
      </c>
      <c r="E280" s="141" t="s">
        <v>1061</v>
      </c>
    </row>
    <row r="281" spans="2:5">
      <c r="B281" s="149" t="str">
        <f t="shared" si="4"/>
        <v>Akredytywy i gwarancje inne niż wymienione w art. 96(2) dyrektywy Wypłacalność II</v>
      </c>
      <c r="C281" s="141" t="s">
        <v>1279</v>
      </c>
      <c r="D281" s="141" t="s">
        <v>185</v>
      </c>
      <c r="E281" s="141" t="s">
        <v>1061</v>
      </c>
    </row>
    <row r="282" spans="2:5">
      <c r="B282" s="149" t="str">
        <f t="shared" si="4"/>
        <v>Dodatkowe wkłady od członków TUW zgodnie z art. 96(3) dyrektywy Wypłacalność II</v>
      </c>
      <c r="C282" s="141" t="s">
        <v>1280</v>
      </c>
      <c r="D282" s="141" t="s">
        <v>186</v>
      </c>
      <c r="E282" s="141" t="s">
        <v>1061</v>
      </c>
    </row>
    <row r="283" spans="2:5">
      <c r="B283" s="149" t="str">
        <f t="shared" si="4"/>
        <v>Dodatkowe wkłady od członków TUW inne niż w art. 96(3) dyrektywy Wypłacalność II</v>
      </c>
      <c r="C283" s="141" t="s">
        <v>1281</v>
      </c>
      <c r="D283" s="141" t="s">
        <v>187</v>
      </c>
      <c r="E283" s="141" t="s">
        <v>1061</v>
      </c>
    </row>
    <row r="284" spans="2:5">
      <c r="B284" s="149" t="str">
        <f t="shared" si="4"/>
        <v>Pozostałe uzupełniające środki własne</v>
      </c>
      <c r="C284" s="141" t="s">
        <v>1282</v>
      </c>
      <c r="D284" s="141" t="s">
        <v>188</v>
      </c>
      <c r="E284" s="141" t="s">
        <v>1061</v>
      </c>
    </row>
    <row r="285" spans="2:5">
      <c r="B285" s="149" t="str">
        <f t="shared" si="4"/>
        <v>Uzupełniające środki własne razem</v>
      </c>
      <c r="C285" s="141" t="s">
        <v>1283</v>
      </c>
      <c r="D285" s="141" t="s">
        <v>1284</v>
      </c>
      <c r="E285" s="141" t="s">
        <v>1061</v>
      </c>
    </row>
    <row r="286" spans="2:5">
      <c r="B286" s="149" t="str">
        <f t="shared" si="4"/>
        <v>Dopuszczalne i dopuszczone środki własne</v>
      </c>
      <c r="C286" s="141" t="s">
        <v>1286</v>
      </c>
      <c r="D286" s="141" t="s">
        <v>1285</v>
      </c>
      <c r="E286" s="141" t="s">
        <v>1061</v>
      </c>
    </row>
    <row r="287" spans="2:5">
      <c r="B287" s="149" t="str">
        <f t="shared" si="4"/>
        <v>Dopuszczalne środki własne na pokrycie wymogu SCR - razem</v>
      </c>
      <c r="C287" s="141" t="s">
        <v>1289</v>
      </c>
      <c r="D287" s="141" t="s">
        <v>1287</v>
      </c>
      <c r="E287" s="141" t="s">
        <v>1061</v>
      </c>
    </row>
    <row r="288" spans="2:5">
      <c r="B288" s="149" t="str">
        <f t="shared" si="4"/>
        <v>Dopuszczalne środki własne na pokrycie wymogu MCR - razem</v>
      </c>
      <c r="C288" s="141" t="s">
        <v>1290</v>
      </c>
      <c r="D288" s="141" t="s">
        <v>1288</v>
      </c>
      <c r="E288" s="141" t="s">
        <v>1061</v>
      </c>
    </row>
    <row r="289" spans="2:5">
      <c r="B289" s="149" t="str">
        <f t="shared" si="4"/>
        <v>Dopuszczone środki własne (EOF) na pokrycie wymogu SCR - razem</v>
      </c>
      <c r="C289" s="141" t="s">
        <v>1309</v>
      </c>
      <c r="D289" s="141" t="s">
        <v>1291</v>
      </c>
      <c r="E289" s="141" t="s">
        <v>1061</v>
      </c>
    </row>
    <row r="290" spans="2:5">
      <c r="B290" s="149" t="str">
        <f t="shared" si="4"/>
        <v>Dopuszczone  środki własne (EOF) na pokrycie wymogu MCR - razem</v>
      </c>
      <c r="C290" s="141" t="s">
        <v>1310</v>
      </c>
      <c r="D290" s="141" t="s">
        <v>1292</v>
      </c>
      <c r="E290" s="141" t="s">
        <v>1061</v>
      </c>
    </row>
    <row r="291" spans="2:5">
      <c r="B291" s="149" t="str">
        <f t="shared" si="4"/>
        <v>SCR</v>
      </c>
      <c r="C291" s="141" t="s">
        <v>1085</v>
      </c>
      <c r="D291" s="141" t="s">
        <v>1293</v>
      </c>
      <c r="E291" s="141" t="s">
        <v>1061</v>
      </c>
    </row>
    <row r="292" spans="2:5">
      <c r="B292" s="149" t="str">
        <f t="shared" si="4"/>
        <v>MCR</v>
      </c>
      <c r="C292" s="141" t="s">
        <v>1296</v>
      </c>
      <c r="D292" s="141" t="s">
        <v>1294</v>
      </c>
      <c r="E292" s="141" t="s">
        <v>1061</v>
      </c>
    </row>
    <row r="293" spans="2:5">
      <c r="B293" s="149" t="str">
        <f t="shared" si="4"/>
        <v>Współczynnik EOF(SCR)/SCR</v>
      </c>
      <c r="C293" s="141" t="s">
        <v>1297</v>
      </c>
      <c r="D293" s="141" t="s">
        <v>1295</v>
      </c>
      <c r="E293" s="141" t="s">
        <v>1061</v>
      </c>
    </row>
    <row r="294" spans="2:5">
      <c r="B294" s="149" t="str">
        <f t="shared" si="4"/>
        <v>Współczynnik EOF(MCR)/MCR</v>
      </c>
      <c r="C294" s="141" t="s">
        <v>1298</v>
      </c>
      <c r="D294" s="141" t="s">
        <v>584</v>
      </c>
      <c r="E294" s="141" t="s">
        <v>1061</v>
      </c>
    </row>
    <row r="295" spans="2:5">
      <c r="B295" s="149" t="str">
        <f t="shared" si="4"/>
        <v>Pozostałe informacje</v>
      </c>
      <c r="C295" s="141" t="s">
        <v>1303</v>
      </c>
      <c r="D295" s="141" t="s">
        <v>1299</v>
      </c>
      <c r="E295" s="141" t="s">
        <v>1061</v>
      </c>
    </row>
    <row r="296" spans="2:5">
      <c r="B296" s="149" t="str">
        <f t="shared" si="4"/>
        <v>Wartość</v>
      </c>
      <c r="C296" s="141" t="s">
        <v>117</v>
      </c>
      <c r="D296" s="141" t="s">
        <v>1136</v>
      </c>
      <c r="E296" s="141" t="s">
        <v>1061</v>
      </c>
    </row>
    <row r="297" spans="2:5">
      <c r="B297" s="149" t="str">
        <f t="shared" si="4"/>
        <v>Rezerwa uzgodnieniowa</v>
      </c>
      <c r="C297" s="141" t="s">
        <v>1266</v>
      </c>
      <c r="D297" s="141" t="s">
        <v>189</v>
      </c>
      <c r="E297" s="141" t="s">
        <v>1061</v>
      </c>
    </row>
    <row r="298" spans="2:5">
      <c r="B298" s="149" t="str">
        <f t="shared" si="4"/>
        <v>Nadwyżka aktywów nad zobowiązaniami</v>
      </c>
      <c r="C298" s="141" t="s">
        <v>583</v>
      </c>
      <c r="D298" s="141" t="s">
        <v>112</v>
      </c>
      <c r="E298" s="141" t="s">
        <v>1061</v>
      </c>
    </row>
    <row r="299" spans="2:5">
      <c r="B299" s="149" t="str">
        <f t="shared" si="4"/>
        <v>Akcje własne (uwzględnione jako aktywa w bilansie)</v>
      </c>
      <c r="C299" s="141" t="s">
        <v>1304</v>
      </c>
      <c r="D299" s="141" t="s">
        <v>190</v>
      </c>
      <c r="E299" s="141" t="s">
        <v>1061</v>
      </c>
    </row>
    <row r="300" spans="2:5">
      <c r="B300" s="149" t="str">
        <f t="shared" si="4"/>
        <v>Oczekiwane dywidendy i  inne wypłaty</v>
      </c>
      <c r="C300" s="141" t="s">
        <v>1314</v>
      </c>
      <c r="D300" s="141" t="s">
        <v>191</v>
      </c>
      <c r="E300" s="141" t="s">
        <v>1061</v>
      </c>
    </row>
    <row r="301" spans="2:5">
      <c r="B301" s="149" t="str">
        <f t="shared" si="4"/>
        <v>Pozostałe elementy BOF</v>
      </c>
      <c r="C301" s="141" t="s">
        <v>1305</v>
      </c>
      <c r="D301" s="141" t="s">
        <v>192</v>
      </c>
      <c r="E301" s="141" t="s">
        <v>1061</v>
      </c>
    </row>
    <row r="302" spans="2:5">
      <c r="B302" s="149" t="str">
        <f t="shared" si="4"/>
        <v>Korekta ograniczonych elementów środków własnych ze względu na fundusze wyodrębnione</v>
      </c>
      <c r="C302" s="141" t="s">
        <v>1306</v>
      </c>
      <c r="D302" s="141" t="s">
        <v>193</v>
      </c>
      <c r="E302" s="141" t="s">
        <v>1061</v>
      </c>
    </row>
    <row r="303" spans="2:5">
      <c r="B303" s="149" t="str">
        <f t="shared" si="4"/>
        <v>Rezerwa uzgodnieniowa (razem)</v>
      </c>
      <c r="C303" s="141" t="s">
        <v>1311</v>
      </c>
      <c r="D303" s="141" t="s">
        <v>1312</v>
      </c>
      <c r="E303" s="141" t="s">
        <v>1061</v>
      </c>
    </row>
    <row r="304" spans="2:5">
      <c r="B304" s="149" t="str">
        <f t="shared" si="4"/>
        <v>Oczekiwane zyski z przyszłych składek (EPIFP) - ubezpieczenia na życie</v>
      </c>
      <c r="C304" s="141" t="s">
        <v>1307</v>
      </c>
      <c r="D304" s="141" t="s">
        <v>194</v>
      </c>
      <c r="E304" s="141" t="s">
        <v>1061</v>
      </c>
    </row>
    <row r="305" spans="2:5">
      <c r="B305" s="149" t="str">
        <f t="shared" si="4"/>
        <v>Oczekiwane zyski z przyszłych składek (EPIFP) - ubezpieczenia majątkowo-osobowe</v>
      </c>
      <c r="C305" s="141" t="s">
        <v>1308</v>
      </c>
      <c r="D305" s="141" t="s">
        <v>195</v>
      </c>
      <c r="E305" s="141" t="s">
        <v>1061</v>
      </c>
    </row>
    <row r="306" spans="2:5">
      <c r="B306" s="149" t="str">
        <f t="shared" si="4"/>
        <v>Oczekiwane zyski z przyszłych składek razem</v>
      </c>
      <c r="C306" s="141" t="s">
        <v>1313</v>
      </c>
      <c r="D306" s="141" t="s">
        <v>196</v>
      </c>
      <c r="E306" s="141" t="s">
        <v>1061</v>
      </c>
    </row>
    <row r="307" spans="2:5">
      <c r="B307" s="149" t="str">
        <f t="shared" si="4"/>
        <v>Podmioty, w których zakład ubezpieczeń/reasekuracji posiada udziały kapitałowe - odliczenia od środków własnych</v>
      </c>
      <c r="C307" s="141" t="s">
        <v>1315</v>
      </c>
      <c r="D307" s="141" t="s">
        <v>1316</v>
      </c>
      <c r="E307" s="141" t="s">
        <v>1061</v>
      </c>
    </row>
    <row r="308" spans="2:5">
      <c r="B308" s="149" t="str">
        <f t="shared" si="4"/>
        <v>&lt;nazwa podmiotu&gt;</v>
      </c>
      <c r="C308" s="141" t="s">
        <v>1300</v>
      </c>
      <c r="D308" s="141" t="s">
        <v>1256</v>
      </c>
      <c r="E308" s="141" t="s">
        <v>1061</v>
      </c>
    </row>
    <row r="309" spans="2:5">
      <c r="B309" s="149" t="str">
        <f t="shared" si="4"/>
        <v>Udział (%)</v>
      </c>
      <c r="C309" s="141" t="s">
        <v>1301</v>
      </c>
      <c r="D309" s="141" t="s">
        <v>1254</v>
      </c>
      <c r="E309" s="141" t="s">
        <v>1061</v>
      </c>
    </row>
    <row r="310" spans="2:5">
      <c r="B310" s="149" t="str">
        <f t="shared" si="4"/>
        <v>Udziały kapitałowe razem</v>
      </c>
      <c r="C310" s="141" t="s">
        <v>1302</v>
      </c>
      <c r="D310" s="141" t="s">
        <v>1255</v>
      </c>
      <c r="E310" s="141" t="s">
        <v>1061</v>
      </c>
    </row>
    <row r="311" spans="2:5">
      <c r="B311" s="149" t="str">
        <f t="shared" si="4"/>
        <v>Dane wejściowe</v>
      </c>
      <c r="C311" s="141" t="s">
        <v>35</v>
      </c>
      <c r="D311" s="141" t="s">
        <v>1317</v>
      </c>
      <c r="E311" s="141"/>
    </row>
    <row r="312" spans="2:5">
      <c r="B312" s="149" t="str">
        <f t="shared" si="4"/>
        <v>Łącza</v>
      </c>
      <c r="C312" s="141" t="s">
        <v>36</v>
      </c>
      <c r="D312" s="141" t="s">
        <v>1318</v>
      </c>
      <c r="E312" s="141"/>
    </row>
    <row r="313" spans="2:5">
      <c r="B313" s="149" t="str">
        <f t="shared" si="4"/>
        <v>Formuły</v>
      </c>
      <c r="C313" s="141" t="s">
        <v>38</v>
      </c>
      <c r="D313" s="141" t="s">
        <v>1319</v>
      </c>
      <c r="E313" s="141"/>
    </row>
    <row r="314" spans="2:5">
      <c r="B314" s="149" t="str">
        <f t="shared" si="4"/>
        <v>Wynik</v>
      </c>
      <c r="C314" s="141" t="s">
        <v>40</v>
      </c>
      <c r="D314" s="141" t="s">
        <v>1320</v>
      </c>
      <c r="E314" s="141"/>
    </row>
    <row r="315" spans="2:5">
      <c r="B315" s="149" t="str">
        <f t="shared" si="4"/>
        <v>Kapitałowy wymóg wypłacalności (SCR)</v>
      </c>
      <c r="C315" s="141" t="s">
        <v>670</v>
      </c>
      <c r="D315" s="141" t="s">
        <v>1321</v>
      </c>
      <c r="E315" s="141" t="s">
        <v>966</v>
      </c>
    </row>
    <row r="316" spans="2:5">
      <c r="B316" s="149" t="str">
        <f t="shared" si="4"/>
        <v>Podstawowy kapitałowy wymóg wypłacalności (BSCR)</v>
      </c>
      <c r="C316" s="141" t="s">
        <v>589</v>
      </c>
      <c r="D316" s="141" t="s">
        <v>1322</v>
      </c>
      <c r="E316" s="141" t="s">
        <v>966</v>
      </c>
    </row>
    <row r="317" spans="2:5">
      <c r="B317" s="149" t="str">
        <f t="shared" si="4"/>
        <v xml:space="preserve">Korekta z tytułu zdolności RTU i podatków odroczonych do pokrywania strat </v>
      </c>
      <c r="C317" s="141" t="s">
        <v>1981</v>
      </c>
      <c r="D317" s="141" t="s">
        <v>1982</v>
      </c>
      <c r="E317" s="141" t="s">
        <v>966</v>
      </c>
    </row>
    <row r="318" spans="2:5">
      <c r="B318" s="149" t="str">
        <f t="shared" si="4"/>
        <v>Ryzyko operacyjne</v>
      </c>
      <c r="C318" s="141" t="s">
        <v>590</v>
      </c>
      <c r="D318" s="141" t="s">
        <v>205</v>
      </c>
      <c r="E318" s="141" t="s">
        <v>966</v>
      </c>
    </row>
    <row r="319" spans="2:5">
      <c r="B319" s="149" t="str">
        <f t="shared" si="4"/>
        <v>Ryzyko rynkowe</v>
      </c>
      <c r="C319" s="141" t="s">
        <v>591</v>
      </c>
      <c r="D319" s="141" t="s">
        <v>592</v>
      </c>
      <c r="E319" s="141" t="s">
        <v>966</v>
      </c>
    </row>
    <row r="320" spans="2:5">
      <c r="B320" s="149" t="str">
        <f t="shared" si="4"/>
        <v>Ryzyko w ubezpieczeniach zdrowotnych</v>
      </c>
      <c r="C320" s="141" t="s">
        <v>603</v>
      </c>
      <c r="D320" s="141" t="s">
        <v>201</v>
      </c>
      <c r="E320" s="141" t="s">
        <v>966</v>
      </c>
    </row>
    <row r="321" spans="2:5">
      <c r="B321" s="149" t="str">
        <f t="shared" si="4"/>
        <v>Ryzyko niewykonania zobowiązania przez kontrahenta</v>
      </c>
      <c r="C321" s="141" t="s">
        <v>600</v>
      </c>
      <c r="D321" s="141" t="s">
        <v>199</v>
      </c>
      <c r="E321" s="141" t="s">
        <v>966</v>
      </c>
    </row>
    <row r="322" spans="2:5">
      <c r="B322" s="149" t="str">
        <f t="shared" si="4"/>
        <v>Ryzyko w ubezpieczeniach na życie</v>
      </c>
      <c r="C322" s="141" t="s">
        <v>601</v>
      </c>
      <c r="D322" s="141" t="s">
        <v>200</v>
      </c>
      <c r="E322" s="141" t="s">
        <v>966</v>
      </c>
    </row>
    <row r="323" spans="2:5">
      <c r="B323" s="149" t="str">
        <f t="shared" si="4"/>
        <v>Ryzyko w ubezpieczeniach majątkowo-osobowych</v>
      </c>
      <c r="C323" s="141" t="s">
        <v>602</v>
      </c>
      <c r="D323" s="141" t="s">
        <v>202</v>
      </c>
      <c r="E323" s="141" t="s">
        <v>966</v>
      </c>
    </row>
    <row r="324" spans="2:5">
      <c r="B324" s="149" t="str">
        <f t="shared" si="4"/>
        <v>Ryzyko wartości niematerialnych i prawnych</v>
      </c>
      <c r="C324" s="141" t="s">
        <v>588</v>
      </c>
      <c r="D324" s="141" t="s">
        <v>204</v>
      </c>
      <c r="E324" s="141" t="s">
        <v>966</v>
      </c>
    </row>
    <row r="325" spans="2:5">
      <c r="B325" s="149" t="str">
        <f t="shared" si="4"/>
        <v>Ryzyko stopy procentowej</v>
      </c>
      <c r="C325" s="141" t="s">
        <v>593</v>
      </c>
      <c r="D325" s="141" t="s">
        <v>208</v>
      </c>
      <c r="E325" s="141" t="s">
        <v>966</v>
      </c>
    </row>
    <row r="326" spans="2:5">
      <c r="B326" s="149" t="str">
        <f t="shared" si="4"/>
        <v>Ryzyko cen akcji</v>
      </c>
      <c r="C326" s="141" t="s">
        <v>594</v>
      </c>
      <c r="D326" s="141" t="s">
        <v>209</v>
      </c>
      <c r="E326" s="141" t="s">
        <v>966</v>
      </c>
    </row>
    <row r="327" spans="2:5">
      <c r="B327" s="149" t="str">
        <f t="shared" si="4"/>
        <v>Ryzyko cen nieruchomości</v>
      </c>
      <c r="C327" s="141" t="s">
        <v>595</v>
      </c>
      <c r="D327" s="141" t="s">
        <v>210</v>
      </c>
      <c r="E327" s="141" t="s">
        <v>966</v>
      </c>
    </row>
    <row r="328" spans="2:5">
      <c r="B328" s="149" t="str">
        <f t="shared" si="4"/>
        <v>Ryzyko spreadu kredytowego</v>
      </c>
      <c r="C328" s="141" t="s">
        <v>596</v>
      </c>
      <c r="D328" s="141" t="s">
        <v>211</v>
      </c>
      <c r="E328" s="141" t="s">
        <v>966</v>
      </c>
    </row>
    <row r="329" spans="2:5">
      <c r="B329" s="149" t="str">
        <f t="shared" ref="B329:B392" si="5">IF($C$5=$C$7,C329,D329)</f>
        <v>Ryzyko koncentracji aktywów</v>
      </c>
      <c r="C329" s="141" t="s">
        <v>597</v>
      </c>
      <c r="D329" s="141" t="s">
        <v>598</v>
      </c>
      <c r="E329" s="141" t="s">
        <v>966</v>
      </c>
    </row>
    <row r="330" spans="2:5">
      <c r="B330" s="149" t="str">
        <f t="shared" si="5"/>
        <v>Ryzyko walutowe</v>
      </c>
      <c r="C330" s="141" t="s">
        <v>599</v>
      </c>
      <c r="D330" s="141" t="s">
        <v>212</v>
      </c>
      <c r="E330" s="141" t="s">
        <v>966</v>
      </c>
    </row>
    <row r="331" spans="2:5">
      <c r="B331" s="149" t="str">
        <f t="shared" si="5"/>
        <v>Ryzyko o charakterze ubezpieczeń majątkowo-osobowych</v>
      </c>
      <c r="C331" s="141" t="s">
        <v>1323</v>
      </c>
      <c r="D331" s="141" t="s">
        <v>604</v>
      </c>
      <c r="E331" s="141" t="s">
        <v>966</v>
      </c>
    </row>
    <row r="332" spans="2:5">
      <c r="B332" s="149" t="str">
        <f t="shared" si="5"/>
        <v>Ryzyko o charakterze ubezpieczeń na życie</v>
      </c>
      <c r="C332" s="141" t="s">
        <v>1324</v>
      </c>
      <c r="D332" s="141" t="s">
        <v>605</v>
      </c>
      <c r="E332" s="141" t="s">
        <v>966</v>
      </c>
    </row>
    <row r="333" spans="2:5">
      <c r="B333" s="149" t="str">
        <f t="shared" si="5"/>
        <v xml:space="preserve">Ryzyko składki i rezerw </v>
      </c>
      <c r="C333" s="141" t="s">
        <v>1325</v>
      </c>
      <c r="D333" s="141" t="s">
        <v>1326</v>
      </c>
      <c r="E333" s="141" t="s">
        <v>966</v>
      </c>
    </row>
    <row r="334" spans="2:5">
      <c r="B334" s="149" t="str">
        <f t="shared" si="5"/>
        <v xml:space="preserve">Ryzyko rezygnacji z umów </v>
      </c>
      <c r="C334" s="141" t="s">
        <v>1335</v>
      </c>
      <c r="D334" s="141" t="s">
        <v>233</v>
      </c>
      <c r="E334" s="141" t="s">
        <v>966</v>
      </c>
    </row>
    <row r="335" spans="2:5">
      <c r="B335" s="149" t="str">
        <f t="shared" si="5"/>
        <v xml:space="preserve">Ryzyko katastroficzne </v>
      </c>
      <c r="C335" s="141" t="s">
        <v>1327</v>
      </c>
      <c r="D335" s="141" t="s">
        <v>1328</v>
      </c>
      <c r="E335" s="141" t="s">
        <v>966</v>
      </c>
    </row>
    <row r="336" spans="2:5">
      <c r="B336" s="149" t="str">
        <f t="shared" si="5"/>
        <v xml:space="preserve">Ryzyko śmiertelności </v>
      </c>
      <c r="C336" s="141" t="s">
        <v>1329</v>
      </c>
      <c r="D336" s="141" t="s">
        <v>230</v>
      </c>
      <c r="E336" s="141" t="s">
        <v>966</v>
      </c>
    </row>
    <row r="337" spans="2:5">
      <c r="B337" s="149" t="str">
        <f t="shared" si="5"/>
        <v xml:space="preserve">Ryzyko długowieczności </v>
      </c>
      <c r="C337" s="141" t="s">
        <v>1330</v>
      </c>
      <c r="D337" s="141" t="s">
        <v>231</v>
      </c>
      <c r="E337" s="141" t="s">
        <v>966</v>
      </c>
    </row>
    <row r="338" spans="2:5">
      <c r="B338" s="149" t="str">
        <f t="shared" si="5"/>
        <v xml:space="preserve">Ryzyko niepełnosprawności - zachorowalności </v>
      </c>
      <c r="C338" s="141" t="s">
        <v>1331</v>
      </c>
      <c r="D338" s="141" t="s">
        <v>232</v>
      </c>
      <c r="E338" s="141" t="s">
        <v>966</v>
      </c>
    </row>
    <row r="339" spans="2:5">
      <c r="B339" s="149" t="str">
        <f t="shared" si="5"/>
        <v xml:space="preserve">Ryzyko rezygnacji z umów </v>
      </c>
      <c r="C339" s="141" t="s">
        <v>1335</v>
      </c>
      <c r="D339" s="141" t="s">
        <v>233</v>
      </c>
      <c r="E339" s="141" t="s">
        <v>966</v>
      </c>
    </row>
    <row r="340" spans="2:5">
      <c r="B340" s="149" t="str">
        <f t="shared" si="5"/>
        <v xml:space="preserve">Ryzyko związane z wysokością ponoszonych kosztów </v>
      </c>
      <c r="C340" s="141" t="s">
        <v>1332</v>
      </c>
      <c r="D340" s="141" t="s">
        <v>1333</v>
      </c>
      <c r="E340" s="141" t="s">
        <v>966</v>
      </c>
    </row>
    <row r="341" spans="2:5">
      <c r="B341" s="149" t="str">
        <f t="shared" si="5"/>
        <v xml:space="preserve">Ryzyko rewizji wysokości rent </v>
      </c>
      <c r="C341" s="141" t="s">
        <v>1334</v>
      </c>
      <c r="D341" s="141" t="s">
        <v>235</v>
      </c>
      <c r="E341" s="141" t="s">
        <v>966</v>
      </c>
    </row>
    <row r="342" spans="2:5">
      <c r="B342" s="149" t="str">
        <f t="shared" si="5"/>
        <v>Czy zastosowano uproszczenie dla ryzyka spreadu kredytowego (podmoduł: Obligacje i pożyczki)</v>
      </c>
      <c r="C342" s="141" t="s">
        <v>1336</v>
      </c>
      <c r="D342" s="141" t="s">
        <v>1424</v>
      </c>
      <c r="E342" s="141" t="s">
        <v>1062</v>
      </c>
    </row>
    <row r="343" spans="2:5">
      <c r="B343" s="149" t="str">
        <f t="shared" si="5"/>
        <v>Wartości przed zastosowaniem szoku</v>
      </c>
      <c r="C343" s="141" t="s">
        <v>1337</v>
      </c>
      <c r="D343" s="141" t="s">
        <v>1338</v>
      </c>
      <c r="E343" s="141" t="s">
        <v>1062</v>
      </c>
    </row>
    <row r="344" spans="2:5">
      <c r="B344" s="149" t="str">
        <f t="shared" si="5"/>
        <v>Wartości po zastosowaniu szoku</v>
      </c>
      <c r="C344" s="141" t="s">
        <v>1340</v>
      </c>
      <c r="D344" s="141" t="s">
        <v>1339</v>
      </c>
      <c r="E344" s="141" t="s">
        <v>1062</v>
      </c>
    </row>
    <row r="345" spans="2:5">
      <c r="B345" s="149" t="str">
        <f t="shared" si="5"/>
        <v>Aktywa</v>
      </c>
      <c r="C345" s="141" t="s">
        <v>553</v>
      </c>
      <c r="D345" s="141" t="s">
        <v>206</v>
      </c>
      <c r="E345" s="141" t="s">
        <v>1062</v>
      </c>
    </row>
    <row r="346" spans="2:5">
      <c r="B346" s="149" t="str">
        <f t="shared" si="5"/>
        <v>Zobowiązania</v>
      </c>
      <c r="C346" s="141" t="s">
        <v>568</v>
      </c>
      <c r="D346" s="141" t="s">
        <v>207</v>
      </c>
      <c r="E346" s="141" t="s">
        <v>1062</v>
      </c>
    </row>
    <row r="347" spans="2:5">
      <c r="B347" s="149" t="str">
        <f t="shared" si="5"/>
        <v>Aktywa</v>
      </c>
      <c r="C347" s="141" t="s">
        <v>553</v>
      </c>
      <c r="D347" s="141" t="s">
        <v>206</v>
      </c>
      <c r="E347" s="141" t="s">
        <v>1062</v>
      </c>
    </row>
    <row r="348" spans="2:5">
      <c r="B348" s="149" t="str">
        <f t="shared" si="5"/>
        <v>Zobowiązania (uwzględniające zdolność pokrywania strat przez RTU)</v>
      </c>
      <c r="C348" s="141" t="s">
        <v>1421</v>
      </c>
      <c r="D348" s="141" t="s">
        <v>1341</v>
      </c>
      <c r="E348" s="141" t="s">
        <v>1062</v>
      </c>
    </row>
    <row r="349" spans="2:5">
      <c r="B349" s="149" t="str">
        <f t="shared" si="5"/>
        <v>Wymóg kapitałowy netto (uwzględniający zdolność pokrywania strat przez RTU)</v>
      </c>
      <c r="C349" s="141" t="s">
        <v>1417</v>
      </c>
      <c r="D349" s="141" t="s">
        <v>1342</v>
      </c>
      <c r="E349" s="141" t="s">
        <v>1062</v>
      </c>
    </row>
    <row r="350" spans="2:5">
      <c r="B350" s="149" t="str">
        <f t="shared" si="5"/>
        <v>Zobowiązania (nieuwzględniające zdolności pokrywania strat przez RTU)</v>
      </c>
      <c r="C350" s="141" t="s">
        <v>1420</v>
      </c>
      <c r="D350" s="141" t="s">
        <v>1343</v>
      </c>
      <c r="E350" s="141" t="s">
        <v>1062</v>
      </c>
    </row>
    <row r="351" spans="2:5">
      <c r="B351" s="149" t="str">
        <f t="shared" si="5"/>
        <v>Wymóg kapitałowy brutto (nieuwzględniający zdolności pokrywania strat przez RTU)</v>
      </c>
      <c r="C351" s="141" t="s">
        <v>1416</v>
      </c>
      <c r="D351" s="141" t="s">
        <v>1344</v>
      </c>
      <c r="E351" s="141" t="s">
        <v>1062</v>
      </c>
    </row>
    <row r="352" spans="2:5">
      <c r="B352" s="149" t="str">
        <f t="shared" si="5"/>
        <v>Ryzyko stopy procentowej</v>
      </c>
      <c r="C352" s="141" t="s">
        <v>593</v>
      </c>
      <c r="D352" s="141" t="s">
        <v>208</v>
      </c>
      <c r="E352" s="141" t="s">
        <v>1062</v>
      </c>
    </row>
    <row r="353" spans="2:5">
      <c r="B353" s="149" t="str">
        <f t="shared" si="5"/>
        <v>Ryzyko stopy procentowej - dolny szok</v>
      </c>
      <c r="C353" s="141" t="s">
        <v>1345</v>
      </c>
      <c r="D353" s="141" t="s">
        <v>1349</v>
      </c>
      <c r="E353" s="141" t="s">
        <v>1062</v>
      </c>
    </row>
    <row r="354" spans="2:5">
      <c r="B354" s="149" t="str">
        <f t="shared" si="5"/>
        <v>Ryzyko stopy procentowej - górny szok</v>
      </c>
      <c r="C354" s="141" t="s">
        <v>1346</v>
      </c>
      <c r="D354" s="141" t="s">
        <v>1350</v>
      </c>
      <c r="E354" s="141" t="s">
        <v>1062</v>
      </c>
    </row>
    <row r="355" spans="2:5">
      <c r="B355" s="149" t="str">
        <f t="shared" si="5"/>
        <v>Ryzyko cen akcji</v>
      </c>
      <c r="C355" s="141" t="s">
        <v>594</v>
      </c>
      <c r="D355" s="141" t="s">
        <v>209</v>
      </c>
      <c r="E355" s="141" t="s">
        <v>1062</v>
      </c>
    </row>
    <row r="356" spans="2:5">
      <c r="B356" s="149" t="str">
        <f t="shared" si="5"/>
        <v>Typ 1</v>
      </c>
      <c r="C356" s="141" t="s">
        <v>1347</v>
      </c>
      <c r="D356" s="141" t="s">
        <v>1351</v>
      </c>
      <c r="E356" s="141" t="s">
        <v>1062</v>
      </c>
    </row>
    <row r="357" spans="2:5">
      <c r="B357" s="149" t="str">
        <f t="shared" si="5"/>
        <v>Typ 1</v>
      </c>
      <c r="C357" s="141" t="s">
        <v>1347</v>
      </c>
      <c r="D357" s="141" t="s">
        <v>1352</v>
      </c>
      <c r="E357" s="141" t="s">
        <v>1062</v>
      </c>
    </row>
    <row r="358" spans="2:5">
      <c r="B358" s="149" t="str">
        <f t="shared" si="5"/>
        <v>Udziały strategiczne (typ 1)</v>
      </c>
      <c r="C358" s="141" t="s">
        <v>1354</v>
      </c>
      <c r="D358" s="141" t="s">
        <v>1353</v>
      </c>
      <c r="E358" s="141" t="s">
        <v>1062</v>
      </c>
    </row>
    <row r="359" spans="2:5">
      <c r="B359" s="149" t="str">
        <f t="shared" si="5"/>
        <v>Typ 2</v>
      </c>
      <c r="C359" s="141" t="s">
        <v>1348</v>
      </c>
      <c r="D359" s="141" t="s">
        <v>1355</v>
      </c>
      <c r="E359" s="141" t="s">
        <v>1062</v>
      </c>
    </row>
    <row r="360" spans="2:5">
      <c r="B360" s="149" t="str">
        <f t="shared" si="5"/>
        <v>Typ 2</v>
      </c>
      <c r="C360" s="141" t="s">
        <v>1348</v>
      </c>
      <c r="D360" s="141" t="s">
        <v>1355</v>
      </c>
      <c r="E360" s="141" t="s">
        <v>1062</v>
      </c>
    </row>
    <row r="361" spans="2:5">
      <c r="B361" s="149" t="str">
        <f t="shared" si="5"/>
        <v>Udziały strategiczne (typ 2)</v>
      </c>
      <c r="C361" s="141" t="s">
        <v>1356</v>
      </c>
      <c r="D361" s="141" t="s">
        <v>1357</v>
      </c>
      <c r="E361" s="141" t="s">
        <v>1062</v>
      </c>
    </row>
    <row r="362" spans="2:5">
      <c r="B362" s="149" t="str">
        <f t="shared" si="5"/>
        <v>Ryzyko cen nieruchomości</v>
      </c>
      <c r="C362" s="141" t="s">
        <v>595</v>
      </c>
      <c r="D362" s="141" t="s">
        <v>210</v>
      </c>
      <c r="E362" s="141" t="s">
        <v>1062</v>
      </c>
    </row>
    <row r="363" spans="2:5">
      <c r="B363" s="149" t="str">
        <f t="shared" si="5"/>
        <v>Ryzyko spreadu kredytowego</v>
      </c>
      <c r="C363" s="141" t="s">
        <v>596</v>
      </c>
      <c r="D363" s="141" t="s">
        <v>211</v>
      </c>
      <c r="E363" s="141" t="s">
        <v>1062</v>
      </c>
    </row>
    <row r="364" spans="2:5">
      <c r="B364" s="149" t="str">
        <f t="shared" si="5"/>
        <v>Obligacje i pożyczki</v>
      </c>
      <c r="C364" s="141" t="s">
        <v>1359</v>
      </c>
      <c r="D364" s="141" t="s">
        <v>1358</v>
      </c>
      <c r="E364" s="141" t="s">
        <v>1062</v>
      </c>
    </row>
    <row r="365" spans="2:5">
      <c r="B365" s="149" t="str">
        <f t="shared" si="5"/>
        <v>Kredytowe instrumenty pochodne</v>
      </c>
      <c r="C365" s="141" t="s">
        <v>1361</v>
      </c>
      <c r="D365" s="141" t="s">
        <v>1360</v>
      </c>
      <c r="E365" s="141" t="s">
        <v>1062</v>
      </c>
    </row>
    <row r="366" spans="2:5">
      <c r="B366" s="149" t="str">
        <f t="shared" si="5"/>
        <v>Kredytowe instrumenty pochodne - dolny szok</v>
      </c>
      <c r="C366" s="141" t="s">
        <v>1363</v>
      </c>
      <c r="D366" s="141" t="s">
        <v>1362</v>
      </c>
      <c r="E366" s="141" t="s">
        <v>1062</v>
      </c>
    </row>
    <row r="367" spans="2:5">
      <c r="B367" s="149" t="str">
        <f t="shared" si="5"/>
        <v>Kredytowe instrumenty pochodne - górny szok</v>
      </c>
      <c r="C367" s="141" t="s">
        <v>1364</v>
      </c>
      <c r="D367" s="141" t="s">
        <v>1366</v>
      </c>
      <c r="E367" s="141" t="s">
        <v>1062</v>
      </c>
    </row>
    <row r="368" spans="2:5">
      <c r="B368" s="149" t="str">
        <f t="shared" si="5"/>
        <v>Zbywalne papiery wartościowe lub inne instrumenty finansowe oparte na sekurytyzacji</v>
      </c>
      <c r="C368" s="141" t="s">
        <v>1365</v>
      </c>
      <c r="D368" s="141" t="s">
        <v>1367</v>
      </c>
      <c r="E368" s="141" t="s">
        <v>1062</v>
      </c>
    </row>
    <row r="369" spans="2:5">
      <c r="B369" s="149" t="str">
        <f t="shared" si="5"/>
        <v>Ryzyko koncentracji aktywów</v>
      </c>
      <c r="C369" s="141" t="s">
        <v>597</v>
      </c>
      <c r="D369" s="141" t="s">
        <v>598</v>
      </c>
      <c r="E369" s="141" t="s">
        <v>1062</v>
      </c>
    </row>
    <row r="370" spans="2:5">
      <c r="B370" s="149" t="str">
        <f t="shared" si="5"/>
        <v>Ryzyko walutowe</v>
      </c>
      <c r="C370" s="141" t="s">
        <v>599</v>
      </c>
      <c r="D370" s="141" t="s">
        <v>212</v>
      </c>
      <c r="E370" s="141" t="s">
        <v>1062</v>
      </c>
    </row>
    <row r="371" spans="2:5">
      <c r="B371" s="149" t="str">
        <f t="shared" si="5"/>
        <v>Efekt dywersyfikacji</v>
      </c>
      <c r="C371" s="141" t="s">
        <v>1368</v>
      </c>
      <c r="D371" s="141" t="s">
        <v>203</v>
      </c>
      <c r="E371" s="141" t="s">
        <v>1062</v>
      </c>
    </row>
    <row r="372" spans="2:5">
      <c r="B372" s="149" t="str">
        <f t="shared" si="5"/>
        <v>Wymóg kapitałowy dla ryzyka rynkowego</v>
      </c>
      <c r="C372" s="141" t="s">
        <v>1369</v>
      </c>
      <c r="D372" s="141" t="s">
        <v>213</v>
      </c>
      <c r="E372" s="141" t="s">
        <v>1062</v>
      </c>
    </row>
    <row r="373" spans="2:5">
      <c r="B373" s="149" t="str">
        <f t="shared" si="5"/>
        <v>Aktywa netto</v>
      </c>
      <c r="C373" s="141" t="s">
        <v>1373</v>
      </c>
      <c r="D373" s="141" t="s">
        <v>1376</v>
      </c>
      <c r="E373" s="141" t="s">
        <v>1062</v>
      </c>
    </row>
    <row r="374" spans="2:5">
      <c r="B374" s="149" t="str">
        <f t="shared" si="5"/>
        <v>Aktywa netto (uwzględniające zdolność pokrywania strat przez RTU)</v>
      </c>
      <c r="C374" s="141" t="s">
        <v>1419</v>
      </c>
      <c r="D374" s="141" t="s">
        <v>1375</v>
      </c>
      <c r="E374" s="141" t="s">
        <v>1062</v>
      </c>
    </row>
    <row r="375" spans="2:5">
      <c r="B375" s="149" t="str">
        <f t="shared" si="5"/>
        <v>Aktywa netto (nieuwzględniające zdolności pokrywania strat przez RTU)</v>
      </c>
      <c r="C375" s="141" t="s">
        <v>1418</v>
      </c>
      <c r="D375" s="141" t="s">
        <v>1377</v>
      </c>
      <c r="E375" s="141" t="s">
        <v>1062</v>
      </c>
    </row>
    <row r="376" spans="2:5">
      <c r="B376" s="149" t="str">
        <f t="shared" si="5"/>
        <v>Wykorzystany szok</v>
      </c>
      <c r="C376" s="141" t="s">
        <v>1374</v>
      </c>
      <c r="D376" s="141" t="s">
        <v>1378</v>
      </c>
      <c r="E376" s="141" t="s">
        <v>1062</v>
      </c>
    </row>
    <row r="377" spans="2:5">
      <c r="B377" s="149" t="str">
        <f t="shared" si="5"/>
        <v>Ryzyko walutowe - dolny szok</v>
      </c>
      <c r="C377" s="141" t="s">
        <v>1379</v>
      </c>
      <c r="D377" s="141" t="s">
        <v>1380</v>
      </c>
      <c r="E377" s="141" t="s">
        <v>1062</v>
      </c>
    </row>
    <row r="378" spans="2:5">
      <c r="B378" s="149" t="str">
        <f t="shared" si="5"/>
        <v>Ryzyko walutowe - górny szok</v>
      </c>
      <c r="C378" s="141" t="s">
        <v>1382</v>
      </c>
      <c r="D378" s="141" t="s">
        <v>1381</v>
      </c>
      <c r="E378" s="141" t="s">
        <v>1062</v>
      </c>
    </row>
    <row r="379" spans="2:5">
      <c r="B379" s="149" t="str">
        <f t="shared" si="5"/>
        <v>Suma wymogów kapitałowych dla ryzyka rynkowego</v>
      </c>
      <c r="C379" s="141" t="s">
        <v>1383</v>
      </c>
      <c r="D379" s="141" t="s">
        <v>1384</v>
      </c>
      <c r="E379" s="141" t="s">
        <v>1062</v>
      </c>
    </row>
    <row r="380" spans="2:5">
      <c r="B380" s="149" t="str">
        <f t="shared" si="5"/>
        <v>Wagi</v>
      </c>
      <c r="C380" s="141" t="s">
        <v>1385</v>
      </c>
      <c r="D380" s="141" t="s">
        <v>1386</v>
      </c>
      <c r="E380" s="141" t="s">
        <v>1063</v>
      </c>
    </row>
    <row r="381" spans="2:5">
      <c r="B381" s="149" t="str">
        <f t="shared" si="5"/>
        <v>Schemat SCR</v>
      </c>
      <c r="C381" s="141" t="s">
        <v>1387</v>
      </c>
      <c r="D381" s="141" t="s">
        <v>1388</v>
      </c>
      <c r="E381" s="141" t="s">
        <v>1063</v>
      </c>
    </row>
    <row r="382" spans="2:5">
      <c r="B382" s="149" t="str">
        <f t="shared" si="5"/>
        <v>Czy zastosowano uproszczenie dla efektu ograniczania ryzyka?</v>
      </c>
      <c r="C382" s="141" t="s">
        <v>1389</v>
      </c>
      <c r="D382" s="141" t="s">
        <v>1391</v>
      </c>
      <c r="E382" s="141" t="s">
        <v>1063</v>
      </c>
    </row>
    <row r="383" spans="2:5">
      <c r="B383" s="149" t="str">
        <f t="shared" si="5"/>
        <v>Czy zastosowano uproszczenie dla efektu ograniczania ryzyka dla umów reasekuracji lub sekurytyzacji?</v>
      </c>
      <c r="C383" s="141" t="s">
        <v>1390</v>
      </c>
      <c r="D383" s="141" t="s">
        <v>1393</v>
      </c>
      <c r="E383" s="141" t="s">
        <v>1063</v>
      </c>
    </row>
    <row r="384" spans="2:5">
      <c r="B384" s="149" t="str">
        <f t="shared" si="5"/>
        <v>Czy zastosowano uproszczenie dla skorygowanej o ryzyko wartości zabezpieczenia?</v>
      </c>
      <c r="C384" s="141" t="s">
        <v>1395</v>
      </c>
      <c r="D384" s="141" t="s">
        <v>1394</v>
      </c>
      <c r="E384" s="141" t="s">
        <v>1063</v>
      </c>
    </row>
    <row r="385" spans="2:5">
      <c r="B385" s="149" t="str">
        <f t="shared" si="5"/>
        <v>Czy zastosowano uproszczenie dla efektu ograniczania ryzyka dla umów reasekuracji proporcjonalnej?</v>
      </c>
      <c r="C385" s="141" t="s">
        <v>1392</v>
      </c>
      <c r="D385" s="141" t="s">
        <v>1396</v>
      </c>
      <c r="E385" s="141" t="s">
        <v>1063</v>
      </c>
    </row>
    <row r="386" spans="2:5">
      <c r="B386" s="149" t="str">
        <f t="shared" si="5"/>
        <v>Nazwa pojedynczego kontrahenta</v>
      </c>
      <c r="C386" s="141" t="s">
        <v>1397</v>
      </c>
      <c r="D386" s="141" t="s">
        <v>214</v>
      </c>
      <c r="E386" s="141" t="s">
        <v>1063</v>
      </c>
    </row>
    <row r="387" spans="2:5">
      <c r="B387" s="149" t="str">
        <f t="shared" si="5"/>
        <v>Strata z tytułu niewykonania zobowiązania (LGD)</v>
      </c>
      <c r="C387" s="141" t="s">
        <v>1412</v>
      </c>
      <c r="D387" s="141" t="s">
        <v>215</v>
      </c>
      <c r="E387" s="141" t="s">
        <v>1063</v>
      </c>
    </row>
    <row r="388" spans="2:5">
      <c r="B388" s="149" t="str">
        <f t="shared" si="5"/>
        <v>Prawdopodobieństwo niewykonania zobowiązania (PD)</v>
      </c>
      <c r="C388" s="141" t="s">
        <v>1413</v>
      </c>
      <c r="D388" s="141" t="s">
        <v>216</v>
      </c>
      <c r="E388" s="141" t="s">
        <v>1063</v>
      </c>
    </row>
    <row r="389" spans="2:5">
      <c r="B389" s="149" t="str">
        <f t="shared" si="5"/>
        <v>Wymóg kapitałowy netto (uwzględniający zdolność pokrywania strat przez RTU)</v>
      </c>
      <c r="C389" s="141" t="s">
        <v>1417</v>
      </c>
      <c r="D389" s="141" t="s">
        <v>197</v>
      </c>
      <c r="E389" s="141" t="s">
        <v>1063</v>
      </c>
    </row>
    <row r="390" spans="2:5">
      <c r="B390" s="149" t="str">
        <f t="shared" si="5"/>
        <v>Wymóg kapitałowy brutto (nieuwzględniający zdolności pokrywania strat przez RTU)</v>
      </c>
      <c r="C390" s="141" t="s">
        <v>1416</v>
      </c>
      <c r="D390" s="141" t="s">
        <v>198</v>
      </c>
      <c r="E390" s="141" t="s">
        <v>1063</v>
      </c>
    </row>
    <row r="391" spans="2:5">
      <c r="B391" s="149" t="str">
        <f t="shared" si="5"/>
        <v>Pojedynczy kontrahent 1</v>
      </c>
      <c r="C391" s="141" t="s">
        <v>1398</v>
      </c>
      <c r="D391" s="141" t="s">
        <v>218</v>
      </c>
      <c r="E391" s="141" t="s">
        <v>1063</v>
      </c>
    </row>
    <row r="392" spans="2:5">
      <c r="B392" s="149" t="str">
        <f t="shared" si="5"/>
        <v>Pojedynczy kontrahent 2</v>
      </c>
      <c r="C392" s="141" t="s">
        <v>1399</v>
      </c>
      <c r="D392" s="141" t="s">
        <v>219</v>
      </c>
      <c r="E392" s="141" t="s">
        <v>1063</v>
      </c>
    </row>
    <row r="393" spans="2:5">
      <c r="B393" s="149" t="str">
        <f t="shared" ref="B393:B456" si="6">IF($C$5=$C$7,C393,D393)</f>
        <v>Pojedynczy kontrahent 3</v>
      </c>
      <c r="C393" s="141" t="s">
        <v>1400</v>
      </c>
      <c r="D393" s="141" t="s">
        <v>220</v>
      </c>
      <c r="E393" s="141" t="s">
        <v>1063</v>
      </c>
    </row>
    <row r="394" spans="2:5">
      <c r="B394" s="149" t="str">
        <f t="shared" si="6"/>
        <v>Pojedynczy kontrahent 4</v>
      </c>
      <c r="C394" s="141" t="s">
        <v>1401</v>
      </c>
      <c r="D394" s="141" t="s">
        <v>221</v>
      </c>
      <c r="E394" s="141" t="s">
        <v>1063</v>
      </c>
    </row>
    <row r="395" spans="2:5">
      <c r="B395" s="149" t="str">
        <f t="shared" si="6"/>
        <v>Pojedynczy kontrahent 5</v>
      </c>
      <c r="C395" s="141" t="s">
        <v>1402</v>
      </c>
      <c r="D395" s="141" t="s">
        <v>222</v>
      </c>
      <c r="E395" s="141" t="s">
        <v>1063</v>
      </c>
    </row>
    <row r="396" spans="2:5">
      <c r="B396" s="149" t="str">
        <f t="shared" si="6"/>
        <v>Pojedynczy kontrahent 6</v>
      </c>
      <c r="C396" s="141" t="s">
        <v>1403</v>
      </c>
      <c r="D396" s="141" t="s">
        <v>223</v>
      </c>
      <c r="E396" s="141" t="s">
        <v>1063</v>
      </c>
    </row>
    <row r="397" spans="2:5">
      <c r="B397" s="149" t="str">
        <f t="shared" si="6"/>
        <v>Pojedynczy kontrahent 7</v>
      </c>
      <c r="C397" s="141" t="s">
        <v>1404</v>
      </c>
      <c r="D397" s="141" t="s">
        <v>224</v>
      </c>
      <c r="E397" s="141" t="s">
        <v>1063</v>
      </c>
    </row>
    <row r="398" spans="2:5">
      <c r="B398" s="149" t="str">
        <f t="shared" si="6"/>
        <v>Pojedynczy kontrahent 8</v>
      </c>
      <c r="C398" s="141" t="s">
        <v>1405</v>
      </c>
      <c r="D398" s="141" t="s">
        <v>225</v>
      </c>
      <c r="E398" s="141" t="s">
        <v>1063</v>
      </c>
    </row>
    <row r="399" spans="2:5">
      <c r="B399" s="149" t="str">
        <f t="shared" si="6"/>
        <v>Pojedynczy kontrahent 9</v>
      </c>
      <c r="C399" s="141" t="s">
        <v>1406</v>
      </c>
      <c r="D399" s="141" t="s">
        <v>226</v>
      </c>
      <c r="E399" s="141" t="s">
        <v>1063</v>
      </c>
    </row>
    <row r="400" spans="2:5">
      <c r="B400" s="149" t="str">
        <f t="shared" si="6"/>
        <v>Pojedynczy kontrahent 10</v>
      </c>
      <c r="C400" s="141" t="s">
        <v>1407</v>
      </c>
      <c r="D400" s="141" t="s">
        <v>227</v>
      </c>
      <c r="E400" s="141" t="s">
        <v>1063</v>
      </c>
    </row>
    <row r="401" spans="2:5">
      <c r="B401" s="149" t="str">
        <f t="shared" si="6"/>
        <v>Ekspozycje typu 1</v>
      </c>
      <c r="C401" s="141" t="s">
        <v>1408</v>
      </c>
      <c r="D401" s="141" t="s">
        <v>217</v>
      </c>
      <c r="E401" s="141" t="s">
        <v>1063</v>
      </c>
    </row>
    <row r="402" spans="2:5">
      <c r="B402" s="149" t="str">
        <f t="shared" si="6"/>
        <v>Ekspozycje typu 2</v>
      </c>
      <c r="C402" s="141" t="s">
        <v>1409</v>
      </c>
      <c r="D402" s="141" t="s">
        <v>228</v>
      </c>
      <c r="E402" s="141" t="s">
        <v>1063</v>
      </c>
    </row>
    <row r="403" spans="2:5">
      <c r="B403" s="149" t="str">
        <f t="shared" si="6"/>
        <v>Należności od pośredników o terminie dłuższym niż 3 miesiące</v>
      </c>
      <c r="C403" s="141" t="s">
        <v>1955</v>
      </c>
      <c r="D403" s="141" t="s">
        <v>1410</v>
      </c>
      <c r="E403" s="141" t="s">
        <v>1063</v>
      </c>
    </row>
    <row r="404" spans="2:5">
      <c r="B404" s="149" t="str">
        <f t="shared" si="6"/>
        <v>Pozostałe ekspozycje typu 2 inne niż należności od pośredników o terminie dłuższym niż 3 miesiące</v>
      </c>
      <c r="C404" s="141" t="s">
        <v>1956</v>
      </c>
      <c r="D404" s="141" t="s">
        <v>1422</v>
      </c>
      <c r="E404" s="141" t="s">
        <v>1063</v>
      </c>
    </row>
    <row r="405" spans="2:5">
      <c r="B405" s="149" t="str">
        <f t="shared" si="6"/>
        <v>Efekt dywersyfikacji</v>
      </c>
      <c r="C405" s="141" t="s">
        <v>1368</v>
      </c>
      <c r="D405" s="141" t="s">
        <v>203</v>
      </c>
      <c r="E405" s="141" t="s">
        <v>1063</v>
      </c>
    </row>
    <row r="406" spans="2:5">
      <c r="B406" s="149" t="str">
        <f t="shared" si="6"/>
        <v>Wymóg kapitałowy dla ryzyka niewykonania zobowiązania przez kontrahenta</v>
      </c>
      <c r="C406" s="141" t="s">
        <v>1411</v>
      </c>
      <c r="D406" s="141" t="s">
        <v>229</v>
      </c>
      <c r="E406" s="141" t="s">
        <v>1063</v>
      </c>
    </row>
    <row r="407" spans="2:5">
      <c r="B407" s="149" t="str">
        <f t="shared" si="6"/>
        <v>Korekta z tytułu zdolności RTU do pokrywania strat</v>
      </c>
      <c r="C407" s="141" t="s">
        <v>1415</v>
      </c>
      <c r="D407" s="141" t="s">
        <v>1414</v>
      </c>
      <c r="E407" s="141" t="s">
        <v>1063</v>
      </c>
    </row>
    <row r="408" spans="2:5">
      <c r="B408" s="149" t="str">
        <f t="shared" si="6"/>
        <v>Czy zastosowano uproszczenie dla ryzyka śmiertelności</v>
      </c>
      <c r="C408" s="141" t="s">
        <v>1423</v>
      </c>
      <c r="D408" s="141" t="s">
        <v>1425</v>
      </c>
      <c r="E408" s="141" t="s">
        <v>1064</v>
      </c>
    </row>
    <row r="409" spans="2:5">
      <c r="B409" s="149" t="str">
        <f t="shared" si="6"/>
        <v>Czy zastosowano uproszczenie dla ryzyka długowieczności</v>
      </c>
      <c r="C409" s="141" t="s">
        <v>1426</v>
      </c>
      <c r="D409" s="141" t="s">
        <v>1427</v>
      </c>
      <c r="E409" s="141" t="s">
        <v>1064</v>
      </c>
    </row>
    <row r="410" spans="2:5">
      <c r="B410" s="149" t="str">
        <f t="shared" si="6"/>
        <v>Czy zastosowano uproszczenie dla ryzyka niepełnosprawności - zachorowalności</v>
      </c>
      <c r="C410" s="141" t="s">
        <v>1428</v>
      </c>
      <c r="D410" s="141" t="s">
        <v>1429</v>
      </c>
      <c r="E410" s="141" t="s">
        <v>1064</v>
      </c>
    </row>
    <row r="411" spans="2:5">
      <c r="B411" s="149" t="str">
        <f t="shared" si="6"/>
        <v>Czy zastosowano uproszczenie dla ryzyka związanego z rezygnacjami z umów</v>
      </c>
      <c r="C411" s="141" t="s">
        <v>1430</v>
      </c>
      <c r="D411" s="141" t="s">
        <v>1434</v>
      </c>
      <c r="E411" s="141" t="s">
        <v>1064</v>
      </c>
    </row>
    <row r="412" spans="2:5">
      <c r="B412" s="149" t="str">
        <f t="shared" si="6"/>
        <v>Czy zastosowano uproszczenie dla ryzyka związanego z wysokością ponoszonych kosztów</v>
      </c>
      <c r="C412" s="141" t="s">
        <v>1431</v>
      </c>
      <c r="D412" s="141" t="s">
        <v>1435</v>
      </c>
      <c r="E412" s="141" t="s">
        <v>1064</v>
      </c>
    </row>
    <row r="413" spans="2:5">
      <c r="B413" s="149" t="str">
        <f t="shared" si="6"/>
        <v>Czy zastosowano uproszczenie dla ryzyka katastroficznego</v>
      </c>
      <c r="C413" s="141" t="s">
        <v>1432</v>
      </c>
      <c r="D413" s="141" t="s">
        <v>1433</v>
      </c>
      <c r="E413" s="141" t="s">
        <v>1064</v>
      </c>
    </row>
    <row r="414" spans="2:5">
      <c r="B414" s="149" t="str">
        <f t="shared" si="6"/>
        <v>Wartości przed zastosowaniem szoku</v>
      </c>
      <c r="C414" s="141" t="s">
        <v>1337</v>
      </c>
      <c r="D414" s="141" t="s">
        <v>1338</v>
      </c>
      <c r="E414" s="141" t="s">
        <v>1064</v>
      </c>
    </row>
    <row r="415" spans="2:5">
      <c r="B415" s="149" t="str">
        <f t="shared" si="6"/>
        <v>Wartości po zastosowaniu szoku</v>
      </c>
      <c r="C415" s="141" t="s">
        <v>1340</v>
      </c>
      <c r="D415" s="141" t="s">
        <v>1339</v>
      </c>
      <c r="E415" s="141" t="s">
        <v>1064</v>
      </c>
    </row>
    <row r="416" spans="2:5">
      <c r="B416" s="149" t="str">
        <f t="shared" si="6"/>
        <v>Aktywa</v>
      </c>
      <c r="C416" s="141" t="s">
        <v>553</v>
      </c>
      <c r="D416" s="141" t="s">
        <v>206</v>
      </c>
      <c r="E416" s="141" t="s">
        <v>1064</v>
      </c>
    </row>
    <row r="417" spans="2:5">
      <c r="B417" s="149" t="str">
        <f t="shared" si="6"/>
        <v>Zobowiązania</v>
      </c>
      <c r="C417" s="141" t="s">
        <v>568</v>
      </c>
      <c r="D417" s="141" t="s">
        <v>207</v>
      </c>
      <c r="E417" s="141" t="s">
        <v>1064</v>
      </c>
    </row>
    <row r="418" spans="2:5">
      <c r="B418" s="149" t="str">
        <f t="shared" si="6"/>
        <v>Aktywa</v>
      </c>
      <c r="C418" s="141" t="s">
        <v>553</v>
      </c>
      <c r="D418" s="141" t="s">
        <v>206</v>
      </c>
      <c r="E418" s="141" t="s">
        <v>1064</v>
      </c>
    </row>
    <row r="419" spans="2:5">
      <c r="B419" s="149" t="str">
        <f t="shared" si="6"/>
        <v>Zobowiązania (uwzględniające zdolność pokrywania strat przez RTU)</v>
      </c>
      <c r="C419" s="141" t="s">
        <v>1421</v>
      </c>
      <c r="D419" s="141" t="s">
        <v>1341</v>
      </c>
      <c r="E419" s="141" t="s">
        <v>1064</v>
      </c>
    </row>
    <row r="420" spans="2:5">
      <c r="B420" s="149" t="str">
        <f t="shared" si="6"/>
        <v>Wymóg kapitałowy netto (uwzględniający zdolność pokrywania strat przez RTU)</v>
      </c>
      <c r="C420" s="141" t="s">
        <v>1417</v>
      </c>
      <c r="D420" s="141" t="s">
        <v>1342</v>
      </c>
      <c r="E420" s="141" t="s">
        <v>1064</v>
      </c>
    </row>
    <row r="421" spans="2:5">
      <c r="B421" s="149" t="str">
        <f t="shared" si="6"/>
        <v>Zobowiązania (nieuwzględniające zdolności pokrywania strat przez RTU)</v>
      </c>
      <c r="C421" s="141" t="s">
        <v>1420</v>
      </c>
      <c r="D421" s="141" t="s">
        <v>1343</v>
      </c>
      <c r="E421" s="141" t="s">
        <v>1064</v>
      </c>
    </row>
    <row r="422" spans="2:5">
      <c r="B422" s="149" t="str">
        <f t="shared" si="6"/>
        <v>Wymóg kapitałowy brutto (nieuwzględniający zdolności pokrywania strat przez RTU)</v>
      </c>
      <c r="C422" s="141" t="s">
        <v>1416</v>
      </c>
      <c r="D422" s="141" t="s">
        <v>1344</v>
      </c>
      <c r="E422" s="141" t="s">
        <v>1064</v>
      </c>
    </row>
    <row r="423" spans="2:5">
      <c r="B423" s="149" t="str">
        <f t="shared" si="6"/>
        <v>Aktywa netto</v>
      </c>
      <c r="C423" s="141" t="s">
        <v>1373</v>
      </c>
      <c r="D423" s="141" t="s">
        <v>1376</v>
      </c>
      <c r="E423" s="141" t="s">
        <v>1064</v>
      </c>
    </row>
    <row r="424" spans="2:5">
      <c r="B424" s="149" t="str">
        <f t="shared" si="6"/>
        <v>Aktywa netto (uwzględniające zdolność pokrywania strat przez RTU)</v>
      </c>
      <c r="C424" s="141" t="s">
        <v>1419</v>
      </c>
      <c r="D424" s="141" t="s">
        <v>1375</v>
      </c>
      <c r="E424" s="141" t="s">
        <v>1064</v>
      </c>
    </row>
    <row r="425" spans="2:5">
      <c r="B425" s="149" t="str">
        <f t="shared" si="6"/>
        <v>Aktywa netto (nieuwzględniające zdolności pokrywania strat przez RTU)</v>
      </c>
      <c r="C425" s="141" t="s">
        <v>1418</v>
      </c>
      <c r="D425" s="141" t="s">
        <v>1377</v>
      </c>
      <c r="E425" s="141" t="s">
        <v>1064</v>
      </c>
    </row>
    <row r="426" spans="2:5">
      <c r="B426" s="149" t="str">
        <f t="shared" si="6"/>
        <v xml:space="preserve">Ryzyko śmiertelności </v>
      </c>
      <c r="C426" s="141" t="s">
        <v>1329</v>
      </c>
      <c r="D426" s="141" t="s">
        <v>230</v>
      </c>
      <c r="E426" s="141" t="s">
        <v>1064</v>
      </c>
    </row>
    <row r="427" spans="2:5">
      <c r="B427" s="149" t="str">
        <f t="shared" si="6"/>
        <v>Ryzyko długowieczności</v>
      </c>
      <c r="C427" s="141" t="s">
        <v>1436</v>
      </c>
      <c r="D427" s="141" t="s">
        <v>231</v>
      </c>
      <c r="E427" s="141" t="s">
        <v>1064</v>
      </c>
    </row>
    <row r="428" spans="2:5">
      <c r="B428" s="149" t="str">
        <f t="shared" si="6"/>
        <v xml:space="preserve">Ryzyko niepełnosprawności - zachorowalności </v>
      </c>
      <c r="C428" s="141" t="s">
        <v>1331</v>
      </c>
      <c r="D428" s="141" t="s">
        <v>232</v>
      </c>
      <c r="E428" s="141" t="s">
        <v>1064</v>
      </c>
    </row>
    <row r="429" spans="2:5">
      <c r="B429" s="149" t="str">
        <f t="shared" si="6"/>
        <v>Ryzyko związane z rezygnacjami z umów</v>
      </c>
      <c r="C429" s="141" t="s">
        <v>1437</v>
      </c>
      <c r="D429" s="141" t="s">
        <v>233</v>
      </c>
      <c r="E429" s="141" t="s">
        <v>1064</v>
      </c>
    </row>
    <row r="430" spans="2:5">
      <c r="B430" s="149" t="str">
        <f t="shared" si="6"/>
        <v>Ryzyko trwałego wzrostu wskaźnika rezygnacji z umów</v>
      </c>
      <c r="C430" s="141" t="s">
        <v>1439</v>
      </c>
      <c r="D430" s="141" t="s">
        <v>1438</v>
      </c>
      <c r="E430" s="141" t="s">
        <v>1064</v>
      </c>
    </row>
    <row r="431" spans="2:5">
      <c r="B431" s="149" t="str">
        <f t="shared" si="6"/>
        <v>Ryzyko trwałego spadku wskaźnika rezygnacji z umów</v>
      </c>
      <c r="C431" s="141" t="s">
        <v>1440</v>
      </c>
      <c r="D431" s="141" t="s">
        <v>1442</v>
      </c>
      <c r="E431" s="141" t="s">
        <v>1064</v>
      </c>
    </row>
    <row r="432" spans="2:5">
      <c r="B432" s="149" t="str">
        <f t="shared" si="6"/>
        <v>Ryzyko masowej rezygnacji z umów</v>
      </c>
      <c r="C432" s="141" t="s">
        <v>1441</v>
      </c>
      <c r="D432" s="141" t="s">
        <v>1443</v>
      </c>
      <c r="E432" s="141" t="s">
        <v>1064</v>
      </c>
    </row>
    <row r="433" spans="2:5">
      <c r="B433" s="149" t="str">
        <f t="shared" si="6"/>
        <v xml:space="preserve">Ryzyko związane z wysokością ponoszonych kosztów </v>
      </c>
      <c r="C433" s="141" t="s">
        <v>1332</v>
      </c>
      <c r="D433" s="141" t="s">
        <v>234</v>
      </c>
      <c r="E433" s="141" t="s">
        <v>1064</v>
      </c>
    </row>
    <row r="434" spans="2:5">
      <c r="B434" s="149" t="str">
        <f t="shared" si="6"/>
        <v xml:space="preserve">Ryzyko rewizji wysokości rent </v>
      </c>
      <c r="C434" s="141" t="s">
        <v>1334</v>
      </c>
      <c r="D434" s="141" t="s">
        <v>235</v>
      </c>
      <c r="E434" s="141" t="s">
        <v>1064</v>
      </c>
    </row>
    <row r="435" spans="2:5">
      <c r="B435" s="149" t="str">
        <f t="shared" si="6"/>
        <v xml:space="preserve">Ryzyko katastroficzne </v>
      </c>
      <c r="C435" s="141" t="s">
        <v>1327</v>
      </c>
      <c r="D435" s="141" t="s">
        <v>236</v>
      </c>
      <c r="E435" s="141" t="s">
        <v>1064</v>
      </c>
    </row>
    <row r="436" spans="2:5">
      <c r="B436" s="149" t="str">
        <f t="shared" si="6"/>
        <v>Efekt dywersyfikacji</v>
      </c>
      <c r="C436" s="141" t="s">
        <v>1368</v>
      </c>
      <c r="D436" s="141" t="s">
        <v>203</v>
      </c>
      <c r="E436" s="141" t="s">
        <v>1064</v>
      </c>
    </row>
    <row r="437" spans="2:5">
      <c r="B437" s="149" t="str">
        <f t="shared" si="6"/>
        <v>Wymóg kapitałowy dla ryzyka ubezpieczeniowego w ubezpieczeniach na życie</v>
      </c>
      <c r="C437" s="141" t="s">
        <v>1444</v>
      </c>
      <c r="D437" s="141" t="s">
        <v>237</v>
      </c>
      <c r="E437" s="141" t="s">
        <v>1064</v>
      </c>
    </row>
    <row r="438" spans="2:5">
      <c r="B438" s="149" t="str">
        <f t="shared" si="6"/>
        <v>Wykorzystany szok</v>
      </c>
      <c r="C438" s="141" t="s">
        <v>1374</v>
      </c>
      <c r="D438" s="141" t="s">
        <v>1378</v>
      </c>
      <c r="E438" s="141" t="s">
        <v>1064</v>
      </c>
    </row>
    <row r="439" spans="2:5">
      <c r="B439" s="149" t="str">
        <f t="shared" si="6"/>
        <v>Suma wymogów kapitałowych dla ryzyka ubezpieczeniowego w ubezpieczeniach na życie</v>
      </c>
      <c r="C439" s="141" t="s">
        <v>1772</v>
      </c>
      <c r="D439" s="141" t="s">
        <v>1773</v>
      </c>
      <c r="E439" s="141" t="s">
        <v>1064</v>
      </c>
    </row>
    <row r="440" spans="2:5">
      <c r="B440" s="149" t="str">
        <f t="shared" si="6"/>
        <v>Wagi</v>
      </c>
      <c r="C440" s="141" t="s">
        <v>1385</v>
      </c>
      <c r="D440" s="141" t="s">
        <v>1386</v>
      </c>
      <c r="E440" s="141" t="s">
        <v>1064</v>
      </c>
    </row>
    <row r="441" spans="2:5">
      <c r="B441" s="149" t="str">
        <f t="shared" si="6"/>
        <v>Śmiertelność</v>
      </c>
      <c r="C441" s="141" t="s">
        <v>1453</v>
      </c>
      <c r="D441" s="141" t="s">
        <v>1446</v>
      </c>
      <c r="E441" s="141" t="s">
        <v>1064</v>
      </c>
    </row>
    <row r="442" spans="2:5">
      <c r="B442" s="149" t="str">
        <f t="shared" si="6"/>
        <v>Długowieczność</v>
      </c>
      <c r="C442" s="141" t="s">
        <v>1454</v>
      </c>
      <c r="D442" s="141" t="s">
        <v>1447</v>
      </c>
      <c r="E442" s="141" t="s">
        <v>1064</v>
      </c>
    </row>
    <row r="443" spans="2:5">
      <c r="B443" s="149" t="str">
        <f t="shared" si="6"/>
        <v>Niepełnosprawność</v>
      </c>
      <c r="C443" s="141" t="s">
        <v>1455</v>
      </c>
      <c r="D443" s="141" t="s">
        <v>1448</v>
      </c>
      <c r="E443" s="141" t="s">
        <v>1064</v>
      </c>
    </row>
    <row r="444" spans="2:5">
      <c r="B444" s="149" t="str">
        <f t="shared" si="6"/>
        <v>Koszty</v>
      </c>
      <c r="C444" s="141" t="s">
        <v>1456</v>
      </c>
      <c r="D444" s="141" t="s">
        <v>1449</v>
      </c>
      <c r="E444" s="141" t="s">
        <v>1064</v>
      </c>
    </row>
    <row r="445" spans="2:5">
      <c r="B445" s="149" t="str">
        <f t="shared" si="6"/>
        <v>Rewizja</v>
      </c>
      <c r="C445" s="141" t="s">
        <v>1457</v>
      </c>
      <c r="D445" s="141" t="s">
        <v>1450</v>
      </c>
      <c r="E445" s="141" t="s">
        <v>1064</v>
      </c>
    </row>
    <row r="446" spans="2:5">
      <c r="B446" s="149" t="str">
        <f t="shared" si="6"/>
        <v>Rezygnacja</v>
      </c>
      <c r="C446" s="141" t="s">
        <v>1458</v>
      </c>
      <c r="D446" s="141" t="s">
        <v>1451</v>
      </c>
      <c r="E446" s="141" t="s">
        <v>1064</v>
      </c>
    </row>
    <row r="447" spans="2:5">
      <c r="B447" s="149" t="str">
        <f t="shared" si="6"/>
        <v>Katastroficzne</v>
      </c>
      <c r="C447" s="141" t="s">
        <v>1459</v>
      </c>
      <c r="D447" s="141" t="s">
        <v>1452</v>
      </c>
      <c r="E447" s="141" t="s">
        <v>1064</v>
      </c>
    </row>
    <row r="448" spans="2:5">
      <c r="B448" s="149" t="str">
        <f t="shared" si="6"/>
        <v>Lp.</v>
      </c>
      <c r="C448" s="141" t="s">
        <v>8</v>
      </c>
      <c r="D448" s="141" t="s">
        <v>8</v>
      </c>
      <c r="E448" s="141" t="s">
        <v>1070</v>
      </c>
    </row>
    <row r="449" spans="2:5">
      <c r="B449" s="149" t="str">
        <f t="shared" si="6"/>
        <v>Element</v>
      </c>
      <c r="C449" s="141" t="s">
        <v>1460</v>
      </c>
      <c r="D449" s="141" t="s">
        <v>1461</v>
      </c>
      <c r="E449" s="141" t="s">
        <v>1070</v>
      </c>
    </row>
    <row r="450" spans="2:5">
      <c r="B450" s="149" t="str">
        <f t="shared" si="6"/>
        <v>Wartość</v>
      </c>
      <c r="C450" s="141" t="s">
        <v>117</v>
      </c>
      <c r="D450" s="141" t="s">
        <v>1136</v>
      </c>
      <c r="E450" s="141" t="s">
        <v>1070</v>
      </c>
    </row>
    <row r="451" spans="2:5">
      <c r="B451" s="149" t="str">
        <f t="shared" si="6"/>
        <v>Razem</v>
      </c>
      <c r="C451" s="141" t="s">
        <v>1258</v>
      </c>
      <c r="D451" s="141" t="s">
        <v>167</v>
      </c>
      <c r="E451" s="141" t="s">
        <v>1070</v>
      </c>
    </row>
    <row r="452" spans="2:5">
      <c r="B452" s="149" t="str">
        <f t="shared" si="6"/>
        <v>Rezerwy</v>
      </c>
      <c r="C452" s="141" t="s">
        <v>1463</v>
      </c>
      <c r="D452" s="141" t="s">
        <v>1465</v>
      </c>
      <c r="E452" s="141" t="s">
        <v>1070</v>
      </c>
    </row>
    <row r="453" spans="2:5">
      <c r="B453" s="149" t="str">
        <f t="shared" si="6"/>
        <v>Składki</v>
      </c>
      <c r="C453" s="141" t="s">
        <v>1464</v>
      </c>
      <c r="D453" s="141" t="s">
        <v>1466</v>
      </c>
      <c r="E453" s="141" t="s">
        <v>1070</v>
      </c>
    </row>
    <row r="454" spans="2:5">
      <c r="B454" s="149" t="str">
        <f t="shared" si="6"/>
        <v>*W kosztach nie uwzględnia się kosztów akwizycji.</v>
      </c>
      <c r="C454" s="141" t="s">
        <v>1470</v>
      </c>
      <c r="D454" s="141" t="s">
        <v>1471</v>
      </c>
      <c r="E454" s="141" t="s">
        <v>1058</v>
      </c>
    </row>
    <row r="455" spans="2:5">
      <c r="B455" s="149" t="str">
        <f t="shared" si="6"/>
        <v>RTU brutto dla zobowiązań ubezpieczeniowych i reasekuracyjnych z tytułu ubezpieczeń na życie (bez marginesu ryzyka)</v>
      </c>
      <c r="C455" s="141" t="s">
        <v>1481</v>
      </c>
      <c r="D455" s="141" t="s">
        <v>1472</v>
      </c>
      <c r="E455" s="141" t="s">
        <v>1070</v>
      </c>
    </row>
    <row r="456" spans="2:5">
      <c r="B456" s="149" t="str">
        <f t="shared" si="6"/>
        <v>RTU brutto dla zobowiązań ubezpieczeniowych i reasekuracyjnych z tytułu ubezpieczeń na życie, gdzie ryzyko lokaty ponosi ubezpieczający (bez marginesu ryzyka)</v>
      </c>
      <c r="C456" s="141" t="s">
        <v>1482</v>
      </c>
      <c r="D456" s="141" t="s">
        <v>1473</v>
      </c>
      <c r="E456" s="141" t="s">
        <v>1070</v>
      </c>
    </row>
    <row r="457" spans="2:5">
      <c r="B457" s="149" t="str">
        <f t="shared" ref="B457:B520" si="7">IF($C$5=$C$7,C457,D457)</f>
        <v>RTU brutto dla zobowiązań ubezpieczeniowych i reasekuracyjnych z tytułu ubezpieczeń majątkowo-osobowych (bez marginesu ryzyka)</v>
      </c>
      <c r="C457" s="141" t="s">
        <v>1483</v>
      </c>
      <c r="D457" s="141" t="s">
        <v>1474</v>
      </c>
      <c r="E457" s="141" t="s">
        <v>1070</v>
      </c>
    </row>
    <row r="458" spans="2:5">
      <c r="B458" s="149" t="str">
        <f t="shared" si="7"/>
        <v>Wymóg liczony na bazie rezerw techniczno-ubezpieczeniowych</v>
      </c>
      <c r="C458" s="141" t="s">
        <v>1476</v>
      </c>
      <c r="D458" s="141" t="s">
        <v>1475</v>
      </c>
      <c r="E458" s="141" t="s">
        <v>1070</v>
      </c>
    </row>
    <row r="459" spans="2:5">
      <c r="B459" s="149" t="str">
        <f t="shared" si="7"/>
        <v>Składka zarobiona brutto z zobowiązań ubezpieczeniowych i reasekuracyjnych z tytułu ubezpieczeń na życie (2012 r.)</v>
      </c>
      <c r="C459" s="141" t="s">
        <v>1480</v>
      </c>
      <c r="D459" s="141" t="s">
        <v>1477</v>
      </c>
      <c r="E459" s="141" t="s">
        <v>1070</v>
      </c>
    </row>
    <row r="460" spans="2:5">
      <c r="B460" s="149" t="str">
        <f t="shared" si="7"/>
        <v>Składka zarobiona brutto z zobowiązań ubezpieczeniowych i reasekuracyjnych z tytułu ubezpieczeń na życie, gdzie ryzyko lokaty ponosi ubezpieczający (2012 r.)</v>
      </c>
      <c r="C460" s="141" t="s">
        <v>1484</v>
      </c>
      <c r="D460" s="141" t="s">
        <v>317</v>
      </c>
      <c r="E460" s="141" t="s">
        <v>1070</v>
      </c>
    </row>
    <row r="461" spans="2:5">
      <c r="B461" s="149" t="str">
        <f t="shared" si="7"/>
        <v>Składka zarobiona brutto z zobowiązań ubezpieczeniowych i reasekuracyjnych z tytułu ubezpieczeń majątkowo-osobowych (2012 r.)</v>
      </c>
      <c r="C461" s="141" t="s">
        <v>1485</v>
      </c>
      <c r="D461" s="141" t="s">
        <v>318</v>
      </c>
      <c r="E461" s="141" t="s">
        <v>1070</v>
      </c>
    </row>
    <row r="462" spans="2:5">
      <c r="B462" s="149" t="str">
        <f t="shared" si="7"/>
        <v>Składka zarobiona brutto z zobowiązań ubezpieczeniowych i reasekuracyjnych z tytułu ubezpieczeń na życie (2011 r.)</v>
      </c>
      <c r="C462" s="141" t="s">
        <v>1486</v>
      </c>
      <c r="D462" s="141" t="s">
        <v>1462</v>
      </c>
      <c r="E462" s="141" t="s">
        <v>1070</v>
      </c>
    </row>
    <row r="463" spans="2:5">
      <c r="B463" s="149" t="str">
        <f t="shared" si="7"/>
        <v>Składka zarobiona brutto z zobowiązań ubezpieczeniowych i reasekuracyjnych z tytułu ubezpieczeń na życie, gdzie ryzyko lokaty ponosi ubezpieczający (2011 r.)</v>
      </c>
      <c r="C463" s="141" t="s">
        <v>1487</v>
      </c>
      <c r="D463" s="141" t="s">
        <v>1478</v>
      </c>
      <c r="E463" s="141" t="s">
        <v>1070</v>
      </c>
    </row>
    <row r="464" spans="2:5">
      <c r="B464" s="149" t="str">
        <f t="shared" si="7"/>
        <v>Składka zarobiona brutto z zobowiązań ubezpieczeniowych i reasekuracyjnych z tytułu ubezpieczeń majątkowo-osobowych (2011 r.)</v>
      </c>
      <c r="C464" s="141" t="s">
        <v>1488</v>
      </c>
      <c r="D464" s="141" t="s">
        <v>1479</v>
      </c>
      <c r="E464" s="141" t="s">
        <v>1070</v>
      </c>
    </row>
    <row r="465" spans="2:5">
      <c r="B465" s="149" t="str">
        <f t="shared" si="7"/>
        <v>Wymóg liczony na bazie składki zarobionej</v>
      </c>
      <c r="C465" s="141" t="s">
        <v>1489</v>
      </c>
      <c r="D465" s="141" t="s">
        <v>319</v>
      </c>
      <c r="E465" s="141" t="s">
        <v>1070</v>
      </c>
    </row>
    <row r="466" spans="2:5">
      <c r="B466" s="149" t="str">
        <f t="shared" si="7"/>
        <v>Bazowy wymóg kapitałowy</v>
      </c>
      <c r="C466" s="141" t="s">
        <v>1490</v>
      </c>
      <c r="D466" s="141" t="s">
        <v>1467</v>
      </c>
      <c r="E466" s="141" t="s">
        <v>1070</v>
      </c>
    </row>
    <row r="467" spans="2:5">
      <c r="B467" s="149" t="str">
        <f t="shared" si="7"/>
        <v>Procent BSCR</v>
      </c>
      <c r="C467" s="141" t="s">
        <v>1491</v>
      </c>
      <c r="D467" s="141" t="s">
        <v>320</v>
      </c>
      <c r="E467" s="141" t="s">
        <v>1070</v>
      </c>
    </row>
    <row r="468" spans="2:5">
      <c r="B468" s="149" t="str">
        <f t="shared" si="7"/>
        <v>Wymóg kapitałowy po zastosowaniu górnego ograniczenia</v>
      </c>
      <c r="C468" s="141" t="s">
        <v>1492</v>
      </c>
      <c r="D468" s="141" t="s">
        <v>321</v>
      </c>
      <c r="E468" s="141" t="s">
        <v>1070</v>
      </c>
    </row>
    <row r="469" spans="2:5">
      <c r="B469" s="149" t="str">
        <f t="shared" si="7"/>
        <v>Koszty z tytułu umów ubezpieczeń na życie, gdzie ryzyko lokaty ponosi ubezpieczający (bez kosztów akwizycji)</v>
      </c>
      <c r="C469" s="141" t="s">
        <v>1493</v>
      </c>
      <c r="D469" s="141" t="s">
        <v>322</v>
      </c>
      <c r="E469" s="141" t="s">
        <v>1070</v>
      </c>
    </row>
    <row r="470" spans="2:5">
      <c r="B470" s="149" t="str">
        <f t="shared" si="7"/>
        <v>Wymóg kapitałowy dla ryzyka operacyjnego</v>
      </c>
      <c r="C470" s="141" t="s">
        <v>1494</v>
      </c>
      <c r="D470" s="141" t="s">
        <v>323</v>
      </c>
      <c r="E470" s="141" t="s">
        <v>1070</v>
      </c>
    </row>
    <row r="471" spans="2:5">
      <c r="B471" s="149" t="str">
        <f t="shared" si="7"/>
        <v>Huragan</v>
      </c>
      <c r="C471" s="141" t="s">
        <v>1495</v>
      </c>
      <c r="D471" s="141" t="s">
        <v>271</v>
      </c>
      <c r="E471" s="141" t="s">
        <v>1065</v>
      </c>
    </row>
    <row r="472" spans="2:5">
      <c r="B472" s="149" t="str">
        <f t="shared" si="7"/>
        <v>Powódź</v>
      </c>
      <c r="C472" s="141" t="s">
        <v>1496</v>
      </c>
      <c r="D472" s="141" t="s">
        <v>273</v>
      </c>
      <c r="E472" s="141" t="s">
        <v>1065</v>
      </c>
    </row>
    <row r="473" spans="2:5">
      <c r="B473" s="149" t="str">
        <f t="shared" si="7"/>
        <v>Trzęsienie ziemi</v>
      </c>
      <c r="C473" s="141" t="s">
        <v>1497</v>
      </c>
      <c r="D473" s="141" t="s">
        <v>272</v>
      </c>
      <c r="E473" s="141" t="s">
        <v>1065</v>
      </c>
    </row>
    <row r="474" spans="2:5" ht="14.25" customHeight="1">
      <c r="B474" s="149" t="str">
        <f t="shared" si="7"/>
        <v>Gradobicie</v>
      </c>
      <c r="C474" s="141" t="s">
        <v>1498</v>
      </c>
      <c r="D474" s="141" t="s">
        <v>274</v>
      </c>
      <c r="E474" s="141" t="s">
        <v>1065</v>
      </c>
    </row>
    <row r="475" spans="2:5">
      <c r="B475" s="149" t="str">
        <f t="shared" si="7"/>
        <v>Osunięcie się ziemi</v>
      </c>
      <c r="C475" s="141" t="s">
        <v>1499</v>
      </c>
      <c r="D475" s="141" t="s">
        <v>275</v>
      </c>
      <c r="E475" s="141" t="s">
        <v>1065</v>
      </c>
    </row>
    <row r="476" spans="2:5">
      <c r="B476" s="149" t="str">
        <f t="shared" si="7"/>
        <v>SI_LoB7</v>
      </c>
      <c r="C476" s="141" t="s">
        <v>1500</v>
      </c>
      <c r="D476" s="141" t="s">
        <v>1500</v>
      </c>
      <c r="E476" s="141" t="s">
        <v>1065</v>
      </c>
    </row>
    <row r="477" spans="2:5">
      <c r="B477" s="149" t="str">
        <f t="shared" si="7"/>
        <v>SI_LoB19</v>
      </c>
      <c r="C477" s="141" t="s">
        <v>1501</v>
      </c>
      <c r="D477" s="141" t="s">
        <v>1501</v>
      </c>
      <c r="E477" s="141" t="s">
        <v>1065</v>
      </c>
    </row>
    <row r="478" spans="2:5">
      <c r="B478" s="149" t="str">
        <f t="shared" si="7"/>
        <v>SI_LoB6</v>
      </c>
      <c r="C478" s="141" t="s">
        <v>1502</v>
      </c>
      <c r="D478" s="141" t="s">
        <v>1502</v>
      </c>
      <c r="E478" s="141" t="s">
        <v>1065</v>
      </c>
    </row>
    <row r="479" spans="2:5">
      <c r="B479" s="149" t="str">
        <f t="shared" si="7"/>
        <v>SI_LoB18</v>
      </c>
      <c r="C479" s="141" t="s">
        <v>1503</v>
      </c>
      <c r="D479" s="141" t="s">
        <v>1503</v>
      </c>
      <c r="E479" s="141" t="s">
        <v>1065</v>
      </c>
    </row>
    <row r="480" spans="2:5">
      <c r="B480" s="149" t="str">
        <f t="shared" si="7"/>
        <v>Razem</v>
      </c>
      <c r="C480" s="141" t="s">
        <v>1258</v>
      </c>
      <c r="D480" s="141" t="s">
        <v>167</v>
      </c>
      <c r="E480" s="141" t="s">
        <v>1065</v>
      </c>
    </row>
    <row r="481" spans="2:5">
      <c r="B481" s="149" t="str">
        <f t="shared" si="7"/>
        <v>SI_LoB5</v>
      </c>
      <c r="C481" s="141" t="s">
        <v>1504</v>
      </c>
      <c r="D481" s="141" t="s">
        <v>1504</v>
      </c>
      <c r="E481" s="141" t="s">
        <v>1065</v>
      </c>
    </row>
    <row r="482" spans="2:5">
      <c r="B482" s="149" t="str">
        <f t="shared" si="7"/>
        <v>SI_LoB17</v>
      </c>
      <c r="C482" s="141" t="s">
        <v>1505</v>
      </c>
      <c r="D482" s="141" t="s">
        <v>1505</v>
      </c>
      <c r="E482" s="141" t="s">
        <v>1065</v>
      </c>
    </row>
    <row r="483" spans="2:5">
      <c r="B483" s="149" t="str">
        <f t="shared" si="7"/>
        <v>Kraj</v>
      </c>
      <c r="C483" s="141" t="s">
        <v>1506</v>
      </c>
      <c r="D483" s="141" t="s">
        <v>1009</v>
      </c>
      <c r="E483" s="141" t="s">
        <v>1065</v>
      </c>
    </row>
    <row r="484" spans="2:5">
      <c r="B484" s="149" t="str">
        <f t="shared" si="7"/>
        <v>Strefa</v>
      </c>
      <c r="C484" s="141" t="s">
        <v>1507</v>
      </c>
      <c r="D484" s="141" t="s">
        <v>706</v>
      </c>
      <c r="E484" s="141" t="s">
        <v>1065</v>
      </c>
    </row>
    <row r="485" spans="2:5">
      <c r="B485" s="149" t="str">
        <f t="shared" si="7"/>
        <v>Austria</v>
      </c>
      <c r="C485" s="141" t="s">
        <v>1010</v>
      </c>
      <c r="D485" s="141" t="s">
        <v>1010</v>
      </c>
      <c r="E485" s="141" t="s">
        <v>1065</v>
      </c>
    </row>
    <row r="486" spans="2:5">
      <c r="B486" s="149" t="str">
        <f t="shared" si="7"/>
        <v>AT</v>
      </c>
      <c r="C486" s="141" t="s">
        <v>708</v>
      </c>
      <c r="D486" s="141" t="s">
        <v>708</v>
      </c>
      <c r="E486" s="141" t="s">
        <v>1065</v>
      </c>
    </row>
    <row r="487" spans="2:5">
      <c r="B487" s="149" t="str">
        <f t="shared" si="7"/>
        <v>Wszystko</v>
      </c>
      <c r="C487" s="141" t="s">
        <v>1508</v>
      </c>
      <c r="D487" s="141" t="s">
        <v>707</v>
      </c>
      <c r="E487" s="141" t="s">
        <v>1065</v>
      </c>
    </row>
    <row r="488" spans="2:5">
      <c r="B488" s="149" t="str">
        <f t="shared" si="7"/>
        <v>Belgia</v>
      </c>
      <c r="C488" s="141" t="s">
        <v>1509</v>
      </c>
      <c r="D488" s="141" t="s">
        <v>1011</v>
      </c>
      <c r="E488" s="141" t="s">
        <v>1065</v>
      </c>
    </row>
    <row r="489" spans="2:5">
      <c r="B489" s="149" t="str">
        <f t="shared" si="7"/>
        <v>BE</v>
      </c>
      <c r="C489" s="141" t="s">
        <v>709</v>
      </c>
      <c r="D489" s="141" t="s">
        <v>709</v>
      </c>
      <c r="E489" s="141" t="s">
        <v>1065</v>
      </c>
    </row>
    <row r="490" spans="2:5">
      <c r="B490" s="149" t="str">
        <f t="shared" si="7"/>
        <v>Bułgaria</v>
      </c>
      <c r="C490" s="141" t="s">
        <v>1510</v>
      </c>
      <c r="D490" s="141" t="s">
        <v>1012</v>
      </c>
      <c r="E490" s="141" t="s">
        <v>1065</v>
      </c>
    </row>
    <row r="491" spans="2:5">
      <c r="B491" s="149" t="str">
        <f t="shared" si="7"/>
        <v>BG</v>
      </c>
      <c r="C491" s="141" t="s">
        <v>710</v>
      </c>
      <c r="D491" s="141" t="s">
        <v>710</v>
      </c>
      <c r="E491" s="141" t="s">
        <v>1065</v>
      </c>
    </row>
    <row r="492" spans="2:5">
      <c r="B492" s="149" t="str">
        <f t="shared" si="7"/>
        <v>Szwajcaria</v>
      </c>
      <c r="C492" s="141" t="s">
        <v>1511</v>
      </c>
      <c r="D492" s="141" t="s">
        <v>1013</v>
      </c>
      <c r="E492" s="141" t="s">
        <v>1065</v>
      </c>
    </row>
    <row r="493" spans="2:5">
      <c r="B493" s="149" t="str">
        <f t="shared" si="7"/>
        <v>CH</v>
      </c>
      <c r="C493" s="141" t="s">
        <v>711</v>
      </c>
      <c r="D493" s="141" t="s">
        <v>711</v>
      </c>
      <c r="E493" s="141" t="s">
        <v>1065</v>
      </c>
    </row>
    <row r="494" spans="2:5">
      <c r="B494" s="149" t="str">
        <f t="shared" si="7"/>
        <v>Chorwacja</v>
      </c>
      <c r="C494" s="141" t="s">
        <v>1512</v>
      </c>
      <c r="D494" s="141" t="s">
        <v>1014</v>
      </c>
      <c r="E494" s="141" t="s">
        <v>1065</v>
      </c>
    </row>
    <row r="495" spans="2:5">
      <c r="B495" s="149" t="str">
        <f t="shared" si="7"/>
        <v>CR</v>
      </c>
      <c r="C495" s="141" t="s">
        <v>712</v>
      </c>
      <c r="D495" s="141" t="s">
        <v>712</v>
      </c>
      <c r="E495" s="141" t="s">
        <v>1065</v>
      </c>
    </row>
    <row r="496" spans="2:5">
      <c r="B496" s="149" t="str">
        <f t="shared" si="7"/>
        <v>Cypr</v>
      </c>
      <c r="C496" s="141" t="s">
        <v>1513</v>
      </c>
      <c r="D496" s="141" t="s">
        <v>1015</v>
      </c>
      <c r="E496" s="141" t="s">
        <v>1065</v>
      </c>
    </row>
    <row r="497" spans="2:5">
      <c r="B497" s="149" t="str">
        <f t="shared" si="7"/>
        <v>CY</v>
      </c>
      <c r="C497" s="141" t="s">
        <v>713</v>
      </c>
      <c r="D497" s="141" t="s">
        <v>713</v>
      </c>
      <c r="E497" s="141" t="s">
        <v>1065</v>
      </c>
    </row>
    <row r="498" spans="2:5">
      <c r="B498" s="149" t="str">
        <f t="shared" si="7"/>
        <v>Czechy</v>
      </c>
      <c r="C498" s="141" t="s">
        <v>1514</v>
      </c>
      <c r="D498" s="141" t="s">
        <v>1016</v>
      </c>
      <c r="E498" s="141" t="s">
        <v>1065</v>
      </c>
    </row>
    <row r="499" spans="2:5">
      <c r="B499" s="149" t="str">
        <f t="shared" si="7"/>
        <v>CZ</v>
      </c>
      <c r="C499" s="141" t="s">
        <v>715</v>
      </c>
      <c r="D499" s="141" t="s">
        <v>715</v>
      </c>
      <c r="E499" s="141" t="s">
        <v>1065</v>
      </c>
    </row>
    <row r="500" spans="2:5">
      <c r="B500" s="149" t="str">
        <f t="shared" si="7"/>
        <v>Niemcy</v>
      </c>
      <c r="C500" s="141" t="s">
        <v>1515</v>
      </c>
      <c r="D500" s="141" t="s">
        <v>1017</v>
      </c>
      <c r="E500" s="141" t="s">
        <v>1065</v>
      </c>
    </row>
    <row r="501" spans="2:5">
      <c r="B501" s="149" t="str">
        <f t="shared" si="7"/>
        <v>DE</v>
      </c>
      <c r="C501" s="141" t="s">
        <v>716</v>
      </c>
      <c r="D501" s="141" t="s">
        <v>716</v>
      </c>
      <c r="E501" s="141" t="s">
        <v>1065</v>
      </c>
    </row>
    <row r="502" spans="2:5">
      <c r="B502" s="149" t="str">
        <f t="shared" si="7"/>
        <v>Dania</v>
      </c>
      <c r="C502" s="141" t="s">
        <v>1516</v>
      </c>
      <c r="D502" s="141" t="s">
        <v>1018</v>
      </c>
      <c r="E502" s="141" t="s">
        <v>1065</v>
      </c>
    </row>
    <row r="503" spans="2:5">
      <c r="B503" s="149" t="str">
        <f t="shared" si="7"/>
        <v>DK</v>
      </c>
      <c r="C503" s="141" t="s">
        <v>717</v>
      </c>
      <c r="D503" s="141" t="s">
        <v>717</v>
      </c>
      <c r="E503" s="141" t="s">
        <v>1065</v>
      </c>
    </row>
    <row r="504" spans="2:5">
      <c r="B504" s="149" t="str">
        <f t="shared" si="7"/>
        <v>Francja</v>
      </c>
      <c r="C504" s="141" t="s">
        <v>1517</v>
      </c>
      <c r="D504" s="141" t="s">
        <v>1019</v>
      </c>
      <c r="E504" s="141" t="s">
        <v>1065</v>
      </c>
    </row>
    <row r="505" spans="2:5">
      <c r="B505" s="149" t="str">
        <f t="shared" si="7"/>
        <v>FR</v>
      </c>
      <c r="C505" s="141" t="s">
        <v>718</v>
      </c>
      <c r="D505" s="141" t="s">
        <v>718</v>
      </c>
      <c r="E505" s="141" t="s">
        <v>1065</v>
      </c>
    </row>
    <row r="506" spans="2:5">
      <c r="B506" s="149" t="str">
        <f t="shared" si="7"/>
        <v>Węgry</v>
      </c>
      <c r="C506" s="141" t="s">
        <v>1518</v>
      </c>
      <c r="D506" s="141" t="s">
        <v>1020</v>
      </c>
      <c r="E506" s="141" t="s">
        <v>1065</v>
      </c>
    </row>
    <row r="507" spans="2:5">
      <c r="B507" s="149" t="str">
        <f t="shared" si="7"/>
        <v>HU</v>
      </c>
      <c r="C507" s="141" t="s">
        <v>719</v>
      </c>
      <c r="D507" s="141" t="s">
        <v>719</v>
      </c>
      <c r="E507" s="141" t="s">
        <v>1065</v>
      </c>
    </row>
    <row r="508" spans="2:5">
      <c r="B508" s="149" t="str">
        <f t="shared" si="7"/>
        <v>Irlandia</v>
      </c>
      <c r="C508" s="141" t="s">
        <v>1519</v>
      </c>
      <c r="D508" s="141" t="s">
        <v>1021</v>
      </c>
      <c r="E508" s="141" t="s">
        <v>1065</v>
      </c>
    </row>
    <row r="509" spans="2:5">
      <c r="B509" s="149" t="str">
        <f t="shared" si="7"/>
        <v>IE</v>
      </c>
      <c r="C509" s="141" t="s">
        <v>746</v>
      </c>
      <c r="D509" s="141" t="s">
        <v>746</v>
      </c>
      <c r="E509" s="141" t="s">
        <v>1065</v>
      </c>
    </row>
    <row r="510" spans="2:5">
      <c r="B510" s="149" t="str">
        <f t="shared" si="7"/>
        <v>Luksemburg</v>
      </c>
      <c r="C510" s="141" t="s">
        <v>1520</v>
      </c>
      <c r="D510" s="141" t="s">
        <v>1022</v>
      </c>
      <c r="E510" s="141" t="s">
        <v>1065</v>
      </c>
    </row>
    <row r="511" spans="2:5">
      <c r="B511" s="149" t="str">
        <f t="shared" si="7"/>
        <v>LU</v>
      </c>
      <c r="C511" s="141" t="s">
        <v>747</v>
      </c>
      <c r="D511" s="141" t="s">
        <v>747</v>
      </c>
      <c r="E511" s="141" t="s">
        <v>1065</v>
      </c>
    </row>
    <row r="512" spans="2:5">
      <c r="B512" s="149" t="str">
        <f t="shared" si="7"/>
        <v>Holandia</v>
      </c>
      <c r="C512" s="141" t="s">
        <v>1521</v>
      </c>
      <c r="D512" s="141" t="s">
        <v>1023</v>
      </c>
      <c r="E512" s="141" t="s">
        <v>1065</v>
      </c>
    </row>
    <row r="513" spans="2:5">
      <c r="B513" s="149" t="str">
        <f t="shared" si="7"/>
        <v>NL</v>
      </c>
      <c r="C513" s="141" t="s">
        <v>748</v>
      </c>
      <c r="D513" s="141" t="s">
        <v>748</v>
      </c>
      <c r="E513" s="141" t="s">
        <v>1065</v>
      </c>
    </row>
    <row r="514" spans="2:5">
      <c r="B514" s="149" t="str">
        <f t="shared" si="7"/>
        <v>Norwegia</v>
      </c>
      <c r="C514" s="141" t="s">
        <v>1522</v>
      </c>
      <c r="D514" s="141" t="s">
        <v>1024</v>
      </c>
      <c r="E514" s="141" t="s">
        <v>1065</v>
      </c>
    </row>
    <row r="515" spans="2:5">
      <c r="B515" s="149" t="str">
        <f t="shared" si="7"/>
        <v>NO</v>
      </c>
      <c r="C515" s="141" t="s">
        <v>749</v>
      </c>
      <c r="D515" s="141" t="s">
        <v>749</v>
      </c>
      <c r="E515" s="141" t="s">
        <v>1065</v>
      </c>
    </row>
    <row r="516" spans="2:5">
      <c r="B516" s="149" t="str">
        <f t="shared" si="7"/>
        <v>Polska</v>
      </c>
      <c r="C516" s="141" t="s">
        <v>1523</v>
      </c>
      <c r="D516" s="141" t="s">
        <v>1025</v>
      </c>
      <c r="E516" s="141" t="s">
        <v>1065</v>
      </c>
    </row>
    <row r="517" spans="2:5">
      <c r="B517" s="149" t="str">
        <f t="shared" si="7"/>
        <v>PL</v>
      </c>
      <c r="C517" s="141" t="s">
        <v>750</v>
      </c>
      <c r="D517" s="141" t="s">
        <v>750</v>
      </c>
      <c r="E517" s="141" t="s">
        <v>1065</v>
      </c>
    </row>
    <row r="518" spans="2:5">
      <c r="B518" s="149" t="str">
        <f t="shared" si="7"/>
        <v>Rumunia</v>
      </c>
      <c r="C518" s="141" t="s">
        <v>1524</v>
      </c>
      <c r="D518" s="141" t="s">
        <v>1026</v>
      </c>
      <c r="E518" s="141" t="s">
        <v>1065</v>
      </c>
    </row>
    <row r="519" spans="2:5">
      <c r="B519" s="149" t="str">
        <f t="shared" si="7"/>
        <v>RO</v>
      </c>
      <c r="C519" s="141" t="s">
        <v>751</v>
      </c>
      <c r="D519" s="141" t="s">
        <v>751</v>
      </c>
      <c r="E519" s="141" t="s">
        <v>1065</v>
      </c>
    </row>
    <row r="520" spans="2:5">
      <c r="B520" s="149" t="str">
        <f t="shared" si="7"/>
        <v>Szwecja</v>
      </c>
      <c r="C520" s="141" t="s">
        <v>1525</v>
      </c>
      <c r="D520" s="141" t="s">
        <v>1027</v>
      </c>
      <c r="E520" s="141" t="s">
        <v>1065</v>
      </c>
    </row>
    <row r="521" spans="2:5">
      <c r="B521" s="149" t="str">
        <f t="shared" ref="B521:B584" si="8">IF($C$5=$C$7,C521,D521)</f>
        <v>SE</v>
      </c>
      <c r="C521" s="141" t="s">
        <v>752</v>
      </c>
      <c r="D521" s="141" t="s">
        <v>752</v>
      </c>
      <c r="E521" s="141" t="s">
        <v>1065</v>
      </c>
    </row>
    <row r="522" spans="2:5">
      <c r="B522" s="149" t="str">
        <f t="shared" si="8"/>
        <v>Słowenia</v>
      </c>
      <c r="C522" s="141" t="s">
        <v>1526</v>
      </c>
      <c r="D522" s="141" t="s">
        <v>1028</v>
      </c>
      <c r="E522" s="141" t="s">
        <v>1065</v>
      </c>
    </row>
    <row r="523" spans="2:5">
      <c r="B523" s="149" t="str">
        <f t="shared" si="8"/>
        <v>SI</v>
      </c>
      <c r="C523" s="141" t="s">
        <v>753</v>
      </c>
      <c r="D523" s="141" t="s">
        <v>753</v>
      </c>
      <c r="E523" s="141" t="s">
        <v>1065</v>
      </c>
    </row>
    <row r="524" spans="2:5">
      <c r="B524" s="149" t="str">
        <f t="shared" si="8"/>
        <v>Słowacja</v>
      </c>
      <c r="C524" s="141" t="s">
        <v>1527</v>
      </c>
      <c r="D524" s="141" t="s">
        <v>1029</v>
      </c>
      <c r="E524" s="141" t="s">
        <v>1065</v>
      </c>
    </row>
    <row r="525" spans="2:5">
      <c r="B525" s="149" t="str">
        <f t="shared" si="8"/>
        <v>SK</v>
      </c>
      <c r="C525" s="141" t="s">
        <v>778</v>
      </c>
      <c r="D525" s="141" t="s">
        <v>778</v>
      </c>
      <c r="E525" s="141" t="s">
        <v>1065</v>
      </c>
    </row>
    <row r="526" spans="2:5">
      <c r="B526" s="149" t="str">
        <f t="shared" si="8"/>
        <v>Wielka Brytania</v>
      </c>
      <c r="C526" s="141" t="s">
        <v>1528</v>
      </c>
      <c r="D526" s="141" t="s">
        <v>1030</v>
      </c>
      <c r="E526" s="141" t="s">
        <v>1065</v>
      </c>
    </row>
    <row r="527" spans="2:5">
      <c r="B527" s="149" t="str">
        <f t="shared" si="8"/>
        <v>UK</v>
      </c>
      <c r="C527" s="141" t="s">
        <v>886</v>
      </c>
      <c r="D527" s="141" t="s">
        <v>886</v>
      </c>
      <c r="E527" s="141" t="s">
        <v>1065</v>
      </c>
    </row>
    <row r="528" spans="2:5">
      <c r="B528" s="149" t="str">
        <f t="shared" si="8"/>
        <v>Grecja</v>
      </c>
      <c r="C528" s="141" t="s">
        <v>1529</v>
      </c>
      <c r="D528" s="141" t="s">
        <v>1031</v>
      </c>
      <c r="E528" s="141" t="s">
        <v>1065</v>
      </c>
    </row>
    <row r="529" spans="2:5">
      <c r="B529" s="149" t="str">
        <f t="shared" si="8"/>
        <v>HE</v>
      </c>
      <c r="C529" s="141" t="s">
        <v>957</v>
      </c>
      <c r="D529" s="141" t="s">
        <v>957</v>
      </c>
      <c r="E529" s="141" t="s">
        <v>1065</v>
      </c>
    </row>
    <row r="530" spans="2:5">
      <c r="B530" s="149" t="str">
        <f t="shared" si="8"/>
        <v>Włochy</v>
      </c>
      <c r="C530" s="141" t="s">
        <v>1530</v>
      </c>
      <c r="D530" s="141" t="s">
        <v>1032</v>
      </c>
      <c r="E530" s="141" t="s">
        <v>1065</v>
      </c>
    </row>
    <row r="531" spans="2:5">
      <c r="B531" s="149" t="str">
        <f t="shared" si="8"/>
        <v>IT</v>
      </c>
      <c r="C531" s="141" t="s">
        <v>958</v>
      </c>
      <c r="D531" s="141" t="s">
        <v>958</v>
      </c>
      <c r="E531" s="141" t="s">
        <v>1065</v>
      </c>
    </row>
    <row r="532" spans="2:5">
      <c r="B532" s="149" t="str">
        <f t="shared" si="8"/>
        <v>Malta</v>
      </c>
      <c r="C532" s="141" t="s">
        <v>959</v>
      </c>
      <c r="D532" s="141" t="s">
        <v>959</v>
      </c>
      <c r="E532" s="141" t="s">
        <v>1065</v>
      </c>
    </row>
    <row r="533" spans="2:5">
      <c r="B533" s="149" t="str">
        <f t="shared" si="8"/>
        <v>MT</v>
      </c>
      <c r="C533" s="141" t="s">
        <v>960</v>
      </c>
      <c r="D533" s="141" t="s">
        <v>960</v>
      </c>
      <c r="E533" s="141" t="s">
        <v>1065</v>
      </c>
    </row>
    <row r="534" spans="2:5">
      <c r="B534" s="149" t="str">
        <f t="shared" si="8"/>
        <v>Portugalia</v>
      </c>
      <c r="C534" s="141" t="s">
        <v>1531</v>
      </c>
      <c r="D534" s="141" t="s">
        <v>1033</v>
      </c>
      <c r="E534" s="141" t="s">
        <v>1065</v>
      </c>
    </row>
    <row r="535" spans="2:5">
      <c r="B535" s="149" t="str">
        <f t="shared" si="8"/>
        <v>PT</v>
      </c>
      <c r="C535" s="141" t="s">
        <v>961</v>
      </c>
      <c r="D535" s="141" t="s">
        <v>961</v>
      </c>
      <c r="E535" s="141" t="s">
        <v>1065</v>
      </c>
    </row>
    <row r="536" spans="2:5">
      <c r="B536" s="149" t="str">
        <f t="shared" si="8"/>
        <v>Hiszpania</v>
      </c>
      <c r="C536" s="141" t="s">
        <v>1532</v>
      </c>
      <c r="D536" s="141" t="s">
        <v>1034</v>
      </c>
      <c r="E536" s="141" t="s">
        <v>1065</v>
      </c>
    </row>
    <row r="537" spans="2:5">
      <c r="B537" s="149" t="str">
        <f t="shared" si="8"/>
        <v>ES</v>
      </c>
      <c r="C537" s="141" t="s">
        <v>962</v>
      </c>
      <c r="D537" s="141" t="s">
        <v>962</v>
      </c>
      <c r="E537" s="141" t="s">
        <v>1065</v>
      </c>
    </row>
    <row r="538" spans="2:5">
      <c r="B538" s="149" t="str">
        <f t="shared" si="8"/>
        <v>Islandia</v>
      </c>
      <c r="C538" s="141" t="s">
        <v>1533</v>
      </c>
      <c r="D538" s="141" t="s">
        <v>1035</v>
      </c>
      <c r="E538" s="141" t="s">
        <v>1065</v>
      </c>
    </row>
    <row r="539" spans="2:5">
      <c r="B539" s="149" t="str">
        <f t="shared" si="8"/>
        <v>IS</v>
      </c>
      <c r="C539" s="141" t="s">
        <v>963</v>
      </c>
      <c r="D539" s="141" t="s">
        <v>963</v>
      </c>
      <c r="E539" s="141" t="s">
        <v>1065</v>
      </c>
    </row>
    <row r="540" spans="2:5">
      <c r="B540" s="149" t="str">
        <f t="shared" si="8"/>
        <v>Gwadelupa</v>
      </c>
      <c r="C540" s="141" t="s">
        <v>1534</v>
      </c>
      <c r="D540" s="141" t="s">
        <v>1534</v>
      </c>
      <c r="E540" s="141" t="s">
        <v>1065</v>
      </c>
    </row>
    <row r="541" spans="2:5">
      <c r="B541" s="149" t="str">
        <f t="shared" si="8"/>
        <v>GU</v>
      </c>
      <c r="C541" s="141" t="s">
        <v>813</v>
      </c>
      <c r="D541" s="141" t="s">
        <v>813</v>
      </c>
      <c r="E541" s="141" t="s">
        <v>1065</v>
      </c>
    </row>
    <row r="542" spans="2:5">
      <c r="B542" s="149" t="str">
        <f t="shared" si="8"/>
        <v>Martynika</v>
      </c>
      <c r="C542" s="141" t="s">
        <v>1535</v>
      </c>
      <c r="D542" s="141" t="s">
        <v>1535</v>
      </c>
      <c r="E542" s="141" t="s">
        <v>1065</v>
      </c>
    </row>
    <row r="543" spans="2:5">
      <c r="B543" s="149" t="str">
        <f t="shared" si="8"/>
        <v>MA</v>
      </c>
      <c r="C543" s="141" t="s">
        <v>964</v>
      </c>
      <c r="D543" s="141" t="s">
        <v>964</v>
      </c>
      <c r="E543" s="141" t="s">
        <v>1065</v>
      </c>
    </row>
    <row r="544" spans="2:5">
      <c r="B544" s="149" t="str">
        <f t="shared" si="8"/>
        <v>Saint Martin</v>
      </c>
      <c r="C544" s="141" t="s">
        <v>1036</v>
      </c>
      <c r="D544" s="141" t="s">
        <v>1036</v>
      </c>
      <c r="E544" s="141" t="s">
        <v>1065</v>
      </c>
    </row>
    <row r="545" spans="2:5">
      <c r="B545" s="149" t="str">
        <f t="shared" si="8"/>
        <v>SM</v>
      </c>
      <c r="C545" s="141" t="s">
        <v>859</v>
      </c>
      <c r="D545" s="141" t="s">
        <v>859</v>
      </c>
      <c r="E545" s="141" t="s">
        <v>1065</v>
      </c>
    </row>
    <row r="546" spans="2:5">
      <c r="B546" s="149" t="str">
        <f t="shared" si="8"/>
        <v>Reunion</v>
      </c>
      <c r="C546" s="141" t="s">
        <v>1037</v>
      </c>
      <c r="D546" s="141" t="s">
        <v>1037</v>
      </c>
      <c r="E546" s="141" t="s">
        <v>1065</v>
      </c>
    </row>
    <row r="547" spans="2:5">
      <c r="B547" s="149" t="str">
        <f t="shared" si="8"/>
        <v>RE</v>
      </c>
      <c r="C547" s="141" t="s">
        <v>965</v>
      </c>
      <c r="D547" s="141" t="s">
        <v>965</v>
      </c>
      <c r="E547" s="141" t="s">
        <v>1065</v>
      </c>
    </row>
    <row r="548" spans="2:5">
      <c r="B548" s="149" t="str">
        <f t="shared" si="8"/>
        <v>SCR(huragan)</v>
      </c>
      <c r="C548" s="141" t="s">
        <v>1537</v>
      </c>
      <c r="D548" s="141" t="s">
        <v>1536</v>
      </c>
      <c r="E548" s="141" t="s">
        <v>1065</v>
      </c>
    </row>
    <row r="549" spans="2:5">
      <c r="B549" s="149" t="str">
        <f t="shared" si="8"/>
        <v>Zdarzenie 1</v>
      </c>
      <c r="C549" s="141" t="s">
        <v>1538</v>
      </c>
      <c r="D549" s="141" t="s">
        <v>1038</v>
      </c>
      <c r="E549" s="141" t="s">
        <v>1065</v>
      </c>
    </row>
    <row r="550" spans="2:5">
      <c r="B550" s="149" t="str">
        <f t="shared" si="8"/>
        <v>Zdarzenie 2</v>
      </c>
      <c r="C550" s="141" t="s">
        <v>1539</v>
      </c>
      <c r="D550" s="141" t="s">
        <v>1039</v>
      </c>
      <c r="E550" s="141" t="s">
        <v>1065</v>
      </c>
    </row>
    <row r="551" spans="2:5">
      <c r="B551" s="149" t="str">
        <f t="shared" si="8"/>
        <v>Scenariusz A</v>
      </c>
      <c r="C551" s="141" t="s">
        <v>1540</v>
      </c>
      <c r="D551" s="141" t="s">
        <v>1040</v>
      </c>
      <c r="E551" s="141" t="s">
        <v>1065</v>
      </c>
    </row>
    <row r="552" spans="2:5">
      <c r="B552" s="149" t="str">
        <f t="shared" si="8"/>
        <v>Scenariusz B</v>
      </c>
      <c r="C552" s="141" t="s">
        <v>1541</v>
      </c>
      <c r="D552" s="141" t="s">
        <v>1041</v>
      </c>
      <c r="E552" s="141" t="s">
        <v>1065</v>
      </c>
    </row>
    <row r="553" spans="2:5">
      <c r="B553" s="149" t="str">
        <f t="shared" si="8"/>
        <v>Kod</v>
      </c>
      <c r="C553" s="141" t="s">
        <v>1542</v>
      </c>
      <c r="D553" s="141" t="s">
        <v>1042</v>
      </c>
      <c r="E553" s="141" t="s">
        <v>1065</v>
      </c>
    </row>
    <row r="554" spans="2:5">
      <c r="B554" s="149" t="str">
        <f t="shared" si="8"/>
        <v>Łączna suma ubezpieczenia (SI)</v>
      </c>
      <c r="C554" s="141" t="s">
        <v>1544</v>
      </c>
      <c r="D554" s="141" t="s">
        <v>1543</v>
      </c>
      <c r="E554" s="141" t="s">
        <v>1065</v>
      </c>
    </row>
    <row r="555" spans="2:5">
      <c r="B555" s="149" t="str">
        <f t="shared" si="8"/>
        <v>Szkoda brutto (L brutto)</v>
      </c>
      <c r="C555" s="141" t="s">
        <v>1545</v>
      </c>
      <c r="D555" s="141" t="s">
        <v>1546</v>
      </c>
      <c r="E555" s="141" t="s">
        <v>1065</v>
      </c>
    </row>
    <row r="556" spans="2:5">
      <c r="B556" s="149" t="str">
        <f t="shared" si="8"/>
        <v>RMT1</v>
      </c>
      <c r="C556" s="141" t="s">
        <v>1551</v>
      </c>
      <c r="D556" s="141" t="s">
        <v>1551</v>
      </c>
      <c r="E556" s="141" t="s">
        <v>1065</v>
      </c>
    </row>
    <row r="557" spans="2:5">
      <c r="B557" s="149" t="str">
        <f t="shared" si="8"/>
        <v>RMT2</v>
      </c>
      <c r="C557" s="141" t="s">
        <v>1552</v>
      </c>
      <c r="D557" s="141" t="s">
        <v>1552</v>
      </c>
      <c r="E557" s="141" t="s">
        <v>1065</v>
      </c>
    </row>
    <row r="558" spans="2:5">
      <c r="B558" s="149" t="str">
        <f t="shared" si="8"/>
        <v>Szkoda netto A (L netto A)</v>
      </c>
      <c r="C558" s="141" t="s">
        <v>1553</v>
      </c>
      <c r="D558" s="141" t="s">
        <v>1557</v>
      </c>
      <c r="E558" s="141" t="s">
        <v>1065</v>
      </c>
    </row>
    <row r="559" spans="2:5">
      <c r="B559" s="149" t="str">
        <f t="shared" si="8"/>
        <v>Szkoda netto B (L netto B)</v>
      </c>
      <c r="C559" s="141" t="s">
        <v>1554</v>
      </c>
      <c r="D559" s="141" t="s">
        <v>1558</v>
      </c>
      <c r="E559" s="141" t="s">
        <v>1065</v>
      </c>
    </row>
    <row r="560" spans="2:5">
      <c r="B560" s="149" t="str">
        <f t="shared" si="8"/>
        <v>Szkoda netto (L net)</v>
      </c>
      <c r="C560" s="141" t="s">
        <v>1555</v>
      </c>
      <c r="D560" s="141" t="s">
        <v>1556</v>
      </c>
      <c r="E560" s="141" t="s">
        <v>1065</v>
      </c>
    </row>
    <row r="561" spans="2:5">
      <c r="B561" s="149" t="str">
        <f t="shared" si="8"/>
        <v>SCR (brutto)</v>
      </c>
      <c r="C561" s="141" t="s">
        <v>1559</v>
      </c>
      <c r="D561" s="141" t="s">
        <v>1561</v>
      </c>
      <c r="E561" s="141" t="s">
        <v>1065</v>
      </c>
    </row>
    <row r="562" spans="2:5">
      <c r="B562" s="149" t="str">
        <f t="shared" si="8"/>
        <v>SCR (netto)</v>
      </c>
      <c r="C562" s="141" t="s">
        <v>1560</v>
      </c>
      <c r="D562" s="141" t="s">
        <v>1562</v>
      </c>
      <c r="E562" s="141" t="s">
        <v>1065</v>
      </c>
    </row>
    <row r="563" spans="2:5">
      <c r="B563" s="149" t="str">
        <f t="shared" si="8"/>
        <v>SCR (inne)</v>
      </c>
      <c r="C563" s="141" t="s">
        <v>1564</v>
      </c>
      <c r="D563" s="141" t="s">
        <v>1563</v>
      </c>
      <c r="E563" s="141" t="s">
        <v>1065</v>
      </c>
    </row>
    <row r="564" spans="2:5">
      <c r="B564" s="149" t="str">
        <f t="shared" si="8"/>
        <v>Pozostałe kraje podzielone regionami</v>
      </c>
      <c r="C564" s="141" t="s">
        <v>1565</v>
      </c>
      <c r="D564" s="141" t="s">
        <v>967</v>
      </c>
      <c r="E564" s="141" t="s">
        <v>1065</v>
      </c>
    </row>
    <row r="565" spans="2:5">
      <c r="B565" s="149" t="str">
        <f t="shared" si="8"/>
        <v>Europa Północna</v>
      </c>
      <c r="C565" s="141" t="s">
        <v>1566</v>
      </c>
      <c r="D565" s="141" t="s">
        <v>971</v>
      </c>
      <c r="E565" s="141" t="s">
        <v>1065</v>
      </c>
    </row>
    <row r="566" spans="2:5">
      <c r="B566" s="149" t="str">
        <f t="shared" si="8"/>
        <v>Europa Zachodnia</v>
      </c>
      <c r="C566" s="141" t="s">
        <v>1567</v>
      </c>
      <c r="D566" s="141" t="s">
        <v>972</v>
      </c>
      <c r="E566" s="141" t="s">
        <v>1065</v>
      </c>
    </row>
    <row r="567" spans="2:5">
      <c r="B567" s="149" t="str">
        <f t="shared" si="8"/>
        <v>Europa Wschodnia</v>
      </c>
      <c r="C567" s="141" t="s">
        <v>1568</v>
      </c>
      <c r="D567" s="141" t="s">
        <v>973</v>
      </c>
      <c r="E567" s="141" t="s">
        <v>1065</v>
      </c>
    </row>
    <row r="568" spans="2:5">
      <c r="B568" s="149" t="str">
        <f t="shared" si="8"/>
        <v>Europa Południowa</v>
      </c>
      <c r="C568" s="141" t="s">
        <v>1569</v>
      </c>
      <c r="D568" s="141" t="s">
        <v>974</v>
      </c>
      <c r="E568" s="141" t="s">
        <v>1065</v>
      </c>
    </row>
    <row r="569" spans="2:5">
      <c r="B569" s="149" t="str">
        <f t="shared" si="8"/>
        <v>Azja Środkowa i Zachodnia</v>
      </c>
      <c r="C569" s="141" t="s">
        <v>1570</v>
      </c>
      <c r="D569" s="141" t="s">
        <v>975</v>
      </c>
      <c r="E569" s="141" t="s">
        <v>1065</v>
      </c>
    </row>
    <row r="570" spans="2:5">
      <c r="B570" s="149" t="str">
        <f t="shared" si="8"/>
        <v>Azja Wschodnia</v>
      </c>
      <c r="C570" s="141" t="s">
        <v>1571</v>
      </c>
      <c r="D570" s="141" t="s">
        <v>976</v>
      </c>
      <c r="E570" s="141" t="s">
        <v>1065</v>
      </c>
    </row>
    <row r="571" spans="2:5">
      <c r="B571" s="149" t="str">
        <f t="shared" si="8"/>
        <v>Azja Południowa i Południowo-Wschodnia</v>
      </c>
      <c r="C571" s="141" t="s">
        <v>1572</v>
      </c>
      <c r="D571" s="141" t="s">
        <v>977</v>
      </c>
      <c r="E571" s="141" t="s">
        <v>1065</v>
      </c>
    </row>
    <row r="572" spans="2:5">
      <c r="B572" s="149" t="str">
        <f t="shared" si="8"/>
        <v>Oceania</v>
      </c>
      <c r="C572" s="141" t="s">
        <v>978</v>
      </c>
      <c r="D572" s="141" t="s">
        <v>978</v>
      </c>
      <c r="E572" s="141" t="s">
        <v>1065</v>
      </c>
    </row>
    <row r="573" spans="2:5">
      <c r="B573" s="149" t="str">
        <f t="shared" si="8"/>
        <v>Afryka Północna</v>
      </c>
      <c r="C573" s="141" t="s">
        <v>1573</v>
      </c>
      <c r="D573" s="141" t="s">
        <v>979</v>
      </c>
      <c r="E573" s="141" t="s">
        <v>1065</v>
      </c>
    </row>
    <row r="574" spans="2:5">
      <c r="B574" s="149" t="str">
        <f t="shared" si="8"/>
        <v>Afryka Południowa</v>
      </c>
      <c r="C574" s="141" t="s">
        <v>1574</v>
      </c>
      <c r="D574" s="141" t="s">
        <v>980</v>
      </c>
      <c r="E574" s="141" t="s">
        <v>1065</v>
      </c>
    </row>
    <row r="575" spans="2:5">
      <c r="B575" s="149" t="str">
        <f t="shared" si="8"/>
        <v>Ameryka Północna za wyjątkiem USA</v>
      </c>
      <c r="C575" s="141" t="s">
        <v>1575</v>
      </c>
      <c r="D575" s="141" t="s">
        <v>981</v>
      </c>
      <c r="E575" s="141" t="s">
        <v>1065</v>
      </c>
    </row>
    <row r="576" spans="2:5">
      <c r="B576" s="149" t="str">
        <f t="shared" si="8"/>
        <v>Karaiby i Ameryka Środkowa</v>
      </c>
      <c r="C576" s="141" t="s">
        <v>1576</v>
      </c>
      <c r="D576" s="141" t="s">
        <v>982</v>
      </c>
      <c r="E576" s="141" t="s">
        <v>1065</v>
      </c>
    </row>
    <row r="577" spans="2:5">
      <c r="B577" s="149" t="str">
        <f t="shared" si="8"/>
        <v>Wschodnia Ameryka Południowa</v>
      </c>
      <c r="C577" s="141" t="s">
        <v>1577</v>
      </c>
      <c r="D577" s="141" t="s">
        <v>983</v>
      </c>
      <c r="E577" s="141" t="s">
        <v>1065</v>
      </c>
    </row>
    <row r="578" spans="2:5">
      <c r="B578" s="149" t="str">
        <f t="shared" si="8"/>
        <v>Północna, Południowa i Zachodnia Ameryka Południowa</v>
      </c>
      <c r="C578" s="141" t="s">
        <v>1578</v>
      </c>
      <c r="D578" s="141" t="s">
        <v>984</v>
      </c>
      <c r="E578" s="141" t="s">
        <v>1065</v>
      </c>
    </row>
    <row r="579" spans="2:5">
      <c r="B579" s="149" t="str">
        <f t="shared" si="8"/>
        <v>Północno-wschodnie USA</v>
      </c>
      <c r="C579" s="141" t="s">
        <v>1580</v>
      </c>
      <c r="D579" s="141" t="s">
        <v>985</v>
      </c>
      <c r="E579" s="141" t="s">
        <v>1065</v>
      </c>
    </row>
    <row r="580" spans="2:5">
      <c r="B580" s="149" t="str">
        <f t="shared" si="8"/>
        <v>Południowo-wschodnie USA</v>
      </c>
      <c r="C580" s="141" t="s">
        <v>1579</v>
      </c>
      <c r="D580" s="141" t="s">
        <v>986</v>
      </c>
      <c r="E580" s="141" t="s">
        <v>1065</v>
      </c>
    </row>
    <row r="581" spans="2:5">
      <c r="B581" s="149" t="str">
        <f t="shared" si="8"/>
        <v>Środkowo-zachodnie USA</v>
      </c>
      <c r="C581" s="141" t="s">
        <v>1581</v>
      </c>
      <c r="D581" s="141" t="s">
        <v>987</v>
      </c>
      <c r="E581" s="141" t="s">
        <v>1065</v>
      </c>
    </row>
    <row r="582" spans="2:5">
      <c r="B582" s="149" t="str">
        <f t="shared" si="8"/>
        <v>Zachodnie USA</v>
      </c>
      <c r="C582" s="141" t="s">
        <v>1582</v>
      </c>
      <c r="D582" s="141" t="s">
        <v>988</v>
      </c>
      <c r="E582" s="141" t="s">
        <v>1065</v>
      </c>
    </row>
    <row r="583" spans="2:5">
      <c r="B583" s="149" t="str">
        <f t="shared" si="8"/>
        <v>Składka zarobiona brutto</v>
      </c>
      <c r="C583" s="141" t="s">
        <v>1583</v>
      </c>
      <c r="D583" s="141" t="s">
        <v>1584</v>
      </c>
      <c r="E583" s="141" t="s">
        <v>1065</v>
      </c>
    </row>
    <row r="584" spans="2:5">
      <c r="B584" s="149" t="str">
        <f t="shared" si="8"/>
        <v>Vskładka</v>
      </c>
      <c r="C584" s="141" t="s">
        <v>1585</v>
      </c>
      <c r="D584" s="141" t="s">
        <v>968</v>
      </c>
      <c r="E584" s="141" t="s">
        <v>1065</v>
      </c>
    </row>
    <row r="585" spans="2:5">
      <c r="B585" s="149" t="str">
        <f t="shared" ref="B585:B648" si="9">IF($C$5=$C$7,C585,D585)</f>
        <v>Vrezerwa</v>
      </c>
      <c r="C585" s="141" t="s">
        <v>1586</v>
      </c>
      <c r="D585" s="141" t="s">
        <v>969</v>
      </c>
      <c r="E585" s="141" t="s">
        <v>1065</v>
      </c>
    </row>
    <row r="586" spans="2:5">
      <c r="B586" s="149" t="str">
        <f t="shared" si="9"/>
        <v>(Vskładka+ Vrezerwa)²</v>
      </c>
      <c r="C586" s="141" t="s">
        <v>1587</v>
      </c>
      <c r="D586" s="141" t="s">
        <v>970</v>
      </c>
      <c r="E586" s="141" t="s">
        <v>1065</v>
      </c>
    </row>
    <row r="587" spans="2:5">
      <c r="B587" s="149" t="str">
        <f t="shared" si="9"/>
        <v>DIV</v>
      </c>
      <c r="C587" s="141" t="s">
        <v>989</v>
      </c>
      <c r="D587" s="141" t="s">
        <v>989</v>
      </c>
      <c r="E587" s="141" t="s">
        <v>1065</v>
      </c>
    </row>
    <row r="588" spans="2:5">
      <c r="B588" s="149" t="str">
        <f t="shared" si="9"/>
        <v>RMT</v>
      </c>
      <c r="C588" s="141" t="s">
        <v>1588</v>
      </c>
      <c r="D588" s="141" t="s">
        <v>1588</v>
      </c>
      <c r="E588" s="141" t="s">
        <v>1065</v>
      </c>
    </row>
    <row r="589" spans="2:5">
      <c r="B589" s="149" t="str">
        <f t="shared" si="9"/>
        <v>SCR brutto (inne)</v>
      </c>
      <c r="C589" s="141" t="s">
        <v>1589</v>
      </c>
      <c r="D589" s="141" t="s">
        <v>1590</v>
      </c>
      <c r="E589" s="141" t="s">
        <v>1065</v>
      </c>
    </row>
    <row r="590" spans="2:5">
      <c r="B590" s="149" t="str">
        <f t="shared" si="9"/>
        <v>SCR netto (inne)</v>
      </c>
      <c r="C590" s="141" t="s">
        <v>1591</v>
      </c>
      <c r="D590" s="141" t="s">
        <v>1592</v>
      </c>
      <c r="E590" s="141" t="s">
        <v>1065</v>
      </c>
    </row>
    <row r="591" spans="2:5">
      <c r="B591" s="149" t="str">
        <f t="shared" si="9"/>
        <v>SCR(powódź)</v>
      </c>
      <c r="C591" s="141" t="s">
        <v>1593</v>
      </c>
      <c r="D591" s="141" t="s">
        <v>1598</v>
      </c>
      <c r="E591" s="141" t="s">
        <v>1065</v>
      </c>
    </row>
    <row r="592" spans="2:5">
      <c r="B592" s="149" t="str">
        <f t="shared" si="9"/>
        <v>Program reasekuracji</v>
      </c>
      <c r="C592" s="141" t="s">
        <v>1594</v>
      </c>
      <c r="D592" s="141" t="s">
        <v>1595</v>
      </c>
      <c r="E592" s="141" t="s">
        <v>1065</v>
      </c>
    </row>
    <row r="593" spans="2:5">
      <c r="B593" s="149" t="str">
        <f t="shared" si="9"/>
        <v>SCR(trzęsienie ziemi)</v>
      </c>
      <c r="C593" s="141" t="s">
        <v>1596</v>
      </c>
      <c r="D593" s="141" t="s">
        <v>1599</v>
      </c>
      <c r="E593" s="141" t="s">
        <v>1065</v>
      </c>
    </row>
    <row r="594" spans="2:5">
      <c r="B594" s="149" t="str">
        <f t="shared" si="9"/>
        <v>SCR(gradobicie)</v>
      </c>
      <c r="C594" s="141" t="s">
        <v>1597</v>
      </c>
      <c r="D594" s="141" t="s">
        <v>1600</v>
      </c>
      <c r="E594" s="141" t="s">
        <v>1065</v>
      </c>
    </row>
    <row r="595" spans="2:5">
      <c r="B595" s="149" t="str">
        <f t="shared" si="9"/>
        <v>SCR(osunięcie się ziemi)</v>
      </c>
      <c r="C595" s="141" t="s">
        <v>1601</v>
      </c>
      <c r="D595" s="141" t="s">
        <v>1602</v>
      </c>
      <c r="E595" s="141" t="s">
        <v>1065</v>
      </c>
    </row>
    <row r="596" spans="2:5">
      <c r="B596" s="149" t="str">
        <f t="shared" si="9"/>
        <v>Ryzyko katastroficzne z ubezp. majątkowo-osobowych</v>
      </c>
      <c r="C596" s="141" t="s">
        <v>1603</v>
      </c>
      <c r="D596" s="141" t="s">
        <v>1604</v>
      </c>
      <c r="E596" s="141" t="s">
        <v>1066</v>
      </c>
    </row>
    <row r="597" spans="2:5">
      <c r="B597" s="149" t="str">
        <f t="shared" si="9"/>
        <v>Katastrofy naturalne</v>
      </c>
      <c r="C597" s="141" t="s">
        <v>1605</v>
      </c>
      <c r="D597" s="141" t="s">
        <v>1606</v>
      </c>
      <c r="E597" s="141" t="s">
        <v>1066</v>
      </c>
    </row>
    <row r="598" spans="2:5">
      <c r="B598" s="149" t="str">
        <f t="shared" si="9"/>
        <v>Reasekuracja nieproporcjonalna ubezpieczenia mienia</v>
      </c>
      <c r="C598" s="141" t="s">
        <v>1607</v>
      </c>
      <c r="D598" s="141" t="s">
        <v>134</v>
      </c>
      <c r="E598" s="141" t="s">
        <v>1066</v>
      </c>
    </row>
    <row r="599" spans="2:5">
      <c r="B599" s="149" t="str">
        <f t="shared" si="9"/>
        <v>Katastrofy antropogeniczne</v>
      </c>
      <c r="C599" s="141" t="s">
        <v>1608</v>
      </c>
      <c r="D599" s="141" t="s">
        <v>1609</v>
      </c>
      <c r="E599" s="141" t="s">
        <v>1066</v>
      </c>
    </row>
    <row r="600" spans="2:5">
      <c r="B600" s="149" t="str">
        <f t="shared" si="9"/>
        <v>Pozostałe</v>
      </c>
      <c r="C600" s="141" t="s">
        <v>1610</v>
      </c>
      <c r="D600" s="141" t="s">
        <v>1611</v>
      </c>
      <c r="E600" s="141" t="s">
        <v>1066</v>
      </c>
    </row>
    <row r="601" spans="2:5">
      <c r="B601" s="149" t="str">
        <f t="shared" si="9"/>
        <v>Huragan</v>
      </c>
      <c r="C601" s="141" t="s">
        <v>1495</v>
      </c>
      <c r="D601" s="141" t="s">
        <v>271</v>
      </c>
      <c r="E601" s="141" t="s">
        <v>1066</v>
      </c>
    </row>
    <row r="602" spans="2:5">
      <c r="B602" s="149" t="str">
        <f t="shared" si="9"/>
        <v>Trzęsienie ziemi</v>
      </c>
      <c r="C602" s="141" t="s">
        <v>1497</v>
      </c>
      <c r="D602" s="141" t="s">
        <v>272</v>
      </c>
      <c r="E602" s="141" t="s">
        <v>1066</v>
      </c>
    </row>
    <row r="603" spans="2:5">
      <c r="B603" s="149" t="str">
        <f t="shared" si="9"/>
        <v>Powódź</v>
      </c>
      <c r="C603" s="141" t="s">
        <v>1496</v>
      </c>
      <c r="D603" s="141" t="s">
        <v>273</v>
      </c>
      <c r="E603" s="141" t="s">
        <v>1066</v>
      </c>
    </row>
    <row r="604" spans="2:5">
      <c r="B604" s="149" t="str">
        <f t="shared" si="9"/>
        <v>Gradobicie</v>
      </c>
      <c r="C604" s="141" t="s">
        <v>1498</v>
      </c>
      <c r="D604" s="141" t="s">
        <v>274</v>
      </c>
      <c r="E604" s="141" t="s">
        <v>1066</v>
      </c>
    </row>
    <row r="605" spans="2:5">
      <c r="B605" s="149" t="str">
        <f t="shared" si="9"/>
        <v>Osunięcie się ziemi</v>
      </c>
      <c r="C605" s="141" t="s">
        <v>1499</v>
      </c>
      <c r="D605" s="141" t="s">
        <v>275</v>
      </c>
      <c r="E605" s="141" t="s">
        <v>1066</v>
      </c>
    </row>
    <row r="606" spans="2:5">
      <c r="B606" s="149" t="str">
        <f t="shared" si="9"/>
        <v>OC komunikacyjne</v>
      </c>
      <c r="C606" s="141" t="s">
        <v>1612</v>
      </c>
      <c r="D606" s="141" t="s">
        <v>1618</v>
      </c>
      <c r="E606" s="141" t="s">
        <v>1066</v>
      </c>
    </row>
    <row r="607" spans="2:5">
      <c r="B607" s="149" t="str">
        <f t="shared" si="9"/>
        <v>Morskie</v>
      </c>
      <c r="C607" s="141" t="s">
        <v>1613</v>
      </c>
      <c r="D607" s="141" t="s">
        <v>279</v>
      </c>
      <c r="E607" s="141" t="s">
        <v>1066</v>
      </c>
    </row>
    <row r="608" spans="2:5">
      <c r="B608" s="149" t="str">
        <f t="shared" si="9"/>
        <v>Lotnicze</v>
      </c>
      <c r="C608" s="141" t="s">
        <v>1614</v>
      </c>
      <c r="D608" s="141" t="s">
        <v>280</v>
      </c>
      <c r="E608" s="141" t="s">
        <v>1066</v>
      </c>
    </row>
    <row r="609" spans="2:5">
      <c r="B609" s="149" t="str">
        <f t="shared" si="9"/>
        <v>Pożar</v>
      </c>
      <c r="C609" s="141" t="s">
        <v>1615</v>
      </c>
      <c r="D609" s="141" t="s">
        <v>281</v>
      </c>
      <c r="E609" s="141" t="s">
        <v>1066</v>
      </c>
    </row>
    <row r="610" spans="2:5">
      <c r="B610" s="149" t="str">
        <f t="shared" si="9"/>
        <v>OC</v>
      </c>
      <c r="C610" s="141" t="s">
        <v>1616</v>
      </c>
      <c r="D610" s="141" t="s">
        <v>282</v>
      </c>
      <c r="E610" s="141" t="s">
        <v>1066</v>
      </c>
    </row>
    <row r="611" spans="2:5">
      <c r="B611" s="149" t="str">
        <f t="shared" si="9"/>
        <v>Kredyty i gwarancje</v>
      </c>
      <c r="C611" s="141" t="s">
        <v>1617</v>
      </c>
      <c r="D611" s="141" t="s">
        <v>1619</v>
      </c>
      <c r="E611" s="141" t="s">
        <v>1066</v>
      </c>
    </row>
    <row r="612" spans="2:5">
      <c r="B612" s="149" t="str">
        <f t="shared" si="9"/>
        <v>Grupa 1</v>
      </c>
      <c r="C612" s="141" t="s">
        <v>1620</v>
      </c>
      <c r="D612" s="141" t="s">
        <v>1625</v>
      </c>
      <c r="E612" s="141" t="s">
        <v>1066</v>
      </c>
    </row>
    <row r="613" spans="2:5">
      <c r="B613" s="149" t="str">
        <f t="shared" si="9"/>
        <v>Grupa 2</v>
      </c>
      <c r="C613" s="141" t="s">
        <v>1621</v>
      </c>
      <c r="D613" s="141" t="s">
        <v>1626</v>
      </c>
      <c r="E613" s="141" t="s">
        <v>1066</v>
      </c>
    </row>
    <row r="614" spans="2:5">
      <c r="B614" s="149" t="str">
        <f t="shared" si="9"/>
        <v>Grupa 3</v>
      </c>
      <c r="C614" s="141" t="s">
        <v>1622</v>
      </c>
      <c r="D614" s="141" t="s">
        <v>1627</v>
      </c>
      <c r="E614" s="141" t="s">
        <v>1066</v>
      </c>
    </row>
    <row r="615" spans="2:5">
      <c r="B615" s="149" t="str">
        <f t="shared" si="9"/>
        <v>Grupa 4</v>
      </c>
      <c r="C615" s="141" t="s">
        <v>1623</v>
      </c>
      <c r="D615" s="141" t="s">
        <v>1628</v>
      </c>
      <c r="E615" s="141" t="s">
        <v>1066</v>
      </c>
    </row>
    <row r="616" spans="2:5">
      <c r="B616" s="149" t="str">
        <f t="shared" si="9"/>
        <v>Grupa 5</v>
      </c>
      <c r="C616" s="141" t="s">
        <v>1624</v>
      </c>
      <c r="D616" s="141" t="s">
        <v>1629</v>
      </c>
      <c r="E616" s="141" t="s">
        <v>1066</v>
      </c>
    </row>
    <row r="617" spans="2:5">
      <c r="B617" s="149" t="str">
        <f t="shared" si="9"/>
        <v>SCR brutto (RNP)</v>
      </c>
      <c r="C617" s="141" t="s">
        <v>1630</v>
      </c>
      <c r="D617" s="141" t="s">
        <v>1631</v>
      </c>
      <c r="E617" s="141" t="s">
        <v>1066</v>
      </c>
    </row>
    <row r="618" spans="2:5">
      <c r="B618" s="149" t="str">
        <f t="shared" si="9"/>
        <v>SCR netto (RNP)</v>
      </c>
      <c r="C618" s="141" t="s">
        <v>1632</v>
      </c>
      <c r="D618" s="141" t="s">
        <v>1633</v>
      </c>
      <c r="E618" s="141" t="s">
        <v>1066</v>
      </c>
    </row>
    <row r="619" spans="2:5">
      <c r="B619" s="149" t="str">
        <f t="shared" si="9"/>
        <v>SCR (Katastrofy antropogeniczne)</v>
      </c>
      <c r="C619" s="141" t="s">
        <v>1634</v>
      </c>
      <c r="D619" s="141" t="s">
        <v>1635</v>
      </c>
      <c r="E619" s="141" t="s">
        <v>1066</v>
      </c>
    </row>
    <row r="620" spans="2:5">
      <c r="B620" s="149" t="str">
        <f t="shared" si="9"/>
        <v>Liczba pojazdów</v>
      </c>
      <c r="C620" s="141" t="s">
        <v>1638</v>
      </c>
      <c r="D620" s="141" t="s">
        <v>990</v>
      </c>
      <c r="E620" s="141" t="s">
        <v>1066</v>
      </c>
    </row>
    <row r="621" spans="2:5">
      <c r="B621" s="149" t="str">
        <f t="shared" si="9"/>
        <v>z SU&gt;24 mln EUR (Na)</v>
      </c>
      <c r="C621" s="141" t="s">
        <v>1639</v>
      </c>
      <c r="D621" s="141" t="s">
        <v>1636</v>
      </c>
      <c r="E621" s="141" t="s">
        <v>1066</v>
      </c>
    </row>
    <row r="622" spans="2:5">
      <c r="B622" s="149" t="str">
        <f t="shared" si="9"/>
        <v>z SU&lt;24 mln EUR (Nb)</v>
      </c>
      <c r="C622" s="141" t="s">
        <v>1640</v>
      </c>
      <c r="D622" s="141" t="s">
        <v>1637</v>
      </c>
      <c r="E622" s="141" t="s">
        <v>1066</v>
      </c>
    </row>
    <row r="623" spans="2:5">
      <c r="B623" s="149" t="str">
        <f t="shared" si="9"/>
        <v>Strata brutto</v>
      </c>
      <c r="C623" s="141" t="s">
        <v>1641</v>
      </c>
      <c r="D623" s="141" t="s">
        <v>991</v>
      </c>
      <c r="E623" s="141" t="s">
        <v>1066</v>
      </c>
    </row>
    <row r="624" spans="2:5">
      <c r="B624" s="149" t="str">
        <f t="shared" si="9"/>
        <v>SCR (OC komunikacyjne) brutto</v>
      </c>
      <c r="C624" s="141" t="s">
        <v>1655</v>
      </c>
      <c r="D624" s="141" t="s">
        <v>1656</v>
      </c>
      <c r="E624" s="141" t="s">
        <v>1066</v>
      </c>
    </row>
    <row r="625" spans="2:5">
      <c r="B625" s="149" t="str">
        <f t="shared" si="9"/>
        <v>Tankowiec</v>
      </c>
      <c r="C625" s="141" t="s">
        <v>1643</v>
      </c>
      <c r="D625" s="141" t="s">
        <v>992</v>
      </c>
      <c r="E625" s="141" t="s">
        <v>1066</v>
      </c>
    </row>
    <row r="626" spans="2:5">
      <c r="B626" s="149" t="str">
        <f t="shared" si="9"/>
        <v>Platforma</v>
      </c>
      <c r="C626" s="141" t="s">
        <v>1644</v>
      </c>
      <c r="D626" s="141" t="s">
        <v>993</v>
      </c>
      <c r="E626" s="141" t="s">
        <v>1066</v>
      </c>
    </row>
    <row r="627" spans="2:5">
      <c r="B627" s="149" t="str">
        <f t="shared" si="9"/>
        <v>Max z SU</v>
      </c>
      <c r="C627" s="141" t="s">
        <v>1645</v>
      </c>
      <c r="D627" s="141" t="s">
        <v>1646</v>
      </c>
      <c r="E627" s="141" t="s">
        <v>1066</v>
      </c>
    </row>
    <row r="628" spans="2:5">
      <c r="B628" s="149" t="str">
        <f t="shared" si="9"/>
        <v>SCR (Tankowiec)</v>
      </c>
      <c r="C628" s="141" t="s">
        <v>1647</v>
      </c>
      <c r="D628" s="141" t="s">
        <v>1648</v>
      </c>
      <c r="E628" s="141" t="s">
        <v>1066</v>
      </c>
    </row>
    <row r="629" spans="2:5">
      <c r="B629" s="149" t="str">
        <f t="shared" si="9"/>
        <v>SCR (Platforma)</v>
      </c>
      <c r="C629" s="141" t="s">
        <v>1649</v>
      </c>
      <c r="D629" s="141" t="s">
        <v>1650</v>
      </c>
      <c r="E629" s="141" t="s">
        <v>1066</v>
      </c>
    </row>
    <row r="630" spans="2:5">
      <c r="B630" s="149" t="str">
        <f t="shared" si="9"/>
        <v>SCR (Morskie) brutto</v>
      </c>
      <c r="C630" s="141" t="s">
        <v>1652</v>
      </c>
      <c r="D630" s="141" t="s">
        <v>1651</v>
      </c>
      <c r="E630" s="141" t="s">
        <v>1066</v>
      </c>
    </row>
    <row r="631" spans="2:5">
      <c r="B631" s="149" t="str">
        <f t="shared" si="9"/>
        <v>SCR (Morskie) netto</v>
      </c>
      <c r="C631" s="141" t="s">
        <v>1653</v>
      </c>
      <c r="D631" s="141" t="s">
        <v>1654</v>
      </c>
      <c r="E631" s="141" t="s">
        <v>1066</v>
      </c>
    </row>
    <row r="632" spans="2:5">
      <c r="B632" s="149" t="str">
        <f t="shared" si="9"/>
        <v>SCR (Lotnicze) brutto</v>
      </c>
      <c r="C632" s="141" t="s">
        <v>1659</v>
      </c>
      <c r="D632" s="141" t="s">
        <v>1660</v>
      </c>
      <c r="E632" s="141" t="s">
        <v>1066</v>
      </c>
    </row>
    <row r="633" spans="2:5">
      <c r="B633" s="149" t="str">
        <f t="shared" si="9"/>
        <v>SCR (OC komunikacyjne) netto</v>
      </c>
      <c r="C633" s="141" t="s">
        <v>1657</v>
      </c>
      <c r="D633" s="141" t="s">
        <v>1658</v>
      </c>
      <c r="E633" s="141" t="s">
        <v>1066</v>
      </c>
    </row>
    <row r="634" spans="2:5">
      <c r="B634" s="149" t="str">
        <f t="shared" si="9"/>
        <v>SCR (Lotnicze) netto</v>
      </c>
      <c r="C634" s="141" t="s">
        <v>1661</v>
      </c>
      <c r="D634" s="141" t="s">
        <v>1662</v>
      </c>
      <c r="E634" s="141" t="s">
        <v>1066</v>
      </c>
    </row>
    <row r="635" spans="2:5">
      <c r="B635" s="149" t="str">
        <f t="shared" si="9"/>
        <v>Najwyższa SU</v>
      </c>
      <c r="C635" s="141" t="s">
        <v>1663</v>
      </c>
      <c r="D635" s="141" t="s">
        <v>1664</v>
      </c>
      <c r="E635" s="141" t="s">
        <v>1066</v>
      </c>
    </row>
    <row r="636" spans="2:5">
      <c r="B636" s="149" t="str">
        <f t="shared" si="9"/>
        <v>SCR (Pożar) brutto</v>
      </c>
      <c r="C636" s="141" t="s">
        <v>1665</v>
      </c>
      <c r="D636" s="141" t="s">
        <v>1667</v>
      </c>
      <c r="E636" s="141" t="s">
        <v>1066</v>
      </c>
    </row>
    <row r="637" spans="2:5">
      <c r="B637" s="149" t="str">
        <f t="shared" si="9"/>
        <v>SCR (Pożar) netto</v>
      </c>
      <c r="C637" s="141" t="s">
        <v>1666</v>
      </c>
      <c r="D637" s="141" t="s">
        <v>1668</v>
      </c>
      <c r="E637" s="141" t="s">
        <v>1066</v>
      </c>
    </row>
    <row r="638" spans="2:5">
      <c r="B638" s="149" t="str">
        <f t="shared" si="9"/>
        <v>Niewypłacalność kontrahenta</v>
      </c>
      <c r="C638" s="141" t="s">
        <v>1669</v>
      </c>
      <c r="D638" s="141" t="s">
        <v>994</v>
      </c>
      <c r="E638" s="141" t="s">
        <v>1066</v>
      </c>
    </row>
    <row r="639" spans="2:5">
      <c r="B639" s="149" t="str">
        <f t="shared" si="9"/>
        <v>Recesja</v>
      </c>
      <c r="C639" s="141" t="s">
        <v>1670</v>
      </c>
      <c r="D639" s="141" t="s">
        <v>995</v>
      </c>
      <c r="E639" s="141" t="s">
        <v>1066</v>
      </c>
    </row>
    <row r="640" spans="2:5">
      <c r="B640" s="149" t="str">
        <f t="shared" si="9"/>
        <v>Najwyższa SU (ekspozycja 1)</v>
      </c>
      <c r="C640" s="141" t="s">
        <v>1671</v>
      </c>
      <c r="D640" s="141" t="s">
        <v>1672</v>
      </c>
      <c r="E640" s="141" t="s">
        <v>1066</v>
      </c>
    </row>
    <row r="641" spans="2:5">
      <c r="B641" s="149" t="str">
        <f t="shared" si="9"/>
        <v>Najwyższa SU (ekspozycja 2)</v>
      </c>
      <c r="C641" s="141" t="s">
        <v>1673</v>
      </c>
      <c r="D641" s="141" t="s">
        <v>1674</v>
      </c>
      <c r="E641" s="141" t="s">
        <v>1066</v>
      </c>
    </row>
    <row r="642" spans="2:5">
      <c r="B642" s="149" t="str">
        <f t="shared" si="9"/>
        <v>SCR (Niewypłacalność kontrahenta)</v>
      </c>
      <c r="C642" s="141" t="s">
        <v>1675</v>
      </c>
      <c r="D642" s="141" t="s">
        <v>1676</v>
      </c>
      <c r="E642" s="141" t="s">
        <v>1066</v>
      </c>
    </row>
    <row r="643" spans="2:5">
      <c r="B643" s="149" t="str">
        <f t="shared" si="9"/>
        <v>SCR (Recesja)</v>
      </c>
      <c r="C643" s="141" t="s">
        <v>1677</v>
      </c>
      <c r="D643" s="141" t="s">
        <v>1677</v>
      </c>
      <c r="E643" s="141" t="s">
        <v>1066</v>
      </c>
    </row>
    <row r="644" spans="2:5">
      <c r="B644" s="149" t="str">
        <f t="shared" si="9"/>
        <v>SCR (Kredyty i gwarancje) brutto</v>
      </c>
      <c r="C644" s="141" t="s">
        <v>1678</v>
      </c>
      <c r="D644" s="141" t="s">
        <v>1680</v>
      </c>
      <c r="E644" s="141" t="s">
        <v>1066</v>
      </c>
    </row>
    <row r="645" spans="2:5">
      <c r="B645" s="149" t="str">
        <f t="shared" si="9"/>
        <v>SCR (Kredyty i gwarancje) netto</v>
      </c>
      <c r="C645" s="141" t="s">
        <v>1679</v>
      </c>
      <c r="D645" s="141" t="s">
        <v>1681</v>
      </c>
      <c r="E645" s="141" t="s">
        <v>1066</v>
      </c>
    </row>
    <row r="646" spans="2:5">
      <c r="B646" s="149" t="str">
        <f t="shared" si="9"/>
        <v xml:space="preserve">Grupa ryzyka odpowiedzialności cywilnej </v>
      </c>
      <c r="C646" s="141" t="s">
        <v>1682</v>
      </c>
      <c r="D646" s="141" t="s">
        <v>996</v>
      </c>
      <c r="E646" s="141" t="s">
        <v>1066</v>
      </c>
    </row>
    <row r="647" spans="2:5">
      <c r="B647" s="149" t="str">
        <f t="shared" si="9"/>
        <v>Strata netto</v>
      </c>
      <c r="C647" s="141" t="s">
        <v>1683</v>
      </c>
      <c r="D647" s="141" t="s">
        <v>997</v>
      </c>
      <c r="E647" s="141" t="s">
        <v>1066</v>
      </c>
    </row>
    <row r="648" spans="2:5">
      <c r="B648" s="149" t="str">
        <f t="shared" si="9"/>
        <v>Ubezpieczenie i reasekuracja proporcjonalna odpowiedzialności cywilnej w przypadku postępowania niezgodnego z etyką zawodową inne niż ubezpieczenie odpowiedzialności cywilnej w przypadku postępowania niezgodnego z etyką zawodową dla rzemieślników i twórców prowadzących działalność na własny rachunek.</v>
      </c>
      <c r="C648" s="141" t="s">
        <v>1684</v>
      </c>
      <c r="D648" s="141" t="s">
        <v>998</v>
      </c>
      <c r="E648" s="141" t="s">
        <v>1066</v>
      </c>
    </row>
    <row r="649" spans="2:5">
      <c r="B649" s="149" t="str">
        <f t="shared" ref="B649:B712" si="10">IF($C$5=$C$7,C649,D649)</f>
        <v>Ubezpieczenie odpowiedzialności cywilnej pracodawcy i zobowiązania reasekuracji proporcjonalnej.</v>
      </c>
      <c r="C649" s="141" t="s">
        <v>1685</v>
      </c>
      <c r="D649" s="141" t="s">
        <v>999</v>
      </c>
      <c r="E649" s="141" t="s">
        <v>1066</v>
      </c>
    </row>
    <row r="650" spans="2:5">
      <c r="B650" s="149" t="str">
        <f t="shared" si="10"/>
        <v>Ubezpieczenie odpowiedzialności cywilnej dyrektorów i członków zarządu oraz zobowiązania reasekuracji proporcjonalnej.</v>
      </c>
      <c r="C650" s="141" t="s">
        <v>1686</v>
      </c>
      <c r="D650" s="141" t="s">
        <v>1000</v>
      </c>
      <c r="E650" s="141" t="s">
        <v>1066</v>
      </c>
    </row>
    <row r="651" spans="2:5">
      <c r="B651" s="149" t="str">
        <f t="shared" si="10"/>
        <v>Zobowiązania ubezpieczeniowe i reasekuracyjne w zakresie odpowiedzialności cywilnej zawarte w liniach biznesowych 8 i 20, inne niż zobowiązania zaliczone do grup ryzyka odpowiedzialności cywilnej od 1 do 3 i inne niż ubezpieczenia i reasekuracja proporcjonalna odpowiedzialności cywilnej indywidualnej i odpowiedzialności cywilnej w przypadku postępowania niezgodnego z etyką zawodową dla rzemieślników i twórców prowadzących działalność na własny rachunek.</v>
      </c>
      <c r="C651" s="141" t="s">
        <v>1687</v>
      </c>
      <c r="D651" s="141" t="s">
        <v>1001</v>
      </c>
      <c r="E651" s="141" t="s">
        <v>1066</v>
      </c>
    </row>
    <row r="652" spans="2:5">
      <c r="B652" s="149" t="str">
        <f t="shared" si="10"/>
        <v xml:space="preserve">Zobowiązania reasekuracji nieproporcjonalnej, które odnoszą się do zobowiązań ubezpieczeniowych zawartych w linii biznesowej 8. </v>
      </c>
      <c r="C652" s="141" t="s">
        <v>1688</v>
      </c>
      <c r="D652" s="141" t="s">
        <v>1002</v>
      </c>
      <c r="E652" s="141" t="s">
        <v>1066</v>
      </c>
    </row>
    <row r="653" spans="2:5">
      <c r="B653" s="149" t="str">
        <f t="shared" si="10"/>
        <v>Grupa ryzyka OC</v>
      </c>
      <c r="C653" s="141" t="s">
        <v>1691</v>
      </c>
      <c r="D653" s="141" t="s">
        <v>996</v>
      </c>
      <c r="E653" s="141" t="s">
        <v>1066</v>
      </c>
    </row>
    <row r="654" spans="2:5">
      <c r="B654" s="149" t="str">
        <f t="shared" si="10"/>
        <v>Czynnik ryzyka</v>
      </c>
      <c r="C654" s="141" t="s">
        <v>1692</v>
      </c>
      <c r="D654" s="141" t="s">
        <v>1689</v>
      </c>
      <c r="E654" s="141" t="s">
        <v>1066</v>
      </c>
    </row>
    <row r="655" spans="2:5">
      <c r="B655" s="149" t="str">
        <f t="shared" si="10"/>
        <v>SCR (OC) brutto</v>
      </c>
      <c r="C655" s="141" t="s">
        <v>1694</v>
      </c>
      <c r="D655" s="141" t="s">
        <v>1696</v>
      </c>
      <c r="E655" s="141" t="s">
        <v>1066</v>
      </c>
    </row>
    <row r="656" spans="2:5">
      <c r="B656" s="149" t="str">
        <f t="shared" si="10"/>
        <v>SCR (OC) netto</v>
      </c>
      <c r="C656" s="141" t="s">
        <v>1695</v>
      </c>
      <c r="D656" s="141" t="s">
        <v>1697</v>
      </c>
      <c r="E656" s="141" t="s">
        <v>1066</v>
      </c>
    </row>
    <row r="657" spans="2:5">
      <c r="B657" s="149" t="str">
        <f t="shared" si="10"/>
        <v xml:space="preserve">Grupa zobowiązań ubezpieczeniowych i reasekuracyjnych </v>
      </c>
      <c r="C657" s="141" t="s">
        <v>1698</v>
      </c>
      <c r="D657" s="141" t="s">
        <v>1003</v>
      </c>
      <c r="E657" s="141" t="s">
        <v>1066</v>
      </c>
    </row>
    <row r="658" spans="2:5">
      <c r="B658" s="149" t="str">
        <f t="shared" si="10"/>
        <v>Zobowiązania ubezpieczeniowe i reasekuracyjne zawarte w liniach biznesowych 6 i 18  inne niż ubezpieczenie i reasekuracja w ubezpieczeniach morskich oraz ubezpieczenie i reasekuracja w ubezpieczeniach lotniczych.</v>
      </c>
      <c r="C658" s="141" t="s">
        <v>1699</v>
      </c>
      <c r="D658" s="141" t="s">
        <v>1004</v>
      </c>
      <c r="E658" s="141" t="s">
        <v>1066</v>
      </c>
    </row>
    <row r="659" spans="2:5">
      <c r="B659" s="149" t="str">
        <f t="shared" si="10"/>
        <v>Zobowiązania reasekuracji zawarte w linii biznesowej 27 inne niż reasekuracja w ubezpieczeniach morskich i reasekuracja w ubezpieczeniach lotniczych.</v>
      </c>
      <c r="C659" s="141" t="s">
        <v>1700</v>
      </c>
      <c r="D659" s="141" t="s">
        <v>1005</v>
      </c>
      <c r="E659" s="141" t="s">
        <v>1066</v>
      </c>
    </row>
    <row r="660" spans="2:5">
      <c r="B660" s="149" t="str">
        <f t="shared" si="10"/>
        <v>Zobowiązania ubezpieczeniowe i reasekuracyjne zawarte w liniach biznesowych 12 i 24 inne niż rozszerzone gwarancje dla zobowiązań ubezpieczeniowych i reasekuracyjnych, o ile portfel takich zobowiązań jest w wysokim stopniu zdywersyfikowany i takie zobowiązania nie obejmują kosztów wycofania produktu.</v>
      </c>
      <c r="C660" s="141" t="s">
        <v>1701</v>
      </c>
      <c r="D660" s="141" t="s">
        <v>1006</v>
      </c>
      <c r="E660" s="141" t="s">
        <v>1066</v>
      </c>
    </row>
    <row r="661" spans="2:5">
      <c r="B661" s="149" t="str">
        <f t="shared" si="10"/>
        <v>Zobowiązania reasekuracji zawarte w linii biznesowej 26 inne niż reasekuracja w ubezpieczeniach ogólnej odpowiedzialności cywilnej.</v>
      </c>
      <c r="C661" s="141" t="s">
        <v>1702</v>
      </c>
      <c r="D661" s="141" t="s">
        <v>1007</v>
      </c>
      <c r="E661" s="141" t="s">
        <v>1066</v>
      </c>
    </row>
    <row r="662" spans="2:5">
      <c r="B662" s="149" t="str">
        <f t="shared" si="10"/>
        <v>Nieproporcjonalne zobowiązania reasekuracyjne, które odnoszą się do zobowiązań ubezpieczeniowych zawartych w linii biznesowej 9.</v>
      </c>
      <c r="C662" s="141" t="s">
        <v>1703</v>
      </c>
      <c r="D662" s="141" t="s">
        <v>1008</v>
      </c>
      <c r="E662" s="141" t="s">
        <v>1066</v>
      </c>
    </row>
    <row r="663" spans="2:5">
      <c r="B663" s="149" t="str">
        <f t="shared" si="10"/>
        <v>SCR (Pozostałe) brutto</v>
      </c>
      <c r="C663" s="141" t="s">
        <v>1705</v>
      </c>
      <c r="D663" s="141" t="s">
        <v>1707</v>
      </c>
      <c r="E663" s="141" t="s">
        <v>1066</v>
      </c>
    </row>
    <row r="664" spans="2:5">
      <c r="B664" s="149" t="str">
        <f t="shared" si="10"/>
        <v>SCR (Pozostałe) netto</v>
      </c>
      <c r="C664" s="141" t="s">
        <v>1706</v>
      </c>
      <c r="D664" s="141" t="s">
        <v>1708</v>
      </c>
      <c r="E664" s="141" t="s">
        <v>1066</v>
      </c>
    </row>
    <row r="665" spans="2:5">
      <c r="B665" s="149" t="str">
        <f t="shared" si="10"/>
        <v>Ryzyko katastroficzne z ubezp. majątkowo-osobowych (podsumowanie)</v>
      </c>
      <c r="C665" s="141" t="s">
        <v>1721</v>
      </c>
      <c r="D665" s="141" t="s">
        <v>266</v>
      </c>
      <c r="E665" s="141" t="s">
        <v>1071</v>
      </c>
    </row>
    <row r="666" spans="2:5">
      <c r="B666" s="149" t="str">
        <f t="shared" si="10"/>
        <v>SCR brutto</v>
      </c>
      <c r="C666" s="141" t="s">
        <v>1711</v>
      </c>
      <c r="D666" s="141" t="s">
        <v>267</v>
      </c>
      <c r="E666" s="141" t="s">
        <v>1071</v>
      </c>
    </row>
    <row r="667" spans="2:5">
      <c r="B667" s="149" t="str">
        <f t="shared" si="10"/>
        <v>Techniki ograniczania ryzyka</v>
      </c>
      <c r="C667" s="141" t="s">
        <v>1712</v>
      </c>
      <c r="D667" s="141" t="s">
        <v>268</v>
      </c>
      <c r="E667" s="141" t="s">
        <v>1071</v>
      </c>
    </row>
    <row r="668" spans="2:5">
      <c r="B668" s="149" t="str">
        <f t="shared" si="10"/>
        <v>SCR netto</v>
      </c>
      <c r="C668" s="141" t="s">
        <v>1713</v>
      </c>
      <c r="D668" s="141" t="s">
        <v>269</v>
      </c>
      <c r="E668" s="141" t="s">
        <v>1071</v>
      </c>
    </row>
    <row r="669" spans="2:5">
      <c r="B669" s="149" t="str">
        <f t="shared" si="10"/>
        <v>Ryzyko katastrof naturalnych</v>
      </c>
      <c r="C669" s="141" t="s">
        <v>1714</v>
      </c>
      <c r="D669" s="141" t="s">
        <v>270</v>
      </c>
      <c r="E669" s="141" t="s">
        <v>1071</v>
      </c>
    </row>
    <row r="670" spans="2:5">
      <c r="B670" s="149" t="str">
        <f t="shared" si="10"/>
        <v>Efekt dywersyfikacji pomiędzy zdarzeniami</v>
      </c>
      <c r="C670" s="141" t="s">
        <v>1715</v>
      </c>
      <c r="D670" s="141" t="s">
        <v>276</v>
      </c>
      <c r="E670" s="141" t="s">
        <v>1071</v>
      </c>
    </row>
    <row r="671" spans="2:5">
      <c r="B671" s="149" t="str">
        <f t="shared" si="10"/>
        <v>Ryzyko katastrof dla reasekuracji nieproporcjonalnej</v>
      </c>
      <c r="C671" s="141" t="s">
        <v>1716</v>
      </c>
      <c r="D671" s="141" t="s">
        <v>277</v>
      </c>
      <c r="E671" s="141" t="s">
        <v>1071</v>
      </c>
    </row>
    <row r="672" spans="2:5">
      <c r="B672" s="149" t="str">
        <f t="shared" si="10"/>
        <v>Ryzyko katastrof antropogenicznych</v>
      </c>
      <c r="C672" s="141" t="s">
        <v>1717</v>
      </c>
      <c r="D672" s="141" t="s">
        <v>278</v>
      </c>
      <c r="E672" s="141" t="s">
        <v>1071</v>
      </c>
    </row>
    <row r="673" spans="2:5">
      <c r="B673" s="149" t="str">
        <f t="shared" si="10"/>
        <v>Pozostałe ryzyko katastroficzne</v>
      </c>
      <c r="C673" s="141" t="s">
        <v>1718</v>
      </c>
      <c r="D673" s="141" t="s">
        <v>283</v>
      </c>
      <c r="E673" s="141" t="s">
        <v>1071</v>
      </c>
    </row>
    <row r="674" spans="2:5">
      <c r="B674" s="149" t="str">
        <f t="shared" si="10"/>
        <v>Wymóg kapitałowy dla ryzyka katastroficznego przed dywersyfikacją</v>
      </c>
      <c r="C674" s="141" t="s">
        <v>1719</v>
      </c>
      <c r="D674" s="141" t="s">
        <v>284</v>
      </c>
      <c r="E674" s="141" t="s">
        <v>1071</v>
      </c>
    </row>
    <row r="675" spans="2:5">
      <c r="B675" s="149" t="str">
        <f t="shared" si="10"/>
        <v>Wymóg kapitałowy dla ryzyka katastroficznego po dywersyfikacji</v>
      </c>
      <c r="C675" s="141" t="s">
        <v>1720</v>
      </c>
      <c r="D675" s="141" t="s">
        <v>285</v>
      </c>
      <c r="E675" s="141" t="s">
        <v>1071</v>
      </c>
    </row>
    <row r="676" spans="2:5">
      <c r="B676" s="149" t="str">
        <f t="shared" si="10"/>
        <v>Ryzyko katastroficzne z ubezp. zdrowotnych (podsumowanie)</v>
      </c>
      <c r="C676" s="141" t="s">
        <v>1722</v>
      </c>
      <c r="D676" s="141" t="s">
        <v>286</v>
      </c>
      <c r="E676" s="141" t="s">
        <v>1071</v>
      </c>
    </row>
    <row r="677" spans="2:5">
      <c r="B677" s="149" t="str">
        <f t="shared" si="10"/>
        <v>Ryzyko katastroficzne z ubezp. zdrowotnych</v>
      </c>
      <c r="C677" s="141" t="s">
        <v>1723</v>
      </c>
      <c r="D677" s="141" t="s">
        <v>287</v>
      </c>
      <c r="E677" s="141" t="s">
        <v>1071</v>
      </c>
    </row>
    <row r="678" spans="2:5">
      <c r="B678" s="149" t="str">
        <f t="shared" si="10"/>
        <v>Wypadki masowe</v>
      </c>
      <c r="C678" s="141" t="s">
        <v>1724</v>
      </c>
      <c r="D678" s="141" t="s">
        <v>288</v>
      </c>
      <c r="E678" s="141" t="s">
        <v>1071</v>
      </c>
    </row>
    <row r="679" spans="2:5">
      <c r="B679" s="149" t="str">
        <f t="shared" si="10"/>
        <v>Koncentracja wypadków</v>
      </c>
      <c r="C679" s="141" t="s">
        <v>1725</v>
      </c>
      <c r="D679" s="141" t="s">
        <v>289</v>
      </c>
      <c r="E679" s="141" t="s">
        <v>1071</v>
      </c>
    </row>
    <row r="680" spans="2:5">
      <c r="B680" s="149" t="str">
        <f t="shared" si="10"/>
        <v>Pandemia</v>
      </c>
      <c r="C680" s="141" t="s">
        <v>1726</v>
      </c>
      <c r="D680" s="141" t="s">
        <v>290</v>
      </c>
      <c r="E680" s="141" t="s">
        <v>1071</v>
      </c>
    </row>
    <row r="681" spans="2:5">
      <c r="B681" s="149" t="str">
        <f t="shared" si="10"/>
        <v>Ryzyko katastroficzne z ubezp. zdrowotnych - Wypadki masowe</v>
      </c>
      <c r="C681" s="141" t="s">
        <v>1727</v>
      </c>
      <c r="D681" s="141" t="s">
        <v>294</v>
      </c>
      <c r="E681" s="141" t="s">
        <v>1071</v>
      </c>
    </row>
    <row r="682" spans="2:5">
      <c r="B682" s="149" t="str">
        <f t="shared" si="10"/>
        <v>Estonia</v>
      </c>
      <c r="C682" s="141" t="s">
        <v>1728</v>
      </c>
      <c r="D682" s="141" t="s">
        <v>1728</v>
      </c>
      <c r="E682" s="141" t="s">
        <v>1071</v>
      </c>
    </row>
    <row r="683" spans="2:5">
      <c r="B683" s="149" t="str">
        <f t="shared" si="10"/>
        <v>Finlandia</v>
      </c>
      <c r="C683" s="141" t="s">
        <v>1729</v>
      </c>
      <c r="D683" s="141" t="s">
        <v>1730</v>
      </c>
      <c r="E683" s="141" t="s">
        <v>1071</v>
      </c>
    </row>
    <row r="684" spans="2:5">
      <c r="B684" s="149" t="str">
        <f t="shared" si="10"/>
        <v>Łotwa</v>
      </c>
      <c r="C684" s="141" t="s">
        <v>1731</v>
      </c>
      <c r="D684" s="141" t="s">
        <v>1733</v>
      </c>
      <c r="E684" s="141" t="s">
        <v>1071</v>
      </c>
    </row>
    <row r="685" spans="2:5">
      <c r="B685" s="149" t="str">
        <f t="shared" si="10"/>
        <v>Litwa</v>
      </c>
      <c r="C685" s="141" t="s">
        <v>1732</v>
      </c>
      <c r="D685" s="141" t="s">
        <v>1734</v>
      </c>
      <c r="E685" s="141" t="s">
        <v>1071</v>
      </c>
    </row>
    <row r="686" spans="2:5">
      <c r="B686" s="149" t="str">
        <f t="shared" si="10"/>
        <v>Śmierć w wypadku</v>
      </c>
      <c r="C686" s="141" t="s">
        <v>1735</v>
      </c>
      <c r="D686" s="141" t="s">
        <v>295</v>
      </c>
      <c r="E686" s="141" t="s">
        <v>1071</v>
      </c>
    </row>
    <row r="687" spans="2:5">
      <c r="B687" s="149" t="str">
        <f t="shared" si="10"/>
        <v>Liczba osób ubezpieczonych</v>
      </c>
      <c r="C687" s="141" t="s">
        <v>1736</v>
      </c>
      <c r="D687" s="141" t="s">
        <v>300</v>
      </c>
      <c r="E687" s="141" t="s">
        <v>1071</v>
      </c>
    </row>
    <row r="688" spans="2:5">
      <c r="B688" s="149" t="str">
        <f t="shared" si="10"/>
        <v>Łączna wartość świadczeń wypłaconych</v>
      </c>
      <c r="C688" s="141" t="s">
        <v>1737</v>
      </c>
      <c r="D688" s="141" t="s">
        <v>301</v>
      </c>
      <c r="E688" s="141" t="s">
        <v>1071</v>
      </c>
    </row>
    <row r="689" spans="2:5">
      <c r="B689" s="149" t="str">
        <f t="shared" si="10"/>
        <v>Trwała niepełnosprawność spowodowana przez wypadek</v>
      </c>
      <c r="C689" s="141" t="s">
        <v>1738</v>
      </c>
      <c r="D689" s="141" t="s">
        <v>296</v>
      </c>
      <c r="E689" s="141" t="s">
        <v>1071</v>
      </c>
    </row>
    <row r="690" spans="2:5">
      <c r="B690" s="149" t="str">
        <f t="shared" si="10"/>
        <v>Niepełnosprawność, która trwa co najmniej 10 lat, spowodowana przez wypadek</v>
      </c>
      <c r="C690" s="141" t="s">
        <v>1739</v>
      </c>
      <c r="D690" s="141" t="s">
        <v>297</v>
      </c>
      <c r="E690" s="141" t="s">
        <v>1071</v>
      </c>
    </row>
    <row r="691" spans="2:5">
      <c r="B691" s="149" t="str">
        <f t="shared" si="10"/>
        <v>Niepełnosprawność, która trwa co najmniej 12 miesięcy, spowodowana przez wypadek</v>
      </c>
      <c r="C691" s="141" t="s">
        <v>1740</v>
      </c>
      <c r="D691" s="141" t="s">
        <v>298</v>
      </c>
      <c r="E691" s="141" t="s">
        <v>1071</v>
      </c>
    </row>
    <row r="692" spans="2:5">
      <c r="B692" s="149" t="str">
        <f t="shared" si="10"/>
        <v>Leczenie w związku z wypadkiem</v>
      </c>
      <c r="C692" s="141" t="s">
        <v>1741</v>
      </c>
      <c r="D692" s="141" t="s">
        <v>299</v>
      </c>
      <c r="E692" s="141" t="s">
        <v>1071</v>
      </c>
    </row>
    <row r="693" spans="2:5">
      <c r="B693" s="149" t="str">
        <f t="shared" si="10"/>
        <v xml:space="preserve">Obciążenie kapitałowe brutto </v>
      </c>
      <c r="C693" s="141" t="s">
        <v>1743</v>
      </c>
      <c r="D693" s="141" t="s">
        <v>291</v>
      </c>
      <c r="E693" s="141" t="s">
        <v>1071</v>
      </c>
    </row>
    <row r="694" spans="2:5">
      <c r="B694" s="149" t="str">
        <f t="shared" si="10"/>
        <v>Składka odnowieniowa</v>
      </c>
      <c r="C694" s="141" t="s">
        <v>1742</v>
      </c>
      <c r="D694" s="141" t="s">
        <v>292</v>
      </c>
      <c r="E694" s="141" t="s">
        <v>1071</v>
      </c>
    </row>
    <row r="695" spans="2:5">
      <c r="B695" s="149" t="str">
        <f t="shared" si="10"/>
        <v>Obciążenie kapitałowe netto</v>
      </c>
      <c r="C695" s="141" t="s">
        <v>1744</v>
      </c>
      <c r="D695" s="141" t="s">
        <v>293</v>
      </c>
      <c r="E695" s="141" t="s">
        <v>1071</v>
      </c>
    </row>
    <row r="696" spans="2:5">
      <c r="B696" s="149" t="str">
        <f t="shared" si="10"/>
        <v>Wymóg dla wypadków masowych po dywersyfikacji</v>
      </c>
      <c r="C696" s="141" t="s">
        <v>1745</v>
      </c>
      <c r="D696" s="141" t="s">
        <v>303</v>
      </c>
      <c r="E696" s="141" t="s">
        <v>1071</v>
      </c>
    </row>
    <row r="697" spans="2:5">
      <c r="B697" s="149" t="str">
        <f t="shared" si="10"/>
        <v>Współczynnik</v>
      </c>
      <c r="C697" s="141" t="s">
        <v>1748</v>
      </c>
      <c r="D697" s="141" t="s">
        <v>1749</v>
      </c>
      <c r="E697" s="141" t="s">
        <v>1071</v>
      </c>
    </row>
    <row r="698" spans="2:5">
      <c r="B698" s="149" t="str">
        <f t="shared" si="10"/>
        <v>Zdarzenie</v>
      </c>
      <c r="C698" s="141" t="s">
        <v>1750</v>
      </c>
      <c r="D698" s="141" t="s">
        <v>1751</v>
      </c>
      <c r="E698" s="141" t="s">
        <v>1071</v>
      </c>
    </row>
    <row r="699" spans="2:5">
      <c r="B699" s="149" t="str">
        <f t="shared" si="10"/>
        <v>Wymóg dla wypadków masowych przed dywersyfikacją</v>
      </c>
      <c r="C699" s="141" t="s">
        <v>1752</v>
      </c>
      <c r="D699" s="141" t="s">
        <v>302</v>
      </c>
      <c r="E699" s="141" t="s">
        <v>1071</v>
      </c>
    </row>
    <row r="700" spans="2:5">
      <c r="B700" s="149" t="str">
        <f t="shared" si="10"/>
        <v>Ryzyko katastroficzne z ubezp. zdrowotnych - Koncentracja wypadków</v>
      </c>
      <c r="C700" s="141" t="s">
        <v>1753</v>
      </c>
      <c r="D700" s="141" t="s">
        <v>1754</v>
      </c>
      <c r="E700" s="141" t="s">
        <v>1071</v>
      </c>
    </row>
    <row r="701" spans="2:5">
      <c r="B701" s="149" t="str">
        <f t="shared" si="10"/>
        <v>Największa koncentracja ryzyka wypadków</v>
      </c>
      <c r="C701" s="141" t="s">
        <v>1755</v>
      </c>
      <c r="D701" s="141" t="s">
        <v>304</v>
      </c>
      <c r="E701" s="141" t="s">
        <v>1071</v>
      </c>
    </row>
    <row r="702" spans="2:5">
      <c r="B702" s="149" t="str">
        <f t="shared" si="10"/>
        <v>Średnia wartość świadczeń wypłacanych</v>
      </c>
      <c r="C702" s="141" t="s">
        <v>1756</v>
      </c>
      <c r="D702" s="141" t="s">
        <v>305</v>
      </c>
      <c r="E702" s="141" t="s">
        <v>1071</v>
      </c>
    </row>
    <row r="703" spans="2:5">
      <c r="B703" s="149" t="str">
        <f t="shared" si="10"/>
        <v>Wymóg dla koncentracji wypadków przed dywersyfikacją</v>
      </c>
      <c r="C703" s="141" t="s">
        <v>1758</v>
      </c>
      <c r="D703" s="141" t="s">
        <v>306</v>
      </c>
      <c r="E703" s="141" t="s">
        <v>1071</v>
      </c>
    </row>
    <row r="704" spans="2:5">
      <c r="B704" s="149" t="str">
        <f t="shared" si="10"/>
        <v>Wymóg dla koncentracji wypadków po dywersyfikacji</v>
      </c>
      <c r="C704" s="141" t="s">
        <v>1757</v>
      </c>
      <c r="D704" s="141" t="s">
        <v>307</v>
      </c>
      <c r="E704" s="141" t="s">
        <v>1071</v>
      </c>
    </row>
    <row r="705" spans="2:5">
      <c r="B705" s="149" t="str">
        <f t="shared" si="10"/>
        <v>Ryzyko katastroficzne z ubezp. zdrowotnych - Pandemia</v>
      </c>
      <c r="C705" s="141" t="s">
        <v>1759</v>
      </c>
      <c r="D705" s="141" t="s">
        <v>308</v>
      </c>
      <c r="E705" s="141" t="s">
        <v>1071</v>
      </c>
    </row>
    <row r="706" spans="2:5">
      <c r="B706" s="149" t="str">
        <f t="shared" si="10"/>
        <v>Całkowita ekspozycja</v>
      </c>
      <c r="C706" s="141" t="s">
        <v>1760</v>
      </c>
      <c r="D706" s="141" t="s">
        <v>309</v>
      </c>
      <c r="E706" s="141" t="s">
        <v>1071</v>
      </c>
    </row>
    <row r="707" spans="2:5">
      <c r="B707" s="149" t="str">
        <f t="shared" si="10"/>
        <v>Jednostkowe koszty hospitalizacji</v>
      </c>
      <c r="C707" s="141" t="s">
        <v>1761</v>
      </c>
      <c r="D707" s="141" t="s">
        <v>310</v>
      </c>
      <c r="E707" s="141" t="s">
        <v>1071</v>
      </c>
    </row>
    <row r="708" spans="2:5">
      <c r="B708" s="149" t="str">
        <f t="shared" si="10"/>
        <v>Oczekiwana liczba osób hospitalizowanych</v>
      </c>
      <c r="C708" s="141" t="s">
        <v>1762</v>
      </c>
      <c r="D708" s="141" t="s">
        <v>311</v>
      </c>
      <c r="E708" s="141" t="s">
        <v>1071</v>
      </c>
    </row>
    <row r="709" spans="2:5">
      <c r="B709" s="149" t="str">
        <f t="shared" si="10"/>
        <v>Jednostkowe koszty leczenia ambulatoryjnego</v>
      </c>
      <c r="C709" s="141" t="s">
        <v>1763</v>
      </c>
      <c r="D709" s="141" t="s">
        <v>312</v>
      </c>
      <c r="E709" s="141" t="s">
        <v>1071</v>
      </c>
    </row>
    <row r="710" spans="2:5">
      <c r="B710" s="149" t="str">
        <f t="shared" si="10"/>
        <v>Oczekiwana liczba osób korzystających z leczenia ambulatoryjnego</v>
      </c>
      <c r="C710" s="141" t="s">
        <v>1764</v>
      </c>
      <c r="D710" s="141" t="s">
        <v>313</v>
      </c>
      <c r="E710" s="141" t="s">
        <v>1071</v>
      </c>
    </row>
    <row r="711" spans="2:5">
      <c r="B711" s="149" t="str">
        <f t="shared" si="10"/>
        <v>Jednostkowe koszty, gdy nie skorzystano z formalnej opieki medycznej</v>
      </c>
      <c r="C711" s="141" t="s">
        <v>1765</v>
      </c>
      <c r="D711" s="141" t="s">
        <v>314</v>
      </c>
      <c r="E711" s="141" t="s">
        <v>1071</v>
      </c>
    </row>
    <row r="712" spans="2:5">
      <c r="B712" s="149" t="str">
        <f t="shared" si="10"/>
        <v>Oczekiwana liczba osób, które nie skorzystały z formalnej opieki medycznej</v>
      </c>
      <c r="C712" s="141" t="s">
        <v>1766</v>
      </c>
      <c r="D712" s="141" t="s">
        <v>315</v>
      </c>
      <c r="E712" s="141" t="s">
        <v>1071</v>
      </c>
    </row>
    <row r="713" spans="2:5">
      <c r="B713" s="149" t="str">
        <f t="shared" ref="B713:B776" si="11">IF($C$5=$C$7,C713,D713)</f>
        <v>Opieka zdrowotna</v>
      </c>
      <c r="C713" s="141" t="s">
        <v>1771</v>
      </c>
      <c r="D713" s="141" t="s">
        <v>1770</v>
      </c>
      <c r="E713" s="141" t="s">
        <v>1071</v>
      </c>
    </row>
    <row r="714" spans="2:5">
      <c r="B714" s="149" t="str">
        <f t="shared" si="11"/>
        <v>Czy zastosowano uproszczenie dla ryzyka śmiertelności</v>
      </c>
      <c r="C714" s="141" t="s">
        <v>1423</v>
      </c>
      <c r="D714" s="141" t="s">
        <v>238</v>
      </c>
      <c r="E714" s="141" t="s">
        <v>1068</v>
      </c>
    </row>
    <row r="715" spans="2:5">
      <c r="B715" s="149" t="str">
        <f t="shared" si="11"/>
        <v>Czy zastosowano uproszczenie dla ryzyka długowieczności</v>
      </c>
      <c r="C715" s="141" t="s">
        <v>1426</v>
      </c>
      <c r="D715" s="141" t="s">
        <v>239</v>
      </c>
      <c r="E715" s="141" t="s">
        <v>1068</v>
      </c>
    </row>
    <row r="716" spans="2:5">
      <c r="B716" s="149" t="str">
        <f t="shared" si="11"/>
        <v>Czy zastosowano uproszczenie dla ryzyka niepełnosprawności - zachorowalności</v>
      </c>
      <c r="C716" s="141" t="s">
        <v>1428</v>
      </c>
      <c r="D716" s="141" t="s">
        <v>240</v>
      </c>
      <c r="E716" s="141" t="s">
        <v>1068</v>
      </c>
    </row>
    <row r="717" spans="2:5">
      <c r="B717" s="149" t="str">
        <f t="shared" si="11"/>
        <v>Czy zastosowano uproszczenie dla ryzyka związanego z rezygnacjami z umów</v>
      </c>
      <c r="C717" s="141" t="s">
        <v>1430</v>
      </c>
      <c r="D717" s="141" t="s">
        <v>241</v>
      </c>
      <c r="E717" s="141" t="s">
        <v>1068</v>
      </c>
    </row>
    <row r="718" spans="2:5">
      <c r="B718" s="149" t="str">
        <f t="shared" si="11"/>
        <v>Czy zastosowano uproszczenie dla ryzyka związanego z wysokością ponoszonych kosztów</v>
      </c>
      <c r="C718" s="141" t="s">
        <v>1431</v>
      </c>
      <c r="D718" s="141" t="s">
        <v>242</v>
      </c>
      <c r="E718" s="141" t="s">
        <v>1068</v>
      </c>
    </row>
    <row r="719" spans="2:5">
      <c r="B719" s="149" t="str">
        <f t="shared" si="11"/>
        <v>Wymóg kapitałowy dla ryzyka ubezpieczeniowego w ubezpieczeniach zdrowotnych o charakterze ubezpieczeń na życie</v>
      </c>
      <c r="C719" s="141" t="s">
        <v>1942</v>
      </c>
      <c r="D719" s="141" t="s">
        <v>1943</v>
      </c>
      <c r="E719" s="141" t="s">
        <v>1068</v>
      </c>
    </row>
    <row r="720" spans="2:5">
      <c r="B720" s="149" t="str">
        <f t="shared" si="11"/>
        <v>Wykorzystany szok</v>
      </c>
      <c r="C720" s="141" t="s">
        <v>1374</v>
      </c>
      <c r="D720" s="141" t="s">
        <v>1378</v>
      </c>
      <c r="E720" s="141" t="s">
        <v>1068</v>
      </c>
    </row>
    <row r="721" spans="2:5">
      <c r="B721" s="149" t="str">
        <f t="shared" si="11"/>
        <v>Suma wymogów kapitałowych dla ryzyka ubezpieczeniowego w ubezpieczeniach zdrowotnych o charakterze ubezpieczeń na życie</v>
      </c>
      <c r="C721" s="141" t="s">
        <v>1940</v>
      </c>
      <c r="D721" s="141" t="s">
        <v>1941</v>
      </c>
      <c r="E721" s="141" t="s">
        <v>1068</v>
      </c>
    </row>
    <row r="722" spans="2:5">
      <c r="B722" s="149" t="str">
        <f t="shared" si="11"/>
        <v>Odchylenie standardowe dla ryzyka składki</v>
      </c>
      <c r="C722" s="141" t="s">
        <v>1043</v>
      </c>
      <c r="D722" s="141" t="s">
        <v>243</v>
      </c>
      <c r="E722" s="141" t="s">
        <v>1068</v>
      </c>
    </row>
    <row r="723" spans="2:5">
      <c r="B723" s="149" t="str">
        <f t="shared" si="11"/>
        <v>Odchylenie standardowe dla ryzyka rezerw</v>
      </c>
      <c r="C723" s="141" t="s">
        <v>1044</v>
      </c>
      <c r="D723" s="141" t="s">
        <v>244</v>
      </c>
      <c r="E723" s="141" t="s">
        <v>1068</v>
      </c>
    </row>
    <row r="724" spans="2:5">
      <c r="B724" s="149" t="str">
        <f t="shared" si="11"/>
        <v>Miara wielkości ryzyka składki i rezerw</v>
      </c>
      <c r="C724" s="141" t="s">
        <v>1775</v>
      </c>
      <c r="D724" s="141" t="s">
        <v>245</v>
      </c>
      <c r="E724" s="141" t="s">
        <v>1068</v>
      </c>
    </row>
    <row r="725" spans="2:5">
      <c r="B725" s="149" t="str">
        <f t="shared" si="11"/>
        <v>Odchylenie standardowe/USP</v>
      </c>
      <c r="C725" s="141" t="s">
        <v>1973</v>
      </c>
      <c r="D725" s="141" t="s">
        <v>1976</v>
      </c>
      <c r="E725" s="141" t="s">
        <v>1068</v>
      </c>
    </row>
    <row r="726" spans="2:5">
      <c r="B726" s="149" t="str">
        <f t="shared" si="11"/>
        <v>Współczynnik korygujący dla reasekuracji nieproporcjonalnej/USP</v>
      </c>
      <c r="C726" s="141" t="s">
        <v>1974</v>
      </c>
      <c r="D726" s="141" t="s">
        <v>1977</v>
      </c>
      <c r="E726" s="141" t="s">
        <v>1068</v>
      </c>
    </row>
    <row r="727" spans="2:5">
      <c r="B727" s="149" t="str">
        <f t="shared" si="11"/>
        <v>Standard/USP</v>
      </c>
      <c r="C727" s="141" t="s">
        <v>1975</v>
      </c>
      <c r="D727" s="141" t="s">
        <v>1975</v>
      </c>
      <c r="E727" s="141" t="s">
        <v>1068</v>
      </c>
    </row>
    <row r="728" spans="2:5">
      <c r="B728" s="149" t="str">
        <f t="shared" si="11"/>
        <v>Miara wielkości ryzyka składki (Vprem)</v>
      </c>
      <c r="C728" s="141" t="s">
        <v>1776</v>
      </c>
      <c r="D728" s="141" t="s">
        <v>1780</v>
      </c>
      <c r="E728" s="141" t="s">
        <v>1068</v>
      </c>
    </row>
    <row r="729" spans="2:5">
      <c r="B729" s="149" t="str">
        <f t="shared" si="11"/>
        <v>Miara wielkości ryzyka rezerw (Vres)</v>
      </c>
      <c r="C729" s="141" t="s">
        <v>1777</v>
      </c>
      <c r="D729" s="141" t="s">
        <v>1781</v>
      </c>
      <c r="E729" s="141" t="s">
        <v>1068</v>
      </c>
    </row>
    <row r="730" spans="2:5">
      <c r="B730" s="149" t="str">
        <f t="shared" si="11"/>
        <v>Dywersyfikacja geograficzna</v>
      </c>
      <c r="C730" s="141" t="s">
        <v>1778</v>
      </c>
      <c r="D730" s="141" t="s">
        <v>246</v>
      </c>
      <c r="E730" s="141" t="s">
        <v>1068</v>
      </c>
    </row>
    <row r="731" spans="2:5">
      <c r="B731" s="149" t="str">
        <f t="shared" si="11"/>
        <v>Miara wielkości ryzyka składki i rezerw (V)</v>
      </c>
      <c r="C731" s="141" t="s">
        <v>1779</v>
      </c>
      <c r="D731" s="141" t="s">
        <v>1782</v>
      </c>
      <c r="E731" s="141" t="s">
        <v>1068</v>
      </c>
    </row>
    <row r="732" spans="2:5">
      <c r="B732" s="149" t="str">
        <f t="shared" si="11"/>
        <v xml:space="preserve">Ryzyko składki i rezerw </v>
      </c>
      <c r="C732" s="141" t="s">
        <v>1325</v>
      </c>
      <c r="D732" s="141" t="s">
        <v>1783</v>
      </c>
      <c r="E732" s="141" t="s">
        <v>1068</v>
      </c>
    </row>
    <row r="733" spans="2:5">
      <c r="B733" s="149" t="str">
        <f t="shared" si="11"/>
        <v>Ubezpieczenie pokrycia kosztów świadczeń medycznych i reasekuracja proporcjonalna</v>
      </c>
      <c r="C733" s="141" t="s">
        <v>1784</v>
      </c>
      <c r="D733" s="141" t="s">
        <v>247</v>
      </c>
      <c r="E733" s="141" t="s">
        <v>1068</v>
      </c>
    </row>
    <row r="734" spans="2:5">
      <c r="B734" s="149" t="str">
        <f t="shared" si="11"/>
        <v>Ubezpieczenie na wypadek utraty dochodów i reasekuracja proporcjonalna</v>
      </c>
      <c r="C734" s="141" t="s">
        <v>1785</v>
      </c>
      <c r="D734" s="141" t="s">
        <v>248</v>
      </c>
      <c r="E734" s="141" t="s">
        <v>1068</v>
      </c>
    </row>
    <row r="735" spans="2:5">
      <c r="B735" s="149" t="str">
        <f t="shared" si="11"/>
        <v>Ubezpieczenie pracownicze i reasekuracja proporcjonalna</v>
      </c>
      <c r="C735" s="141" t="s">
        <v>1786</v>
      </c>
      <c r="D735" s="141" t="s">
        <v>249</v>
      </c>
      <c r="E735" s="141" t="s">
        <v>1068</v>
      </c>
    </row>
    <row r="736" spans="2:5">
      <c r="B736" s="149" t="str">
        <f t="shared" si="11"/>
        <v>Reasekuracja nieproporcjonalna ubezpieczeń zdrowotnych</v>
      </c>
      <c r="C736" s="141" t="s">
        <v>1188</v>
      </c>
      <c r="D736" s="141" t="s">
        <v>131</v>
      </c>
      <c r="E736" s="141" t="s">
        <v>1068</v>
      </c>
    </row>
    <row r="737" spans="2:5">
      <c r="B737" s="149" t="str">
        <f t="shared" si="11"/>
        <v>Łączne odchylenie standardowe</v>
      </c>
      <c r="C737" s="141" t="s">
        <v>1787</v>
      </c>
      <c r="D737" s="141" t="s">
        <v>250</v>
      </c>
      <c r="E737" s="141" t="s">
        <v>1068</v>
      </c>
    </row>
    <row r="738" spans="2:5">
      <c r="B738" s="149" t="str">
        <f t="shared" si="11"/>
        <v>Wymóg kapitałowy dla ryzyka składki i rezerw z ubezpieczeń zdrowotnych</v>
      </c>
      <c r="C738" s="141" t="s">
        <v>1788</v>
      </c>
      <c r="D738" s="141" t="s">
        <v>251</v>
      </c>
      <c r="E738" s="141" t="s">
        <v>1068</v>
      </c>
    </row>
    <row r="739" spans="2:5">
      <c r="B739" s="149" t="str">
        <f t="shared" si="11"/>
        <v>Wymóg kapitałowy dla ryzyka związanego z rezygnacjami z umów</v>
      </c>
      <c r="C739" s="141" t="s">
        <v>1790</v>
      </c>
      <c r="D739" s="141" t="s">
        <v>1789</v>
      </c>
      <c r="E739" s="141" t="s">
        <v>1068</v>
      </c>
    </row>
    <row r="740" spans="2:5">
      <c r="B740" s="149" t="str">
        <f t="shared" si="11"/>
        <v>Wymóg kapitałowy dla ryzyka ubezpieczeń zdrowotnych o charakterze ubezpieczeń majątkowo-osobowych</v>
      </c>
      <c r="C740" s="141" t="s">
        <v>1944</v>
      </c>
      <c r="D740" s="141" t="s">
        <v>252</v>
      </c>
      <c r="E740" s="141" t="s">
        <v>1068</v>
      </c>
    </row>
    <row r="741" spans="2:5">
      <c r="B741" s="149" t="str">
        <f t="shared" si="11"/>
        <v>Ryzyko wypadków masowych</v>
      </c>
      <c r="C741" s="141" t="s">
        <v>1791</v>
      </c>
      <c r="D741" s="141" t="s">
        <v>253</v>
      </c>
      <c r="E741" s="141" t="s">
        <v>1068</v>
      </c>
    </row>
    <row r="742" spans="2:5">
      <c r="B742" s="149" t="str">
        <f t="shared" si="11"/>
        <v>Ryzyko koncentracji wypadków</v>
      </c>
      <c r="C742" s="141" t="s">
        <v>1792</v>
      </c>
      <c r="D742" s="141" t="s">
        <v>254</v>
      </c>
      <c r="E742" s="141" t="s">
        <v>1068</v>
      </c>
    </row>
    <row r="743" spans="2:5">
      <c r="B743" s="149" t="str">
        <f t="shared" si="11"/>
        <v>Ryzyko pandemii</v>
      </c>
      <c r="C743" s="141" t="s">
        <v>1793</v>
      </c>
      <c r="D743" s="141" t="s">
        <v>255</v>
      </c>
      <c r="E743" s="141" t="s">
        <v>1068</v>
      </c>
    </row>
    <row r="744" spans="2:5">
      <c r="B744" s="149" t="str">
        <f t="shared" si="11"/>
        <v>Ryzyko katastroficzne z ubezpieczeń zdrowotnych</v>
      </c>
      <c r="C744" s="141" t="s">
        <v>1795</v>
      </c>
      <c r="D744" s="141" t="s">
        <v>1794</v>
      </c>
      <c r="E744" s="141" t="s">
        <v>1068</v>
      </c>
    </row>
    <row r="745" spans="2:5">
      <c r="B745" s="149" t="str">
        <f t="shared" si="11"/>
        <v>Wymóg kapitałowy dla ryzyka katastroficznego z ubezpieczeń zdrowotnych</v>
      </c>
      <c r="C745" s="141" t="s">
        <v>1796</v>
      </c>
      <c r="D745" s="141" t="s">
        <v>256</v>
      </c>
      <c r="E745" s="141" t="s">
        <v>1068</v>
      </c>
    </row>
    <row r="746" spans="2:5">
      <c r="B746" s="149" t="str">
        <f t="shared" si="11"/>
        <v>Wymóg kapitałowy dla ryzyka ubezpieczeniowego w ubezpieczeniach zdrowotnych</v>
      </c>
      <c r="C746" s="141" t="s">
        <v>1774</v>
      </c>
      <c r="D746" s="141" t="s">
        <v>257</v>
      </c>
      <c r="E746" s="141" t="s">
        <v>1068</v>
      </c>
    </row>
    <row r="747" spans="2:5">
      <c r="B747" s="149" t="str">
        <f t="shared" si="11"/>
        <v>Reasekuracja nieproporcjonalna ubezpieczeń mienia</v>
      </c>
      <c r="C747" s="141" t="s">
        <v>1190</v>
      </c>
      <c r="D747" s="141" t="s">
        <v>259</v>
      </c>
      <c r="E747" s="141" t="s">
        <v>1067</v>
      </c>
    </row>
    <row r="748" spans="2:5">
      <c r="B748" s="149" t="str">
        <f t="shared" si="11"/>
        <v>Reasekuracja nieproporcjonalna ubezpieczeń osobowych</v>
      </c>
      <c r="C748" s="141" t="s">
        <v>1916</v>
      </c>
      <c r="D748" s="141" t="s">
        <v>260</v>
      </c>
      <c r="E748" s="141" t="s">
        <v>1067</v>
      </c>
    </row>
    <row r="749" spans="2:5">
      <c r="B749" s="149" t="str">
        <f t="shared" si="11"/>
        <v>Reasekuracja nieproporcjonalna ubezpieczeń morskich, lotniczych i transportowych</v>
      </c>
      <c r="C749" s="141" t="s">
        <v>1189</v>
      </c>
      <c r="D749" s="141" t="s">
        <v>261</v>
      </c>
      <c r="E749" s="141" t="s">
        <v>1067</v>
      </c>
    </row>
    <row r="750" spans="2:5">
      <c r="B750" s="149" t="str">
        <f t="shared" si="11"/>
        <v xml:space="preserve">Ryzyko składki i rezerw </v>
      </c>
      <c r="C750" s="141" t="s">
        <v>1325</v>
      </c>
      <c r="D750" s="141" t="s">
        <v>258</v>
      </c>
      <c r="E750" s="141" t="s">
        <v>1067</v>
      </c>
    </row>
    <row r="751" spans="2:5">
      <c r="B751" s="149" t="str">
        <f t="shared" si="11"/>
        <v>Wymóg kapitałowy dla ryzyka składki i rezerw z ubezpieczeń majątkowo-osobowych</v>
      </c>
      <c r="C751" s="141" t="s">
        <v>1797</v>
      </c>
      <c r="D751" s="141" t="s">
        <v>262</v>
      </c>
      <c r="E751" s="141" t="s">
        <v>1067</v>
      </c>
    </row>
    <row r="752" spans="2:5">
      <c r="B752" s="149" t="str">
        <f t="shared" si="11"/>
        <v>Wymóg kapitałowy dla ryzyka związanego z rezygnacjami z umów z ubezpieczeń majątkowo-osobowych</v>
      </c>
      <c r="C752" s="141" t="s">
        <v>1798</v>
      </c>
      <c r="D752" s="141" t="s">
        <v>263</v>
      </c>
      <c r="E752" s="141" t="s">
        <v>1067</v>
      </c>
    </row>
    <row r="753" spans="2:5">
      <c r="B753" s="149" t="str">
        <f t="shared" si="11"/>
        <v>Wymóg kapitałowy dla ryzyka katastroficznego z ubezpieczeń majątkowo-osobowych</v>
      </c>
      <c r="C753" s="141" t="s">
        <v>1799</v>
      </c>
      <c r="D753" s="141" t="s">
        <v>264</v>
      </c>
      <c r="E753" s="141" t="s">
        <v>1067</v>
      </c>
    </row>
    <row r="754" spans="2:5">
      <c r="B754" s="149" t="str">
        <f t="shared" si="11"/>
        <v>Wymóg kapitałowy dla ryzyka ubezpieczeniowego w ubezpieczeniach majątkowo-osobowych</v>
      </c>
      <c r="C754" s="141" t="s">
        <v>1800</v>
      </c>
      <c r="D754" s="141" t="s">
        <v>265</v>
      </c>
      <c r="E754" s="141" t="s">
        <v>1067</v>
      </c>
    </row>
    <row r="755" spans="2:5">
      <c r="B755" s="149" t="str">
        <f t="shared" si="11"/>
        <v>Wymóg kapitałowy</v>
      </c>
      <c r="C755" s="141" t="s">
        <v>1802</v>
      </c>
      <c r="D755" s="141" t="s">
        <v>1801</v>
      </c>
      <c r="E755" s="141" t="s">
        <v>1067</v>
      </c>
    </row>
    <row r="756" spans="2:5">
      <c r="B756" s="149" t="str">
        <f t="shared" si="11"/>
        <v>Instrukcje</v>
      </c>
      <c r="C756" s="141" t="s">
        <v>32</v>
      </c>
      <c r="D756" s="141" t="s">
        <v>699</v>
      </c>
      <c r="E756" s="141" t="s">
        <v>1069</v>
      </c>
    </row>
    <row r="757" spans="2:5">
      <c r="B757" s="149" t="str">
        <f t="shared" si="11"/>
        <v>Wybór opcji</v>
      </c>
      <c r="C757" s="141" t="s">
        <v>1809</v>
      </c>
      <c r="D757" s="141" t="s">
        <v>1810</v>
      </c>
      <c r="E757" s="141" t="s">
        <v>1069</v>
      </c>
    </row>
    <row r="758" spans="2:5">
      <c r="B758" s="149" t="str">
        <f t="shared" si="11"/>
        <v>Komunikat /Parametr standardowy sigma</v>
      </c>
      <c r="C758" s="141" t="s">
        <v>1045</v>
      </c>
      <c r="D758" s="141" t="s">
        <v>1811</v>
      </c>
      <c r="E758" s="141" t="s">
        <v>1069</v>
      </c>
    </row>
    <row r="759" spans="2:5">
      <c r="B759" s="149" t="str">
        <f t="shared" si="11"/>
        <v>USP sigma (netto/brutto) obliczony obliczony na podstawie standardowej metody</v>
      </c>
      <c r="C759" s="141" t="s">
        <v>1812</v>
      </c>
      <c r="D759" s="141" t="s">
        <v>1813</v>
      </c>
      <c r="E759" s="141" t="s">
        <v>1069</v>
      </c>
    </row>
    <row r="760" spans="2:5">
      <c r="B760" s="149" t="str">
        <f t="shared" si="11"/>
        <v>Długość szeregu czasowego dla danych (w latach)</v>
      </c>
      <c r="C760" s="141" t="s">
        <v>1815</v>
      </c>
      <c r="D760" s="141" t="s">
        <v>1814</v>
      </c>
      <c r="E760" s="141" t="s">
        <v>1069</v>
      </c>
    </row>
    <row r="761" spans="2:5">
      <c r="B761" s="149" t="str">
        <f t="shared" si="11"/>
        <v>Współczynnik wiarogodności</v>
      </c>
      <c r="C761" s="141" t="s">
        <v>1046</v>
      </c>
      <c r="D761" s="141" t="s">
        <v>1816</v>
      </c>
      <c r="E761" s="141" t="s">
        <v>1069</v>
      </c>
    </row>
    <row r="762" spans="2:5">
      <c r="B762" s="149" t="str">
        <f t="shared" si="11"/>
        <v xml:space="preserve">USP sigma z uwzgl. współczynnika wiarogodności </v>
      </c>
      <c r="C762" s="141" t="s">
        <v>1818</v>
      </c>
      <c r="D762" s="141" t="s">
        <v>1817</v>
      </c>
      <c r="E762" s="141" t="s">
        <v>1069</v>
      </c>
    </row>
    <row r="763" spans="2:5">
      <c r="B763" s="149" t="str">
        <f t="shared" si="11"/>
        <v>Komunikat /Parametr standardowy NPR</v>
      </c>
      <c r="C763" s="141" t="s">
        <v>1047</v>
      </c>
      <c r="D763" s="141" t="s">
        <v>1819</v>
      </c>
      <c r="E763" s="141" t="s">
        <v>1069</v>
      </c>
    </row>
    <row r="764" spans="2:5">
      <c r="B764" s="149" t="str">
        <f t="shared" si="11"/>
        <v>Współczynnik korygujący dla reasekuracji nieproporcjonalnej</v>
      </c>
      <c r="C764" s="141" t="s">
        <v>1048</v>
      </c>
      <c r="D764" s="141" t="s">
        <v>1820</v>
      </c>
      <c r="E764" s="141" t="s">
        <v>1069</v>
      </c>
    </row>
    <row r="765" spans="2:5">
      <c r="B765" s="149" t="str">
        <f t="shared" si="11"/>
        <v>Ostateczny parametr sigma</v>
      </c>
      <c r="C765" s="141" t="s">
        <v>1049</v>
      </c>
      <c r="D765" s="141" t="s">
        <v>1821</v>
      </c>
      <c r="E765" s="141" t="s">
        <v>1069</v>
      </c>
    </row>
    <row r="766" spans="2:5">
      <c r="B766" s="149" t="str">
        <f t="shared" si="11"/>
        <v>Parametr obliczony metodą standardową</v>
      </c>
      <c r="C766" s="141" t="s">
        <v>1050</v>
      </c>
      <c r="D766" s="141" t="s">
        <v>1822</v>
      </c>
      <c r="E766" s="141" t="s">
        <v>1069</v>
      </c>
    </row>
    <row r="767" spans="2:5">
      <c r="B767" s="149" t="str">
        <f t="shared" si="11"/>
        <v>σ dla składki</v>
      </c>
      <c r="C767" s="141" t="s">
        <v>1824</v>
      </c>
      <c r="D767" s="141" t="s">
        <v>1826</v>
      </c>
      <c r="E767" s="141" t="s">
        <v>1069</v>
      </c>
    </row>
    <row r="768" spans="2:5">
      <c r="B768" s="149" t="str">
        <f t="shared" si="11"/>
        <v>σ dla rezerw</v>
      </c>
      <c r="C768" s="141" t="s">
        <v>1825</v>
      </c>
      <c r="D768" s="141" t="s">
        <v>1827</v>
      </c>
      <c r="E768" s="141" t="s">
        <v>1069</v>
      </c>
    </row>
    <row r="769" spans="2:5">
      <c r="B769" s="149" t="str">
        <f t="shared" si="11"/>
        <v>NPR</v>
      </c>
      <c r="C769" s="141" t="s">
        <v>1828</v>
      </c>
      <c r="D769" s="1" t="s">
        <v>1828</v>
      </c>
      <c r="E769" s="141" t="s">
        <v>1069</v>
      </c>
    </row>
    <row r="770" spans="2:5">
      <c r="B770" s="149" t="str">
        <f t="shared" si="11"/>
        <v>Ryzyko składki i rezerw z ubezpieczeń zdrowotnych</v>
      </c>
      <c r="C770" s="141" t="s">
        <v>1830</v>
      </c>
      <c r="D770" s="141" t="s">
        <v>1053</v>
      </c>
      <c r="E770" s="141" t="s">
        <v>1069</v>
      </c>
    </row>
    <row r="771" spans="2:5">
      <c r="B771" s="149" t="str">
        <f t="shared" si="11"/>
        <v>Ryzyko rewizji wysokości rent z ubezpieczeń zdrowotnych</v>
      </c>
      <c r="C771" s="141" t="s">
        <v>1833</v>
      </c>
      <c r="D771" s="141" t="s">
        <v>1054</v>
      </c>
      <c r="E771" s="141" t="s">
        <v>1069</v>
      </c>
    </row>
    <row r="772" spans="2:5">
      <c r="B772" s="149" t="str">
        <f t="shared" si="11"/>
        <v>Parametr szoku w ryzyku rewizji wysokości rent</v>
      </c>
      <c r="C772" s="141" t="s">
        <v>1055</v>
      </c>
      <c r="D772" s="141" t="s">
        <v>1834</v>
      </c>
      <c r="E772" s="141" t="s">
        <v>1069</v>
      </c>
    </row>
    <row r="773" spans="2:5">
      <c r="B773" s="149" t="str">
        <f t="shared" si="11"/>
        <v>Ryzyko rewizji wysokości rent z ubezpieczeń na życie</v>
      </c>
      <c r="C773" s="141" t="s">
        <v>1835</v>
      </c>
      <c r="D773" s="141" t="s">
        <v>1056</v>
      </c>
      <c r="E773" s="141" t="s">
        <v>1069</v>
      </c>
    </row>
    <row r="774" spans="2:5">
      <c r="B774" s="149" t="str">
        <f t="shared" si="11"/>
        <v>Wykorzystanie parametrów specyficznych</v>
      </c>
      <c r="C774" s="141" t="s">
        <v>1837</v>
      </c>
      <c r="D774" s="141" t="s">
        <v>1836</v>
      </c>
      <c r="E774" s="141" t="s">
        <v>1067</v>
      </c>
    </row>
    <row r="775" spans="2:5">
      <c r="B775" s="149" t="str">
        <f t="shared" si="11"/>
        <v>Odchylenie standardowe dla ryzyka składki &amp; Współczynnik korygujący dla reasekuracji nieproporcjonalnej</v>
      </c>
      <c r="C775" s="141" t="s">
        <v>1839</v>
      </c>
      <c r="D775" s="141" t="s">
        <v>1838</v>
      </c>
      <c r="E775" s="141" t="s">
        <v>1067</v>
      </c>
    </row>
    <row r="776" spans="2:5">
      <c r="B776" s="149" t="str">
        <f t="shared" si="11"/>
        <v>Odchylenie standardowe dla ryzyka składki i rezerw</v>
      </c>
      <c r="C776" s="141" t="s">
        <v>1841</v>
      </c>
      <c r="D776" s="141" t="s">
        <v>1842</v>
      </c>
      <c r="E776" s="141" t="s">
        <v>1067</v>
      </c>
    </row>
    <row r="777" spans="2:5">
      <c r="B777" s="149" t="str">
        <f t="shared" ref="B777:B813" si="12">IF($C$5=$C$7,C777,D777)</f>
        <v>Wymóg kapitałowy</v>
      </c>
      <c r="C777" s="141" t="s">
        <v>1802</v>
      </c>
      <c r="D777" s="141" t="s">
        <v>1801</v>
      </c>
      <c r="E777" s="141" t="s">
        <v>1067</v>
      </c>
    </row>
    <row r="778" spans="2:5">
      <c r="B778" s="149" t="str">
        <f t="shared" si="12"/>
        <v>Korekta z tytułu zdolności RTU do pokrywania strat</v>
      </c>
      <c r="C778" s="141" t="s">
        <v>1415</v>
      </c>
      <c r="D778" s="141" t="s">
        <v>1843</v>
      </c>
      <c r="E778" s="141" t="s">
        <v>587</v>
      </c>
    </row>
    <row r="779" spans="2:5">
      <c r="B779" s="149" t="str">
        <f t="shared" si="12"/>
        <v>Korekta z tytułu zdolności podatków odroczonych do pokrywania strat</v>
      </c>
      <c r="C779" s="141" t="s">
        <v>1844</v>
      </c>
      <c r="D779" s="141" t="s">
        <v>1845</v>
      </c>
      <c r="E779" s="141" t="s">
        <v>587</v>
      </c>
    </row>
    <row r="780" spans="2:5">
      <c r="B780" s="149" t="str">
        <f t="shared" si="12"/>
        <v>Kapitałowy wymóg wypłacalności (SCR)</v>
      </c>
      <c r="C780" s="141" t="s">
        <v>670</v>
      </c>
      <c r="D780" s="141" t="s">
        <v>1849</v>
      </c>
      <c r="E780" s="141" t="s">
        <v>587</v>
      </c>
    </row>
    <row r="781" spans="2:5">
      <c r="B781" s="149" t="str">
        <f t="shared" si="12"/>
        <v xml:space="preserve">Przyszłe świadczenia uznaniowe </v>
      </c>
      <c r="C781" s="141" t="s">
        <v>1847</v>
      </c>
      <c r="D781" s="141" t="s">
        <v>1848</v>
      </c>
      <c r="E781" s="141" t="s">
        <v>587</v>
      </c>
    </row>
    <row r="782" spans="2:5">
      <c r="B782" s="149" t="str">
        <f t="shared" si="12"/>
        <v>Liniowy MCR dla zobowiązań ubezpieczeniowych i reasekuracyjnych z tyt. ubezpieczeń majątkowo-osobowych</v>
      </c>
      <c r="C782" s="141" t="s">
        <v>1850</v>
      </c>
      <c r="D782" s="141" t="s">
        <v>324</v>
      </c>
      <c r="E782" s="141" t="s">
        <v>606</v>
      </c>
    </row>
    <row r="783" spans="2:5">
      <c r="B783" s="149" t="str">
        <f t="shared" si="12"/>
        <v>MCR NL Wynik</v>
      </c>
      <c r="C783" s="141" t="s">
        <v>1851</v>
      </c>
      <c r="D783" s="141" t="s">
        <v>1865</v>
      </c>
      <c r="E783" s="141" t="s">
        <v>606</v>
      </c>
    </row>
    <row r="784" spans="2:5">
      <c r="B784" s="149" t="str">
        <f t="shared" si="12"/>
        <v>RTU bez marginesu ryzyka (netto)</v>
      </c>
      <c r="C784" s="141" t="s">
        <v>1929</v>
      </c>
      <c r="D784" s="141" t="s">
        <v>1930</v>
      </c>
      <c r="E784" s="141" t="s">
        <v>606</v>
      </c>
    </row>
    <row r="785" spans="2:5">
      <c r="B785" s="149" t="str">
        <f t="shared" si="12"/>
        <v>Składki przypisane netto w okresie ostatnich 12 miesięcy</v>
      </c>
      <c r="C785" s="141" t="s">
        <v>1852</v>
      </c>
      <c r="D785" s="141" t="s">
        <v>325</v>
      </c>
      <c r="E785" s="141" t="s">
        <v>606</v>
      </c>
    </row>
    <row r="786" spans="2:5">
      <c r="B786" s="149" t="str">
        <f t="shared" si="12"/>
        <v>Liniowy MCR dla zobowiązań ubezpieczeniowych i reasekuracyjnych z tyt. ubezpieczeń na życie</v>
      </c>
      <c r="C786" s="141" t="s">
        <v>1856</v>
      </c>
      <c r="D786" s="141" t="s">
        <v>326</v>
      </c>
      <c r="E786" s="141" t="s">
        <v>606</v>
      </c>
    </row>
    <row r="787" spans="2:5">
      <c r="B787" s="149" t="str">
        <f t="shared" si="12"/>
        <v>Zobowiązania ubezpieczeniowe i reasekuracyjne</v>
      </c>
      <c r="C787" s="141" t="s">
        <v>1857</v>
      </c>
      <c r="D787" s="141" t="s">
        <v>1858</v>
      </c>
      <c r="E787" s="141" t="s">
        <v>606</v>
      </c>
    </row>
    <row r="788" spans="2:5">
      <c r="B788" s="149" t="str">
        <f t="shared" si="12"/>
        <v>Zobowiązania z udziałem w zyskach - świadczenia gwarantowane</v>
      </c>
      <c r="C788" s="141" t="s">
        <v>1859</v>
      </c>
      <c r="D788" s="141" t="s">
        <v>327</v>
      </c>
      <c r="E788" s="141" t="s">
        <v>606</v>
      </c>
    </row>
    <row r="789" spans="2:5">
      <c r="B789" s="149" t="str">
        <f t="shared" si="12"/>
        <v>Zobowiązania z udziałem w zyskach - przyszłe świadczenia uznaniowe</v>
      </c>
      <c r="C789" s="141" t="s">
        <v>1860</v>
      </c>
      <c r="D789" s="141" t="s">
        <v>328</v>
      </c>
      <c r="E789" s="141" t="s">
        <v>606</v>
      </c>
    </row>
    <row r="790" spans="2:5">
      <c r="B790" s="149" t="str">
        <f t="shared" si="12"/>
        <v>Zobowiązania dla świadczeń w ramach ubezpieczeń opartych o indeksy i z UFK</v>
      </c>
      <c r="C790" s="141" t="s">
        <v>1861</v>
      </c>
      <c r="D790" s="141" t="s">
        <v>329</v>
      </c>
      <c r="E790" s="141" t="s">
        <v>606</v>
      </c>
    </row>
    <row r="791" spans="2:5">
      <c r="B791" s="149" t="str">
        <f t="shared" si="12"/>
        <v xml:space="preserve">Zobowiązania dla pozostałych świadczeń </v>
      </c>
      <c r="C791" s="141" t="s">
        <v>1862</v>
      </c>
      <c r="D791" s="141" t="s">
        <v>330</v>
      </c>
      <c r="E791" s="141" t="s">
        <v>606</v>
      </c>
    </row>
    <row r="792" spans="2:5">
      <c r="B792" s="149" t="str">
        <f t="shared" si="12"/>
        <v>Całkowita suma na ryzyku</v>
      </c>
      <c r="C792" s="141" t="s">
        <v>1863</v>
      </c>
      <c r="D792" s="141" t="s">
        <v>331</v>
      </c>
      <c r="E792" s="141" t="s">
        <v>606</v>
      </c>
    </row>
    <row r="793" spans="2:5">
      <c r="B793" s="149" t="str">
        <f t="shared" si="12"/>
        <v>Suma na ryzyku</v>
      </c>
      <c r="C793" s="141" t="s">
        <v>149</v>
      </c>
      <c r="D793" s="141" t="s">
        <v>1221</v>
      </c>
      <c r="E793" s="141" t="s">
        <v>606</v>
      </c>
    </row>
    <row r="794" spans="2:5">
      <c r="B794" s="149" t="str">
        <f t="shared" si="12"/>
        <v>MCR L Wynik</v>
      </c>
      <c r="C794" s="141" t="s">
        <v>1864</v>
      </c>
      <c r="D794" s="141" t="s">
        <v>1866</v>
      </c>
      <c r="E794" s="141" t="s">
        <v>606</v>
      </c>
    </row>
    <row r="795" spans="2:5">
      <c r="B795" s="149" t="str">
        <f t="shared" si="12"/>
        <v>Liniowy MCR</v>
      </c>
      <c r="C795" s="141" t="s">
        <v>1867</v>
      </c>
      <c r="D795" s="141" t="s">
        <v>332</v>
      </c>
      <c r="E795" s="141" t="s">
        <v>606</v>
      </c>
    </row>
    <row r="796" spans="2:5">
      <c r="B796" s="149" t="str">
        <f t="shared" si="12"/>
        <v>Ograniczenie górne MCR</v>
      </c>
      <c r="C796" s="141" t="s">
        <v>1868</v>
      </c>
      <c r="D796" s="141" t="s">
        <v>333</v>
      </c>
      <c r="E796" s="141" t="s">
        <v>606</v>
      </c>
    </row>
    <row r="797" spans="2:5">
      <c r="B797" s="149" t="str">
        <f t="shared" si="12"/>
        <v>Ograniczenie dolne MCR</v>
      </c>
      <c r="C797" s="141" t="s">
        <v>1869</v>
      </c>
      <c r="D797" s="141" t="s">
        <v>334</v>
      </c>
      <c r="E797" s="141" t="s">
        <v>606</v>
      </c>
    </row>
    <row r="798" spans="2:5">
      <c r="B798" s="149" t="str">
        <f t="shared" si="12"/>
        <v>Łączny MCR</v>
      </c>
      <c r="C798" s="141" t="s">
        <v>1870</v>
      </c>
      <c r="D798" s="141" t="s">
        <v>335</v>
      </c>
      <c r="E798" s="141" t="s">
        <v>606</v>
      </c>
    </row>
    <row r="799" spans="2:5">
      <c r="B799" s="149" t="str">
        <f t="shared" si="12"/>
        <v>Absolutny MCR</v>
      </c>
      <c r="C799" s="141" t="s">
        <v>1871</v>
      </c>
      <c r="D799" s="141" t="s">
        <v>336</v>
      </c>
      <c r="E799" s="141" t="s">
        <v>606</v>
      </c>
    </row>
    <row r="800" spans="2:5">
      <c r="B800" s="149" t="str">
        <f t="shared" si="12"/>
        <v>Minimalny wymóg kapitałowy (MCR)</v>
      </c>
      <c r="C800" s="141" t="s">
        <v>674</v>
      </c>
      <c r="D800" s="141" t="s">
        <v>337</v>
      </c>
      <c r="E800" s="141" t="s">
        <v>606</v>
      </c>
    </row>
    <row r="801" spans="2:5">
      <c r="B801" s="149" t="str">
        <f t="shared" si="12"/>
        <v>Pytania jakościowe</v>
      </c>
      <c r="C801" s="141" t="s">
        <v>1875</v>
      </c>
      <c r="D801" s="141" t="s">
        <v>1907</v>
      </c>
    </row>
    <row r="802" spans="2:5">
      <c r="B802" s="149" t="str">
        <f t="shared" si="12"/>
        <v>Ankieta EIOPA dot. parametrów specyficznych (fakultatywnie)</v>
      </c>
      <c r="C802" s="141" t="s">
        <v>1899</v>
      </c>
      <c r="D802" s="141" t="s">
        <v>1908</v>
      </c>
    </row>
    <row r="803" spans="2:5">
      <c r="B803" s="149" t="str">
        <f t="shared" si="12"/>
        <v>Pozostałe niedopuszczalne środki własne</v>
      </c>
      <c r="C803" s="141" t="s">
        <v>1923</v>
      </c>
      <c r="D803" s="141" t="s">
        <v>1922</v>
      </c>
      <c r="E803" s="141" t="s">
        <v>1061</v>
      </c>
    </row>
    <row r="804" spans="2:5">
      <c r="B804" s="149" t="str">
        <f t="shared" si="12"/>
        <v>Dodatkowe informacje dot. ryzyka rewizji wysokości rent</v>
      </c>
      <c r="C804" s="141" t="s">
        <v>1926</v>
      </c>
      <c r="D804" s="141" t="s">
        <v>1925</v>
      </c>
      <c r="E804" s="141" t="s">
        <v>1064</v>
      </c>
    </row>
    <row r="805" spans="2:5">
      <c r="B805" s="149" t="str">
        <f t="shared" si="12"/>
        <v>Zastosowany parametr specyficzny (USP)</v>
      </c>
      <c r="C805" s="141" t="s">
        <v>1928</v>
      </c>
      <c r="D805" s="141" t="s">
        <v>1927</v>
      </c>
      <c r="E805" s="141" t="s">
        <v>1064</v>
      </c>
    </row>
    <row r="806" spans="2:5">
      <c r="B806" s="149" t="str">
        <f t="shared" si="12"/>
        <v>V*odchylenie standardowe</v>
      </c>
      <c r="C806" s="141" t="s">
        <v>1936</v>
      </c>
      <c r="D806" s="141" t="s">
        <v>1937</v>
      </c>
      <c r="E806" s="141" t="s">
        <v>1067</v>
      </c>
    </row>
    <row r="807" spans="2:5">
      <c r="B807" s="149" t="str">
        <f t="shared" si="12"/>
        <v>Suma wymogów kapitałowych dla ryzyka ubezpieczeniowego w ubezpieczeniach majątkowo-osobowych</v>
      </c>
      <c r="C807" s="141" t="s">
        <v>1938</v>
      </c>
      <c r="D807" s="141" t="s">
        <v>1939</v>
      </c>
      <c r="E807" s="141" t="s">
        <v>1067</v>
      </c>
    </row>
    <row r="808" spans="2:5">
      <c r="B808" s="149" t="str">
        <f t="shared" si="12"/>
        <v>Ryzyko NSLT</v>
      </c>
      <c r="C808" s="141" t="s">
        <v>1946</v>
      </c>
      <c r="D808" s="141" t="s">
        <v>1949</v>
      </c>
    </row>
    <row r="809" spans="2:5">
      <c r="B809" s="149" t="str">
        <f t="shared" si="12"/>
        <v>Ryzyko SLT</v>
      </c>
      <c r="C809" s="141" t="s">
        <v>1947</v>
      </c>
      <c r="D809" s="141" t="s">
        <v>1950</v>
      </c>
    </row>
    <row r="810" spans="2:5">
      <c r="B810" s="149" t="str">
        <f t="shared" si="12"/>
        <v>Ryzyko katastroficzne</v>
      </c>
      <c r="C810" s="141" t="s">
        <v>1948</v>
      </c>
      <c r="D810" s="141" t="s">
        <v>1328</v>
      </c>
    </row>
    <row r="811" spans="2:5">
      <c r="B811" s="149" t="str">
        <f t="shared" si="12"/>
        <v>Wymóg dla pandemii</v>
      </c>
      <c r="C811" s="141" t="s">
        <v>1951</v>
      </c>
      <c r="D811" s="141" t="s">
        <v>316</v>
      </c>
      <c r="E811" s="141" t="s">
        <v>1071</v>
      </c>
    </row>
    <row r="812" spans="2:5">
      <c r="B812" s="149" t="str">
        <f t="shared" si="12"/>
        <v>SCR dla ryzyka katastroficznego z ubezpieczeń zdrowotnych (arkusz pomocniczy)</v>
      </c>
      <c r="C812" s="141" t="s">
        <v>1965</v>
      </c>
      <c r="D812" s="141" t="s">
        <v>1966</v>
      </c>
      <c r="E812" s="141" t="s">
        <v>1959</v>
      </c>
    </row>
    <row r="813" spans="2:5">
      <c r="B813" s="149" t="str">
        <f t="shared" si="12"/>
        <v>Korekta z tytułu zdolności RTU i podatków odroczonych do pokrywania strat (wartość ujemna)</v>
      </c>
      <c r="C813" s="141" t="s">
        <v>1971</v>
      </c>
      <c r="D813" s="141" t="s">
        <v>1972</v>
      </c>
    </row>
    <row r="814" spans="2:5">
      <c r="B814" s="141"/>
      <c r="C814" s="141"/>
      <c r="D814" s="141"/>
    </row>
    <row r="815" spans="2:5">
      <c r="B815" s="141"/>
      <c r="C815" s="141"/>
      <c r="D815" s="141"/>
    </row>
    <row r="816" spans="2:5">
      <c r="B816" s="141"/>
      <c r="C816" s="141"/>
      <c r="D816" s="141"/>
    </row>
    <row r="817" spans="2:4">
      <c r="B817" s="141"/>
      <c r="C817" s="141"/>
      <c r="D817" s="141"/>
    </row>
    <row r="818" spans="2:4">
      <c r="B818" s="141"/>
      <c r="C818" s="141"/>
      <c r="D818" s="141"/>
    </row>
    <row r="819" spans="2:4">
      <c r="B819" s="141"/>
      <c r="C819" s="141"/>
      <c r="D819" s="141"/>
    </row>
    <row r="820" spans="2:4">
      <c r="B820" s="141"/>
      <c r="C820" s="141"/>
      <c r="D820" s="141"/>
    </row>
    <row r="821" spans="2:4">
      <c r="B821" s="141"/>
      <c r="C821" s="141"/>
      <c r="D821" s="141"/>
    </row>
    <row r="822" spans="2:4">
      <c r="B822" s="141"/>
      <c r="C822" s="141"/>
      <c r="D822" s="141"/>
    </row>
    <row r="823" spans="2:4">
      <c r="B823" s="141"/>
      <c r="C823" s="141"/>
      <c r="D823" s="141"/>
    </row>
    <row r="824" spans="2:4">
      <c r="B824" s="141"/>
      <c r="C824" s="141"/>
      <c r="D824" s="141"/>
    </row>
    <row r="825" spans="2:4">
      <c r="B825" s="141"/>
      <c r="C825" s="141"/>
      <c r="D825" s="141"/>
    </row>
    <row r="826" spans="2:4">
      <c r="B826" s="141"/>
      <c r="C826" s="141"/>
      <c r="D826" s="141"/>
    </row>
    <row r="827" spans="2:4">
      <c r="B827" s="141"/>
      <c r="C827" s="141"/>
      <c r="D827" s="141"/>
    </row>
    <row r="828" spans="2:4">
      <c r="B828" s="141"/>
      <c r="C828" s="141"/>
      <c r="D828" s="141"/>
    </row>
    <row r="829" spans="2:4">
      <c r="B829" s="141"/>
      <c r="C829" s="141"/>
      <c r="D829" s="141"/>
    </row>
    <row r="830" spans="2:4">
      <c r="B830" s="141"/>
      <c r="C830" s="141"/>
      <c r="D830" s="141"/>
    </row>
    <row r="831" spans="2:4">
      <c r="B831" s="141"/>
      <c r="C831" s="141"/>
      <c r="D831" s="141"/>
    </row>
    <row r="832" spans="2:4">
      <c r="B832" s="141"/>
      <c r="C832" s="141"/>
      <c r="D832" s="141"/>
    </row>
    <row r="833" spans="2:4">
      <c r="B833" s="141"/>
      <c r="C833" s="141"/>
      <c r="D833" s="141"/>
    </row>
    <row r="834" spans="2:4">
      <c r="B834" s="141"/>
      <c r="C834" s="141"/>
      <c r="D834" s="141"/>
    </row>
    <row r="835" spans="2:4">
      <c r="B835" s="141"/>
      <c r="C835" s="141"/>
      <c r="D835" s="141"/>
    </row>
    <row r="836" spans="2:4">
      <c r="B836" s="141"/>
      <c r="C836" s="141"/>
      <c r="D836" s="141"/>
    </row>
    <row r="837" spans="2:4">
      <c r="B837" s="141"/>
      <c r="C837" s="141"/>
      <c r="D837" s="141"/>
    </row>
    <row r="838" spans="2:4">
      <c r="B838" s="141"/>
      <c r="C838" s="141"/>
      <c r="D838" s="141"/>
    </row>
    <row r="839" spans="2:4">
      <c r="B839" s="141"/>
      <c r="C839" s="141"/>
      <c r="D839" s="141"/>
    </row>
    <row r="840" spans="2:4">
      <c r="B840" s="141"/>
      <c r="C840" s="141"/>
      <c r="D840" s="141"/>
    </row>
    <row r="841" spans="2:4">
      <c r="B841" s="141"/>
      <c r="C841" s="141"/>
      <c r="D841" s="141"/>
    </row>
    <row r="842" spans="2:4">
      <c r="B842" s="141"/>
      <c r="C842" s="141"/>
      <c r="D842" s="141"/>
    </row>
    <row r="843" spans="2:4">
      <c r="B843" s="141"/>
      <c r="C843" s="141"/>
      <c r="D843" s="141"/>
    </row>
    <row r="844" spans="2:4">
      <c r="B844" s="141"/>
      <c r="C844" s="141"/>
      <c r="D844" s="141"/>
    </row>
    <row r="845" spans="2:4">
      <c r="B845" s="141"/>
      <c r="C845" s="141"/>
      <c r="D845" s="141"/>
    </row>
    <row r="846" spans="2:4">
      <c r="B846" s="141"/>
      <c r="C846" s="141"/>
      <c r="D846" s="141"/>
    </row>
    <row r="847" spans="2:4">
      <c r="B847" s="141"/>
      <c r="C847" s="141"/>
      <c r="D847" s="141"/>
    </row>
    <row r="848" spans="2:4">
      <c r="B848" s="141"/>
      <c r="C848" s="141"/>
      <c r="D848" s="141"/>
    </row>
    <row r="849" spans="2:4">
      <c r="B849" s="141"/>
      <c r="C849" s="141"/>
      <c r="D849" s="141"/>
    </row>
    <row r="850" spans="2:4">
      <c r="B850" s="141"/>
      <c r="C850" s="141"/>
      <c r="D850" s="141"/>
    </row>
    <row r="851" spans="2:4">
      <c r="B851" s="141"/>
      <c r="C851" s="141"/>
      <c r="D851" s="141"/>
    </row>
    <row r="852" spans="2:4">
      <c r="B852" s="141"/>
      <c r="C852" s="141"/>
      <c r="D852" s="141"/>
    </row>
    <row r="853" spans="2:4">
      <c r="B853" s="141"/>
      <c r="C853" s="141"/>
      <c r="D853" s="141"/>
    </row>
    <row r="854" spans="2:4">
      <c r="B854" s="141"/>
      <c r="C854" s="141"/>
      <c r="D854" s="141"/>
    </row>
    <row r="855" spans="2:4">
      <c r="B855" s="141"/>
      <c r="C855" s="141"/>
      <c r="D855" s="141"/>
    </row>
    <row r="856" spans="2:4">
      <c r="B856" s="141"/>
      <c r="C856" s="141"/>
      <c r="D856" s="141"/>
    </row>
    <row r="857" spans="2:4">
      <c r="B857" s="141"/>
      <c r="C857" s="141"/>
      <c r="D857" s="141"/>
    </row>
    <row r="858" spans="2:4">
      <c r="B858" s="141"/>
      <c r="C858" s="141"/>
      <c r="D858" s="141"/>
    </row>
    <row r="859" spans="2:4">
      <c r="B859" s="141"/>
      <c r="C859" s="141"/>
      <c r="D859" s="141"/>
    </row>
    <row r="860" spans="2:4">
      <c r="B860" s="141"/>
      <c r="C860" s="141"/>
      <c r="D860" s="141"/>
    </row>
    <row r="861" spans="2:4">
      <c r="B861" s="141"/>
      <c r="C861" s="141"/>
      <c r="D861" s="141"/>
    </row>
    <row r="862" spans="2:4">
      <c r="B862" s="141"/>
      <c r="C862" s="141"/>
      <c r="D862" s="141"/>
    </row>
    <row r="863" spans="2:4">
      <c r="B863" s="141"/>
      <c r="C863" s="141"/>
      <c r="D863" s="141"/>
    </row>
    <row r="864" spans="2:4">
      <c r="B864" s="141"/>
      <c r="C864" s="141"/>
      <c r="D864" s="141"/>
    </row>
    <row r="865" spans="2:4">
      <c r="B865" s="141"/>
      <c r="C865" s="141"/>
      <c r="D865" s="141"/>
    </row>
    <row r="866" spans="2:4">
      <c r="B866" s="141"/>
      <c r="C866" s="141"/>
      <c r="D866" s="141"/>
    </row>
    <row r="867" spans="2:4">
      <c r="B867" s="141"/>
      <c r="C867" s="141"/>
      <c r="D867" s="141"/>
    </row>
    <row r="868" spans="2:4">
      <c r="B868" s="141"/>
      <c r="C868" s="141"/>
      <c r="D868" s="141"/>
    </row>
    <row r="869" spans="2:4">
      <c r="B869" s="141"/>
      <c r="C869" s="141"/>
      <c r="D869" s="141"/>
    </row>
    <row r="870" spans="2:4">
      <c r="B870" s="141"/>
      <c r="C870" s="141"/>
      <c r="D870" s="141"/>
    </row>
    <row r="871" spans="2:4">
      <c r="B871" s="141"/>
      <c r="C871" s="141"/>
      <c r="D871" s="141"/>
    </row>
    <row r="872" spans="2:4">
      <c r="B872" s="141"/>
      <c r="C872" s="141"/>
      <c r="D872" s="141"/>
    </row>
    <row r="873" spans="2:4">
      <c r="B873" s="141"/>
      <c r="C873" s="141"/>
      <c r="D873" s="141"/>
    </row>
    <row r="874" spans="2:4">
      <c r="B874" s="141"/>
      <c r="C874" s="141"/>
      <c r="D874" s="141"/>
    </row>
    <row r="875" spans="2:4">
      <c r="B875" s="141"/>
      <c r="C875" s="141"/>
      <c r="D875" s="141"/>
    </row>
    <row r="876" spans="2:4">
      <c r="B876" s="141"/>
      <c r="C876" s="141"/>
      <c r="D876" s="141"/>
    </row>
    <row r="877" spans="2:4">
      <c r="B877" s="141"/>
      <c r="C877" s="141"/>
      <c r="D877" s="141"/>
    </row>
    <row r="878" spans="2:4">
      <c r="B878" s="141"/>
      <c r="C878" s="141"/>
      <c r="D878" s="141"/>
    </row>
    <row r="879" spans="2:4">
      <c r="B879" s="141"/>
      <c r="C879" s="141"/>
      <c r="D879" s="141"/>
    </row>
    <row r="880" spans="2:4">
      <c r="B880" s="141"/>
      <c r="C880" s="141"/>
      <c r="D880" s="141"/>
    </row>
    <row r="881" spans="2:4">
      <c r="B881" s="141"/>
      <c r="C881" s="141"/>
      <c r="D881" s="141"/>
    </row>
    <row r="882" spans="2:4">
      <c r="B882" s="141"/>
      <c r="C882" s="141"/>
      <c r="D882" s="141"/>
    </row>
    <row r="883" spans="2:4">
      <c r="B883" s="141"/>
      <c r="C883" s="141"/>
      <c r="D883" s="141"/>
    </row>
    <row r="884" spans="2:4">
      <c r="B884" s="141"/>
      <c r="C884" s="141"/>
      <c r="D884" s="141"/>
    </row>
    <row r="885" spans="2:4">
      <c r="B885" s="141"/>
      <c r="C885" s="141"/>
      <c r="D885" s="141"/>
    </row>
    <row r="886" spans="2:4">
      <c r="B886" s="141"/>
      <c r="C886" s="141"/>
      <c r="D886" s="141"/>
    </row>
    <row r="887" spans="2:4">
      <c r="B887" s="141"/>
      <c r="C887" s="141"/>
      <c r="D887" s="141"/>
    </row>
    <row r="888" spans="2:4">
      <c r="B888" s="141"/>
      <c r="C888" s="141"/>
      <c r="D888" s="141"/>
    </row>
    <row r="889" spans="2:4">
      <c r="B889" s="141"/>
      <c r="C889" s="141"/>
      <c r="D889" s="141"/>
    </row>
    <row r="890" spans="2:4">
      <c r="B890" s="141"/>
      <c r="C890" s="141"/>
      <c r="D890" s="141"/>
    </row>
    <row r="891" spans="2:4">
      <c r="B891" s="141"/>
      <c r="C891" s="141"/>
      <c r="D891" s="141"/>
    </row>
    <row r="892" spans="2:4">
      <c r="B892" s="141"/>
      <c r="C892" s="141"/>
      <c r="D892" s="141"/>
    </row>
    <row r="893" spans="2:4">
      <c r="B893" s="141"/>
      <c r="C893" s="141"/>
      <c r="D893" s="141"/>
    </row>
    <row r="894" spans="2:4">
      <c r="B894" s="141"/>
      <c r="C894" s="141"/>
      <c r="D894" s="141"/>
    </row>
    <row r="895" spans="2:4">
      <c r="B895" s="141"/>
      <c r="C895" s="141"/>
      <c r="D895" s="141"/>
    </row>
    <row r="896" spans="2:4">
      <c r="B896" s="141"/>
      <c r="C896" s="141"/>
      <c r="D896" s="141"/>
    </row>
    <row r="897" spans="2:4">
      <c r="B897" s="141"/>
      <c r="C897" s="141"/>
      <c r="D897" s="141"/>
    </row>
    <row r="898" spans="2:4">
      <c r="B898" s="141"/>
      <c r="C898" s="141"/>
      <c r="D898" s="141"/>
    </row>
    <row r="899" spans="2:4">
      <c r="B899" s="141"/>
      <c r="C899" s="141"/>
      <c r="D899" s="141"/>
    </row>
    <row r="900" spans="2:4">
      <c r="B900" s="141"/>
      <c r="C900" s="141"/>
      <c r="D900" s="141"/>
    </row>
    <row r="901" spans="2:4">
      <c r="B901" s="141"/>
      <c r="C901" s="141"/>
      <c r="D901" s="141"/>
    </row>
    <row r="902" spans="2:4">
      <c r="B902" s="141"/>
      <c r="C902" s="141"/>
      <c r="D902" s="141"/>
    </row>
    <row r="903" spans="2:4">
      <c r="B903" s="141"/>
      <c r="C903" s="141"/>
      <c r="D903" s="141"/>
    </row>
    <row r="904" spans="2:4">
      <c r="B904" s="141"/>
      <c r="C904" s="141"/>
      <c r="D904" s="141"/>
    </row>
    <row r="905" spans="2:4">
      <c r="B905" s="141"/>
      <c r="C905" s="141"/>
      <c r="D905" s="141"/>
    </row>
    <row r="906" spans="2:4">
      <c r="B906" s="141"/>
      <c r="C906" s="141"/>
      <c r="D906" s="141"/>
    </row>
    <row r="907" spans="2:4">
      <c r="B907" s="141"/>
      <c r="C907" s="141"/>
      <c r="D907" s="141"/>
    </row>
    <row r="908" spans="2:4">
      <c r="B908" s="141"/>
      <c r="C908" s="141"/>
      <c r="D908" s="141"/>
    </row>
    <row r="909" spans="2:4">
      <c r="B909" s="141"/>
      <c r="C909" s="141"/>
      <c r="D909" s="141"/>
    </row>
    <row r="910" spans="2:4">
      <c r="B910" s="141"/>
      <c r="C910" s="141"/>
      <c r="D910" s="141"/>
    </row>
    <row r="911" spans="2:4">
      <c r="B911" s="141"/>
      <c r="C911" s="141"/>
      <c r="D911" s="141"/>
    </row>
    <row r="912" spans="2:4">
      <c r="B912" s="141"/>
      <c r="C912" s="141"/>
      <c r="D912" s="141"/>
    </row>
    <row r="913" spans="2:4">
      <c r="B913" s="141"/>
      <c r="C913" s="141"/>
      <c r="D913" s="141"/>
    </row>
    <row r="914" spans="2:4">
      <c r="B914" s="141"/>
      <c r="C914" s="141"/>
      <c r="D914" s="141"/>
    </row>
    <row r="915" spans="2:4">
      <c r="B915" s="141"/>
      <c r="C915" s="141"/>
      <c r="D915" s="141"/>
    </row>
    <row r="916" spans="2:4">
      <c r="B916" s="141"/>
      <c r="C916" s="141"/>
      <c r="D916" s="141"/>
    </row>
    <row r="917" spans="2:4">
      <c r="B917" s="141"/>
      <c r="C917" s="141"/>
      <c r="D917" s="141"/>
    </row>
    <row r="918" spans="2:4">
      <c r="B918" s="141"/>
      <c r="C918" s="141"/>
      <c r="D918" s="141"/>
    </row>
    <row r="919" spans="2:4">
      <c r="B919" s="141"/>
      <c r="C919" s="141"/>
      <c r="D919" s="141"/>
    </row>
    <row r="920" spans="2:4">
      <c r="B920" s="141"/>
      <c r="C920" s="141"/>
      <c r="D920" s="141"/>
    </row>
    <row r="921" spans="2:4">
      <c r="B921" s="141"/>
      <c r="C921" s="141"/>
      <c r="D921" s="141"/>
    </row>
    <row r="922" spans="2:4">
      <c r="B922" s="141"/>
      <c r="C922" s="141"/>
      <c r="D922" s="141"/>
    </row>
    <row r="923" spans="2:4">
      <c r="B923" s="141"/>
      <c r="C923" s="141"/>
      <c r="D923" s="141"/>
    </row>
    <row r="924" spans="2:4">
      <c r="B924" s="141"/>
      <c r="C924" s="141"/>
      <c r="D924" s="141"/>
    </row>
    <row r="925" spans="2:4">
      <c r="B925" s="141"/>
      <c r="C925" s="141"/>
      <c r="D925" s="141"/>
    </row>
    <row r="926" spans="2:4">
      <c r="B926" s="141"/>
      <c r="C926" s="141"/>
      <c r="D926" s="141"/>
    </row>
    <row r="927" spans="2:4">
      <c r="B927" s="141"/>
      <c r="C927" s="141"/>
      <c r="D927" s="141"/>
    </row>
    <row r="928" spans="2:4">
      <c r="B928" s="141"/>
      <c r="C928" s="141"/>
      <c r="D928" s="141"/>
    </row>
    <row r="929" spans="2:4">
      <c r="B929" s="141"/>
      <c r="C929" s="141"/>
      <c r="D929" s="141"/>
    </row>
    <row r="930" spans="2:4">
      <c r="B930" s="141"/>
      <c r="C930" s="141"/>
      <c r="D930" s="141"/>
    </row>
    <row r="931" spans="2:4">
      <c r="B931" s="141"/>
      <c r="C931" s="141"/>
      <c r="D931" s="141"/>
    </row>
    <row r="932" spans="2:4">
      <c r="B932" s="141"/>
      <c r="C932" s="141"/>
      <c r="D932" s="141"/>
    </row>
    <row r="933" spans="2:4">
      <c r="B933" s="141"/>
      <c r="C933" s="141"/>
      <c r="D933" s="141"/>
    </row>
    <row r="934" spans="2:4">
      <c r="B934" s="141"/>
      <c r="C934" s="141"/>
      <c r="D934" s="141"/>
    </row>
    <row r="935" spans="2:4">
      <c r="B935" s="141"/>
      <c r="C935" s="141"/>
      <c r="D935" s="141"/>
    </row>
    <row r="936" spans="2:4">
      <c r="B936" s="141"/>
      <c r="C936" s="141"/>
      <c r="D936" s="141"/>
    </row>
    <row r="937" spans="2:4">
      <c r="B937" s="141"/>
      <c r="C937" s="141"/>
      <c r="D937" s="141"/>
    </row>
    <row r="938" spans="2:4">
      <c r="B938" s="141"/>
      <c r="C938" s="141"/>
      <c r="D938" s="141"/>
    </row>
    <row r="939" spans="2:4">
      <c r="B939" s="141"/>
      <c r="C939" s="141"/>
      <c r="D939" s="141"/>
    </row>
    <row r="940" spans="2:4">
      <c r="B940" s="141"/>
      <c r="C940" s="141"/>
      <c r="D940" s="141"/>
    </row>
    <row r="941" spans="2:4">
      <c r="B941" s="141"/>
      <c r="C941" s="141"/>
      <c r="D941" s="141"/>
    </row>
    <row r="942" spans="2:4">
      <c r="B942" s="141"/>
      <c r="C942" s="141"/>
      <c r="D942" s="141"/>
    </row>
    <row r="943" spans="2:4">
      <c r="B943" s="141"/>
      <c r="C943" s="141"/>
      <c r="D943" s="141"/>
    </row>
    <row r="944" spans="2:4">
      <c r="B944" s="141"/>
      <c r="C944" s="141"/>
      <c r="D944" s="141"/>
    </row>
    <row r="945" spans="2:4">
      <c r="B945" s="141"/>
      <c r="C945" s="141"/>
      <c r="D945" s="141"/>
    </row>
    <row r="946" spans="2:4">
      <c r="B946" s="141"/>
      <c r="C946" s="141"/>
      <c r="D946" s="141"/>
    </row>
    <row r="947" spans="2:4">
      <c r="B947" s="141"/>
      <c r="C947" s="141"/>
      <c r="D947" s="141"/>
    </row>
    <row r="948" spans="2:4">
      <c r="B948" s="141"/>
      <c r="C948" s="141"/>
      <c r="D948" s="141"/>
    </row>
    <row r="949" spans="2:4">
      <c r="B949" s="141"/>
      <c r="C949" s="141"/>
      <c r="D949" s="141"/>
    </row>
    <row r="950" spans="2:4">
      <c r="B950" s="141"/>
      <c r="C950" s="141"/>
      <c r="D950" s="141"/>
    </row>
    <row r="951" spans="2:4">
      <c r="B951" s="141"/>
      <c r="C951" s="141"/>
      <c r="D951" s="141"/>
    </row>
    <row r="952" spans="2:4">
      <c r="B952" s="141"/>
      <c r="C952" s="141"/>
      <c r="D952" s="141"/>
    </row>
    <row r="953" spans="2:4">
      <c r="B953" s="141"/>
      <c r="C953" s="141"/>
      <c r="D953" s="141"/>
    </row>
    <row r="954" spans="2:4">
      <c r="B954" s="141"/>
      <c r="C954" s="141"/>
      <c r="D954" s="141"/>
    </row>
    <row r="955" spans="2:4">
      <c r="B955" s="141"/>
      <c r="C955" s="141"/>
      <c r="D955" s="141"/>
    </row>
    <row r="956" spans="2:4">
      <c r="B956" s="141"/>
      <c r="C956" s="141"/>
      <c r="D956" s="141"/>
    </row>
    <row r="957" spans="2:4">
      <c r="B957" s="141"/>
      <c r="C957" s="141"/>
      <c r="D957" s="141"/>
    </row>
    <row r="958" spans="2:4">
      <c r="B958" s="141"/>
      <c r="C958" s="141"/>
      <c r="D958" s="141"/>
    </row>
    <row r="959" spans="2:4">
      <c r="B959" s="141"/>
      <c r="C959" s="141"/>
      <c r="D959" s="141"/>
    </row>
    <row r="960" spans="2:4">
      <c r="B960" s="141"/>
      <c r="C960" s="141"/>
      <c r="D960" s="141"/>
    </row>
    <row r="961" spans="2:4">
      <c r="B961" s="141"/>
      <c r="C961" s="141"/>
      <c r="D961" s="141"/>
    </row>
    <row r="962" spans="2:4">
      <c r="B962" s="141"/>
      <c r="C962" s="141"/>
      <c r="D962" s="141"/>
    </row>
    <row r="963" spans="2:4">
      <c r="B963" s="141"/>
      <c r="C963" s="141"/>
      <c r="D963" s="141"/>
    </row>
    <row r="964" spans="2:4">
      <c r="B964" s="141"/>
      <c r="C964" s="141"/>
      <c r="D964" s="141"/>
    </row>
    <row r="965" spans="2:4">
      <c r="B965" s="141"/>
      <c r="C965" s="141"/>
      <c r="D965" s="141"/>
    </row>
    <row r="966" spans="2:4">
      <c r="B966" s="141"/>
      <c r="C966" s="141"/>
      <c r="D966" s="141"/>
    </row>
    <row r="967" spans="2:4">
      <c r="B967" s="141"/>
      <c r="C967" s="141"/>
      <c r="D967" s="141"/>
    </row>
    <row r="968" spans="2:4">
      <c r="B968" s="141"/>
      <c r="C968" s="141"/>
      <c r="D968" s="141"/>
    </row>
    <row r="969" spans="2:4">
      <c r="B969" s="141"/>
      <c r="C969" s="141"/>
      <c r="D969" s="141"/>
    </row>
    <row r="970" spans="2:4">
      <c r="B970" s="141"/>
      <c r="C970" s="141"/>
      <c r="D970" s="141"/>
    </row>
    <row r="971" spans="2:4">
      <c r="B971" s="141"/>
      <c r="C971" s="141"/>
      <c r="D971" s="141"/>
    </row>
    <row r="972" spans="2:4">
      <c r="B972" s="141"/>
      <c r="C972" s="141"/>
      <c r="D972" s="141"/>
    </row>
    <row r="973" spans="2:4">
      <c r="B973" s="141"/>
      <c r="C973" s="141"/>
      <c r="D973" s="141"/>
    </row>
    <row r="974" spans="2:4">
      <c r="B974" s="141"/>
      <c r="C974" s="141"/>
      <c r="D974" s="141"/>
    </row>
    <row r="975" spans="2:4">
      <c r="B975" s="141"/>
      <c r="C975" s="141"/>
      <c r="D975" s="141"/>
    </row>
    <row r="976" spans="2:4">
      <c r="B976" s="141"/>
      <c r="C976" s="141"/>
      <c r="D976" s="141"/>
    </row>
    <row r="977" spans="2:4">
      <c r="B977" s="141"/>
      <c r="C977" s="141"/>
      <c r="D977" s="141"/>
    </row>
    <row r="978" spans="2:4">
      <c r="B978" s="141"/>
      <c r="C978" s="141"/>
      <c r="D978" s="141"/>
    </row>
    <row r="979" spans="2:4">
      <c r="B979" s="141"/>
      <c r="C979" s="141"/>
      <c r="D979" s="141"/>
    </row>
    <row r="980" spans="2:4">
      <c r="B980" s="141"/>
      <c r="C980" s="141"/>
      <c r="D980" s="141"/>
    </row>
    <row r="981" spans="2:4">
      <c r="B981" s="141"/>
      <c r="C981" s="141"/>
      <c r="D981" s="141"/>
    </row>
    <row r="982" spans="2:4">
      <c r="B982" s="141"/>
      <c r="C982" s="141"/>
      <c r="D982" s="141"/>
    </row>
    <row r="983" spans="2:4">
      <c r="B983" s="141"/>
      <c r="C983" s="141"/>
      <c r="D983" s="141"/>
    </row>
    <row r="984" spans="2:4">
      <c r="B984" s="141"/>
      <c r="C984" s="141"/>
      <c r="D984" s="141"/>
    </row>
    <row r="985" spans="2:4">
      <c r="B985" s="141"/>
      <c r="C985" s="141"/>
      <c r="D985" s="141"/>
    </row>
    <row r="986" spans="2:4">
      <c r="B986" s="141"/>
      <c r="C986" s="141"/>
      <c r="D986" s="141"/>
    </row>
    <row r="987" spans="2:4">
      <c r="B987" s="141"/>
      <c r="C987" s="141"/>
      <c r="D987" s="141"/>
    </row>
    <row r="988" spans="2:4">
      <c r="B988" s="141"/>
      <c r="C988" s="141"/>
      <c r="D988" s="141"/>
    </row>
    <row r="989" spans="2:4">
      <c r="B989" s="141"/>
      <c r="C989" s="141"/>
      <c r="D989" s="141"/>
    </row>
    <row r="990" spans="2:4">
      <c r="B990" s="141"/>
      <c r="C990" s="141"/>
      <c r="D990" s="141"/>
    </row>
    <row r="991" spans="2:4">
      <c r="B991" s="141"/>
      <c r="C991" s="141"/>
      <c r="D991" s="141"/>
    </row>
    <row r="992" spans="2:4">
      <c r="B992" s="141"/>
      <c r="C992" s="141"/>
      <c r="D992" s="141"/>
    </row>
    <row r="993" spans="2:4">
      <c r="B993" s="141"/>
      <c r="C993" s="141"/>
      <c r="D993" s="141"/>
    </row>
    <row r="994" spans="2:4">
      <c r="B994" s="141"/>
      <c r="C994" s="141"/>
      <c r="D994" s="141"/>
    </row>
    <row r="995" spans="2:4">
      <c r="B995" s="141"/>
      <c r="C995" s="141"/>
      <c r="D995" s="141"/>
    </row>
    <row r="996" spans="2:4">
      <c r="B996" s="141"/>
      <c r="C996" s="141"/>
      <c r="D996" s="141"/>
    </row>
    <row r="997" spans="2:4">
      <c r="B997" s="141"/>
      <c r="C997" s="141"/>
      <c r="D997" s="141"/>
    </row>
    <row r="998" spans="2:4">
      <c r="B998" s="141"/>
      <c r="C998" s="141"/>
      <c r="D998" s="141"/>
    </row>
    <row r="999" spans="2:4">
      <c r="B999" s="141"/>
      <c r="C999" s="141"/>
      <c r="D999" s="141"/>
    </row>
    <row r="1000" spans="2:4">
      <c r="B1000" s="141"/>
      <c r="C1000" s="141"/>
      <c r="D1000" s="141"/>
    </row>
    <row r="1001" spans="2:4">
      <c r="B1001" s="141"/>
      <c r="C1001" s="141"/>
      <c r="D1001" s="141"/>
    </row>
    <row r="1002" spans="2:4">
      <c r="B1002" s="141"/>
      <c r="C1002" s="141"/>
      <c r="D1002" s="141"/>
    </row>
    <row r="1003" spans="2:4">
      <c r="B1003" s="141"/>
      <c r="C1003" s="141"/>
      <c r="D1003" s="141"/>
    </row>
    <row r="1004" spans="2:4">
      <c r="B1004" s="141"/>
      <c r="C1004" s="141"/>
      <c r="D1004" s="141"/>
    </row>
    <row r="1005" spans="2:4">
      <c r="B1005" s="141"/>
      <c r="C1005" s="141"/>
      <c r="D1005" s="141"/>
    </row>
    <row r="1006" spans="2:4">
      <c r="B1006" s="141"/>
      <c r="C1006" s="141"/>
      <c r="D1006" s="141"/>
    </row>
    <row r="1007" spans="2:4">
      <c r="B1007" s="141"/>
      <c r="C1007" s="141"/>
      <c r="D1007" s="141"/>
    </row>
    <row r="1008" spans="2:4">
      <c r="B1008" s="141"/>
      <c r="C1008" s="141"/>
      <c r="D1008" s="141"/>
    </row>
    <row r="1009" spans="2:4">
      <c r="B1009" s="141"/>
      <c r="C1009" s="141"/>
      <c r="D1009" s="141"/>
    </row>
    <row r="1010" spans="2:4">
      <c r="B1010" s="141"/>
      <c r="C1010" s="141"/>
      <c r="D1010" s="141"/>
    </row>
    <row r="1011" spans="2:4">
      <c r="B1011" s="141"/>
      <c r="C1011" s="141"/>
      <c r="D1011" s="141"/>
    </row>
    <row r="1012" spans="2:4">
      <c r="B1012" s="141"/>
      <c r="C1012" s="141"/>
      <c r="D1012" s="141"/>
    </row>
    <row r="1013" spans="2:4">
      <c r="B1013" s="141"/>
      <c r="C1013" s="141"/>
      <c r="D1013" s="141"/>
    </row>
    <row r="1014" spans="2:4">
      <c r="B1014" s="141"/>
      <c r="C1014" s="141"/>
      <c r="D1014" s="141"/>
    </row>
    <row r="1015" spans="2:4">
      <c r="B1015" s="141"/>
      <c r="C1015" s="141"/>
      <c r="D1015" s="141"/>
    </row>
    <row r="1016" spans="2:4">
      <c r="B1016" s="141"/>
      <c r="C1016" s="141"/>
      <c r="D1016" s="141"/>
    </row>
    <row r="1017" spans="2:4">
      <c r="B1017" s="141"/>
      <c r="C1017" s="141"/>
      <c r="D1017" s="141"/>
    </row>
    <row r="1018" spans="2:4">
      <c r="B1018" s="141"/>
      <c r="C1018" s="141"/>
      <c r="D1018" s="141"/>
    </row>
    <row r="1019" spans="2:4">
      <c r="B1019" s="141"/>
      <c r="C1019" s="141"/>
      <c r="D1019" s="141"/>
    </row>
    <row r="1020" spans="2:4">
      <c r="B1020" s="141"/>
      <c r="C1020" s="141"/>
      <c r="D1020" s="141"/>
    </row>
    <row r="1021" spans="2:4">
      <c r="B1021" s="141"/>
      <c r="C1021" s="141"/>
      <c r="D1021" s="141"/>
    </row>
    <row r="1022" spans="2:4">
      <c r="B1022" s="141"/>
      <c r="C1022" s="141"/>
      <c r="D1022" s="141"/>
    </row>
    <row r="1023" spans="2:4">
      <c r="B1023" s="141"/>
      <c r="C1023" s="141"/>
      <c r="D1023" s="141"/>
    </row>
    <row r="1024" spans="2:4">
      <c r="B1024" s="141"/>
      <c r="C1024" s="141"/>
      <c r="D1024" s="141"/>
    </row>
    <row r="1025" spans="2:4">
      <c r="B1025" s="141"/>
      <c r="C1025" s="141"/>
      <c r="D1025" s="141"/>
    </row>
    <row r="1026" spans="2:4">
      <c r="B1026" s="141"/>
      <c r="C1026" s="141"/>
      <c r="D1026" s="141"/>
    </row>
    <row r="1027" spans="2:4">
      <c r="B1027" s="141"/>
      <c r="C1027" s="141"/>
      <c r="D1027" s="141"/>
    </row>
    <row r="1028" spans="2:4">
      <c r="B1028" s="141"/>
      <c r="C1028" s="141"/>
      <c r="D1028" s="141"/>
    </row>
    <row r="1029" spans="2:4">
      <c r="B1029" s="141"/>
      <c r="C1029" s="141"/>
      <c r="D1029" s="141"/>
    </row>
    <row r="1030" spans="2:4">
      <c r="B1030" s="141"/>
      <c r="C1030" s="141"/>
      <c r="D1030" s="141"/>
    </row>
    <row r="1031" spans="2:4">
      <c r="B1031" s="141"/>
      <c r="C1031" s="141"/>
      <c r="D1031" s="141"/>
    </row>
    <row r="1032" spans="2:4">
      <c r="B1032" s="141"/>
      <c r="C1032" s="141"/>
      <c r="D1032" s="141"/>
    </row>
    <row r="1033" spans="2:4">
      <c r="B1033" s="141"/>
      <c r="C1033" s="141"/>
      <c r="D1033" s="141"/>
    </row>
    <row r="1034" spans="2:4">
      <c r="B1034" s="141"/>
      <c r="C1034" s="141"/>
      <c r="D1034" s="141"/>
    </row>
    <row r="1035" spans="2:4">
      <c r="B1035" s="141"/>
      <c r="C1035" s="141"/>
      <c r="D1035" s="141"/>
    </row>
    <row r="1036" spans="2:4">
      <c r="B1036" s="141"/>
      <c r="C1036" s="141"/>
      <c r="D1036" s="141"/>
    </row>
    <row r="1037" spans="2:4">
      <c r="B1037" s="141"/>
      <c r="C1037" s="141"/>
      <c r="D1037" s="141"/>
    </row>
    <row r="1038" spans="2:4">
      <c r="B1038" s="141"/>
      <c r="C1038" s="141"/>
      <c r="D1038" s="141"/>
    </row>
    <row r="1039" spans="2:4">
      <c r="B1039" s="141"/>
      <c r="C1039" s="141"/>
      <c r="D1039" s="141"/>
    </row>
    <row r="1040" spans="2:4">
      <c r="B1040" s="141"/>
      <c r="C1040" s="141"/>
      <c r="D1040" s="141"/>
    </row>
    <row r="1041" spans="2:4">
      <c r="B1041" s="141"/>
      <c r="C1041" s="141"/>
      <c r="D1041" s="141"/>
    </row>
    <row r="1042" spans="2:4">
      <c r="B1042" s="141"/>
      <c r="C1042" s="141"/>
      <c r="D1042" s="141"/>
    </row>
    <row r="1043" spans="2:4">
      <c r="B1043" s="141"/>
      <c r="C1043" s="141"/>
      <c r="D1043" s="141"/>
    </row>
    <row r="1044" spans="2:4">
      <c r="B1044" s="141"/>
      <c r="C1044" s="141"/>
      <c r="D1044" s="141"/>
    </row>
    <row r="1045" spans="2:4">
      <c r="B1045" s="141"/>
      <c r="C1045" s="141"/>
      <c r="D1045" s="141"/>
    </row>
    <row r="1046" spans="2:4">
      <c r="B1046" s="141"/>
      <c r="C1046" s="141"/>
      <c r="D1046" s="141"/>
    </row>
    <row r="1047" spans="2:4">
      <c r="B1047" s="141"/>
      <c r="C1047" s="141"/>
      <c r="D1047" s="141"/>
    </row>
    <row r="1048" spans="2:4">
      <c r="B1048" s="141"/>
      <c r="C1048" s="141"/>
      <c r="D1048" s="141"/>
    </row>
    <row r="1049" spans="2:4">
      <c r="B1049" s="141"/>
      <c r="C1049" s="141"/>
      <c r="D1049" s="141"/>
    </row>
    <row r="1050" spans="2:4">
      <c r="B1050" s="141"/>
      <c r="C1050" s="141"/>
      <c r="D1050" s="141"/>
    </row>
    <row r="1051" spans="2:4">
      <c r="B1051" s="141"/>
      <c r="C1051" s="141"/>
      <c r="D1051" s="141"/>
    </row>
    <row r="1052" spans="2:4">
      <c r="B1052" s="141"/>
      <c r="C1052" s="141"/>
      <c r="D1052" s="141"/>
    </row>
    <row r="1053" spans="2:4">
      <c r="B1053" s="141"/>
      <c r="C1053" s="141"/>
      <c r="D1053" s="141"/>
    </row>
    <row r="1054" spans="2:4">
      <c r="B1054" s="141"/>
      <c r="C1054" s="141"/>
      <c r="D1054" s="141"/>
    </row>
    <row r="1055" spans="2:4">
      <c r="B1055" s="141"/>
      <c r="C1055" s="141"/>
      <c r="D1055" s="141"/>
    </row>
    <row r="1056" spans="2:4">
      <c r="B1056" s="141"/>
      <c r="C1056" s="141"/>
      <c r="D1056" s="141"/>
    </row>
    <row r="1057" spans="2:4">
      <c r="B1057" s="141"/>
      <c r="C1057" s="141"/>
      <c r="D1057" s="141"/>
    </row>
    <row r="1058" spans="2:4">
      <c r="B1058" s="141"/>
      <c r="C1058" s="141"/>
      <c r="D1058" s="141"/>
    </row>
    <row r="1059" spans="2:4">
      <c r="B1059" s="141"/>
      <c r="C1059" s="141"/>
      <c r="D1059" s="141"/>
    </row>
    <row r="1060" spans="2:4">
      <c r="B1060" s="141"/>
      <c r="C1060" s="141"/>
      <c r="D1060" s="141"/>
    </row>
    <row r="1061" spans="2:4">
      <c r="B1061" s="141"/>
      <c r="C1061" s="141"/>
      <c r="D1061" s="141"/>
    </row>
    <row r="1062" spans="2:4">
      <c r="B1062" s="141"/>
      <c r="C1062" s="141"/>
      <c r="D1062" s="141"/>
    </row>
    <row r="1063" spans="2:4">
      <c r="B1063" s="141"/>
      <c r="C1063" s="141"/>
      <c r="D1063" s="141"/>
    </row>
    <row r="1064" spans="2:4">
      <c r="B1064" s="141"/>
      <c r="C1064" s="141"/>
      <c r="D1064" s="141"/>
    </row>
    <row r="1065" spans="2:4">
      <c r="B1065" s="141"/>
      <c r="C1065" s="141"/>
      <c r="D1065" s="141"/>
    </row>
    <row r="1066" spans="2:4">
      <c r="B1066" s="141"/>
      <c r="C1066" s="141"/>
      <c r="D1066" s="141"/>
    </row>
    <row r="1067" spans="2:4">
      <c r="B1067" s="141"/>
      <c r="C1067" s="141"/>
      <c r="D1067" s="141"/>
    </row>
    <row r="1068" spans="2:4">
      <c r="B1068" s="141"/>
      <c r="C1068" s="141"/>
      <c r="D1068" s="141"/>
    </row>
    <row r="1069" spans="2:4">
      <c r="B1069" s="141"/>
      <c r="C1069" s="141"/>
      <c r="D1069" s="141"/>
    </row>
    <row r="1070" spans="2:4">
      <c r="B1070" s="141"/>
      <c r="C1070" s="141"/>
      <c r="D1070" s="141"/>
    </row>
    <row r="1071" spans="2:4">
      <c r="B1071" s="141"/>
      <c r="C1071" s="141"/>
      <c r="D1071" s="141"/>
    </row>
    <row r="1072" spans="2:4">
      <c r="B1072" s="141"/>
      <c r="C1072" s="141"/>
      <c r="D1072" s="141"/>
    </row>
    <row r="1073" spans="2:4">
      <c r="B1073" s="141"/>
      <c r="C1073" s="141"/>
      <c r="D1073" s="141"/>
    </row>
    <row r="1074" spans="2:4">
      <c r="B1074" s="141"/>
      <c r="C1074" s="141"/>
      <c r="D1074" s="141"/>
    </row>
    <row r="1075" spans="2:4">
      <c r="B1075" s="141"/>
      <c r="C1075" s="141"/>
      <c r="D1075" s="141"/>
    </row>
    <row r="1076" spans="2:4">
      <c r="B1076" s="141"/>
      <c r="C1076" s="141"/>
      <c r="D1076" s="141"/>
    </row>
    <row r="1077" spans="2:4">
      <c r="B1077" s="141"/>
      <c r="C1077" s="141"/>
      <c r="D1077" s="141"/>
    </row>
    <row r="1078" spans="2:4">
      <c r="B1078" s="141"/>
      <c r="C1078" s="141"/>
      <c r="D1078" s="141"/>
    </row>
    <row r="1079" spans="2:4">
      <c r="B1079" s="141"/>
      <c r="C1079" s="141"/>
      <c r="D1079" s="141"/>
    </row>
    <row r="1080" spans="2:4">
      <c r="B1080" s="141"/>
      <c r="C1080" s="141"/>
      <c r="D1080" s="141"/>
    </row>
    <row r="1081" spans="2:4">
      <c r="B1081" s="141"/>
      <c r="C1081" s="141"/>
      <c r="D1081" s="141"/>
    </row>
    <row r="1082" spans="2:4">
      <c r="B1082" s="141"/>
      <c r="C1082" s="141"/>
      <c r="D1082" s="141"/>
    </row>
    <row r="1083" spans="2:4">
      <c r="B1083" s="141"/>
      <c r="C1083" s="141"/>
      <c r="D1083" s="141"/>
    </row>
    <row r="1084" spans="2:4">
      <c r="B1084" s="141"/>
      <c r="C1084" s="141"/>
      <c r="D1084" s="141"/>
    </row>
    <row r="1085" spans="2:4">
      <c r="B1085" s="141"/>
      <c r="C1085" s="141"/>
      <c r="D1085" s="141"/>
    </row>
    <row r="1086" spans="2:4">
      <c r="B1086" s="141"/>
      <c r="C1086" s="141"/>
      <c r="D1086" s="141"/>
    </row>
    <row r="1087" spans="2:4">
      <c r="B1087" s="141"/>
      <c r="C1087" s="141"/>
      <c r="D1087" s="141"/>
    </row>
    <row r="1088" spans="2:4">
      <c r="B1088" s="141"/>
      <c r="C1088" s="141"/>
      <c r="D1088" s="141"/>
    </row>
    <row r="1089" spans="2:4">
      <c r="B1089" s="141"/>
      <c r="C1089" s="141"/>
      <c r="D1089" s="141"/>
    </row>
    <row r="1090" spans="2:4">
      <c r="B1090" s="141"/>
      <c r="C1090" s="141"/>
      <c r="D1090" s="141"/>
    </row>
    <row r="1091" spans="2:4">
      <c r="B1091" s="141"/>
      <c r="C1091" s="141"/>
      <c r="D1091" s="141"/>
    </row>
    <row r="1092" spans="2:4">
      <c r="B1092" s="141"/>
      <c r="C1092" s="141"/>
      <c r="D1092" s="141"/>
    </row>
    <row r="1093" spans="2:4">
      <c r="B1093" s="141"/>
      <c r="C1093" s="141"/>
      <c r="D1093" s="141"/>
    </row>
    <row r="1094" spans="2:4">
      <c r="B1094" s="141"/>
      <c r="C1094" s="141"/>
      <c r="D1094" s="141"/>
    </row>
    <row r="1095" spans="2:4">
      <c r="B1095" s="141"/>
      <c r="C1095" s="141"/>
      <c r="D1095" s="141"/>
    </row>
    <row r="1096" spans="2:4">
      <c r="B1096" s="141"/>
      <c r="C1096" s="141"/>
      <c r="D1096" s="141"/>
    </row>
    <row r="1097" spans="2:4">
      <c r="B1097" s="141"/>
      <c r="C1097" s="141"/>
      <c r="D1097" s="141"/>
    </row>
    <row r="1098" spans="2:4">
      <c r="B1098" s="141"/>
      <c r="C1098" s="141"/>
      <c r="D1098" s="141"/>
    </row>
    <row r="1099" spans="2:4">
      <c r="B1099" s="141"/>
      <c r="C1099" s="141"/>
      <c r="D1099" s="141"/>
    </row>
    <row r="1100" spans="2:4">
      <c r="B1100" s="141"/>
      <c r="C1100" s="141"/>
      <c r="D1100" s="141"/>
    </row>
    <row r="1101" spans="2:4">
      <c r="B1101" s="141"/>
      <c r="C1101" s="141"/>
      <c r="D1101" s="141"/>
    </row>
    <row r="1102" spans="2:4">
      <c r="B1102" s="141"/>
      <c r="C1102" s="141"/>
      <c r="D1102" s="141"/>
    </row>
    <row r="1103" spans="2:4">
      <c r="B1103" s="141"/>
      <c r="C1103" s="141"/>
      <c r="D1103" s="141"/>
    </row>
    <row r="1104" spans="2:4">
      <c r="B1104" s="141"/>
      <c r="C1104" s="141"/>
      <c r="D1104" s="141"/>
    </row>
    <row r="1105" spans="2:4">
      <c r="B1105" s="141"/>
      <c r="C1105" s="141"/>
      <c r="D1105" s="141"/>
    </row>
    <row r="1106" spans="2:4">
      <c r="B1106" s="141"/>
      <c r="C1106" s="141"/>
      <c r="D1106" s="141"/>
    </row>
    <row r="1107" spans="2:4">
      <c r="B1107" s="141"/>
      <c r="C1107" s="141"/>
      <c r="D1107" s="141"/>
    </row>
    <row r="1108" spans="2:4">
      <c r="B1108" s="141"/>
      <c r="C1108" s="141"/>
      <c r="D1108" s="141"/>
    </row>
    <row r="1109" spans="2:4">
      <c r="B1109" s="141"/>
      <c r="C1109" s="141"/>
      <c r="D1109" s="141"/>
    </row>
    <row r="1110" spans="2:4">
      <c r="B1110" s="141"/>
      <c r="C1110" s="141"/>
      <c r="D1110" s="141"/>
    </row>
    <row r="1111" spans="2:4">
      <c r="B1111" s="141"/>
      <c r="C1111" s="141"/>
      <c r="D1111" s="141"/>
    </row>
    <row r="1112" spans="2:4">
      <c r="B1112" s="141"/>
      <c r="C1112" s="141"/>
      <c r="D1112" s="141"/>
    </row>
    <row r="1113" spans="2:4">
      <c r="B1113" s="141"/>
      <c r="C1113" s="141"/>
      <c r="D1113" s="141"/>
    </row>
    <row r="1114" spans="2:4">
      <c r="B1114" s="141"/>
      <c r="C1114" s="141"/>
      <c r="D1114" s="141"/>
    </row>
    <row r="1115" spans="2:4">
      <c r="B1115" s="141"/>
      <c r="C1115" s="141"/>
      <c r="D1115" s="141"/>
    </row>
    <row r="1116" spans="2:4">
      <c r="B1116" s="141"/>
      <c r="C1116" s="141"/>
      <c r="D1116" s="141"/>
    </row>
    <row r="1117" spans="2:4">
      <c r="B1117" s="141"/>
      <c r="C1117" s="141"/>
      <c r="D1117" s="141"/>
    </row>
    <row r="1118" spans="2:4">
      <c r="B1118" s="141"/>
      <c r="C1118" s="141"/>
      <c r="D1118" s="141"/>
    </row>
    <row r="1119" spans="2:4">
      <c r="B1119" s="141"/>
      <c r="C1119" s="141"/>
      <c r="D1119" s="141"/>
    </row>
    <row r="1120" spans="2:4">
      <c r="B1120" s="141"/>
      <c r="C1120" s="141"/>
      <c r="D1120" s="141"/>
    </row>
    <row r="1121" spans="2:4">
      <c r="B1121" s="141"/>
      <c r="C1121" s="141"/>
      <c r="D1121" s="141"/>
    </row>
    <row r="1122" spans="2:4">
      <c r="B1122" s="141"/>
      <c r="C1122" s="141"/>
      <c r="D1122" s="141"/>
    </row>
    <row r="1123" spans="2:4">
      <c r="B1123" s="141"/>
      <c r="C1123" s="141"/>
      <c r="D1123" s="141"/>
    </row>
    <row r="1124" spans="2:4">
      <c r="B1124" s="141"/>
      <c r="C1124" s="141"/>
      <c r="D1124" s="141"/>
    </row>
    <row r="1125" spans="2:4">
      <c r="B1125" s="141"/>
      <c r="C1125" s="141"/>
      <c r="D1125" s="141"/>
    </row>
    <row r="1126" spans="2:4">
      <c r="B1126" s="141"/>
      <c r="C1126" s="141"/>
      <c r="D1126" s="141"/>
    </row>
    <row r="1127" spans="2:4">
      <c r="B1127" s="141"/>
      <c r="C1127" s="141"/>
      <c r="D1127" s="141"/>
    </row>
    <row r="1128" spans="2:4">
      <c r="B1128" s="141"/>
      <c r="C1128" s="141"/>
      <c r="D1128" s="141"/>
    </row>
    <row r="1129" spans="2:4">
      <c r="B1129" s="141"/>
      <c r="C1129" s="141"/>
      <c r="D1129" s="141"/>
    </row>
    <row r="1130" spans="2:4">
      <c r="B1130" s="141"/>
      <c r="C1130" s="141"/>
      <c r="D1130" s="141"/>
    </row>
    <row r="1131" spans="2:4">
      <c r="B1131" s="141"/>
      <c r="C1131" s="141"/>
      <c r="D1131" s="141"/>
    </row>
    <row r="1132" spans="2:4">
      <c r="B1132" s="141"/>
      <c r="C1132" s="141"/>
      <c r="D1132" s="141"/>
    </row>
    <row r="1133" spans="2:4">
      <c r="B1133" s="141"/>
      <c r="C1133" s="141"/>
      <c r="D1133" s="141"/>
    </row>
    <row r="1134" spans="2:4">
      <c r="B1134" s="141"/>
      <c r="C1134" s="141"/>
      <c r="D1134" s="141"/>
    </row>
    <row r="1135" spans="2:4">
      <c r="B1135" s="141"/>
      <c r="C1135" s="141"/>
      <c r="D1135" s="141"/>
    </row>
    <row r="1136" spans="2:4">
      <c r="B1136" s="141"/>
      <c r="C1136" s="141"/>
      <c r="D1136" s="141"/>
    </row>
    <row r="1137" spans="2:4">
      <c r="B1137" s="141"/>
      <c r="C1137" s="141"/>
      <c r="D1137" s="141"/>
    </row>
    <row r="1138" spans="2:4">
      <c r="B1138" s="141"/>
      <c r="C1138" s="141"/>
      <c r="D1138" s="141"/>
    </row>
  </sheetData>
  <mergeCells count="2">
    <mergeCell ref="B1:E1"/>
    <mergeCell ref="B4:E4"/>
  </mergeCells>
  <dataValidations count="1">
    <dataValidation type="list" allowBlank="1" showInputMessage="1" showErrorMessage="1" sqref="C5">
      <formula1>$C$7:$D$7</formula1>
    </dataValidation>
  </dataValidations>
  <hyperlinks>
    <hyperlink ref="D2" location="Indeks!A1" display="Indeks"/>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3" tint="0.59999389629810485"/>
  </sheetPr>
  <dimension ref="B2:CZ172"/>
  <sheetViews>
    <sheetView zoomScale="70" zoomScaleNormal="70" workbookViewId="0"/>
  </sheetViews>
  <sheetFormatPr defaultColWidth="9.140625" defaultRowHeight="12.75"/>
  <cols>
    <col min="1" max="1" width="4.42578125" style="113" customWidth="1"/>
    <col min="2" max="2" width="6.7109375" style="113" bestFit="1" customWidth="1"/>
    <col min="3" max="3" width="12" style="113" customWidth="1"/>
    <col min="4" max="4" width="4.5703125" style="113" customWidth="1"/>
    <col min="5" max="5" width="8.7109375" style="113" customWidth="1"/>
    <col min="6" max="31" width="5.5703125" style="113" customWidth="1"/>
    <col min="32" max="104" width="5.140625" style="113" customWidth="1"/>
    <col min="105" max="16384" width="9.140625" style="113"/>
  </cols>
  <sheetData>
    <row r="2" spans="2:104" ht="25.5">
      <c r="C2" s="114" t="s">
        <v>338</v>
      </c>
    </row>
    <row r="3" spans="2:104" ht="15" customHeight="1">
      <c r="F3" s="115"/>
      <c r="G3" s="115"/>
      <c r="H3" s="115"/>
      <c r="I3" s="115"/>
      <c r="J3" s="115"/>
    </row>
    <row r="4" spans="2:104">
      <c r="C4" s="116">
        <v>1.6000000000000001E-3</v>
      </c>
      <c r="F4" s="117"/>
      <c r="G4" s="117"/>
      <c r="H4" s="117"/>
      <c r="I4" s="117"/>
      <c r="J4" s="117"/>
    </row>
    <row r="6" spans="2:104" ht="25.5">
      <c r="B6" s="114" t="s">
        <v>339</v>
      </c>
      <c r="C6" s="114" t="s">
        <v>340</v>
      </c>
      <c r="E6" s="118" t="s">
        <v>341</v>
      </c>
    </row>
    <row r="7" spans="2:104">
      <c r="F7" s="112" t="s">
        <v>342</v>
      </c>
      <c r="G7" s="112" t="s">
        <v>343</v>
      </c>
      <c r="H7" s="112" t="s">
        <v>344</v>
      </c>
      <c r="I7" s="112" t="s">
        <v>345</v>
      </c>
      <c r="J7" s="112" t="s">
        <v>346</v>
      </c>
      <c r="K7" s="112" t="s">
        <v>347</v>
      </c>
      <c r="L7" s="112" t="s">
        <v>348</v>
      </c>
      <c r="M7" s="112" t="s">
        <v>349</v>
      </c>
      <c r="N7" s="112" t="s">
        <v>350</v>
      </c>
      <c r="O7" s="112" t="s">
        <v>351</v>
      </c>
      <c r="P7" s="112" t="s">
        <v>352</v>
      </c>
      <c r="Q7" s="112" t="s">
        <v>353</v>
      </c>
      <c r="R7" s="112" t="s">
        <v>354</v>
      </c>
      <c r="S7" s="112" t="s">
        <v>355</v>
      </c>
      <c r="T7" s="112" t="s">
        <v>356</v>
      </c>
      <c r="U7" s="112" t="s">
        <v>357</v>
      </c>
      <c r="V7" s="112" t="s">
        <v>358</v>
      </c>
      <c r="W7" s="112" t="s">
        <v>359</v>
      </c>
      <c r="X7" s="112" t="s">
        <v>360</v>
      </c>
      <c r="Y7" s="112" t="s">
        <v>361</v>
      </c>
      <c r="Z7" s="112" t="s">
        <v>362</v>
      </c>
      <c r="AA7" s="112" t="s">
        <v>363</v>
      </c>
      <c r="AB7" s="112" t="s">
        <v>364</v>
      </c>
      <c r="AC7" s="112" t="s">
        <v>365</v>
      </c>
      <c r="AD7" s="112" t="s">
        <v>366</v>
      </c>
      <c r="AE7" s="112" t="s">
        <v>367</v>
      </c>
      <c r="AF7" s="112" t="s">
        <v>368</v>
      </c>
      <c r="AG7" s="112" t="s">
        <v>369</v>
      </c>
      <c r="AH7" s="112" t="s">
        <v>370</v>
      </c>
      <c r="AI7" s="112" t="s">
        <v>371</v>
      </c>
      <c r="AJ7" s="112" t="s">
        <v>372</v>
      </c>
      <c r="AK7" s="112" t="s">
        <v>373</v>
      </c>
      <c r="AL7" s="112" t="s">
        <v>374</v>
      </c>
      <c r="AM7" s="112" t="s">
        <v>375</v>
      </c>
      <c r="AN7" s="112" t="s">
        <v>376</v>
      </c>
      <c r="AO7" s="112" t="s">
        <v>377</v>
      </c>
      <c r="AP7" s="112" t="s">
        <v>378</v>
      </c>
      <c r="AQ7" s="112" t="s">
        <v>379</v>
      </c>
      <c r="AR7" s="112" t="s">
        <v>380</v>
      </c>
      <c r="AS7" s="112" t="s">
        <v>381</v>
      </c>
      <c r="AT7" s="112" t="s">
        <v>382</v>
      </c>
      <c r="AU7" s="112" t="s">
        <v>383</v>
      </c>
      <c r="AV7" s="112" t="s">
        <v>384</v>
      </c>
      <c r="AW7" s="112" t="s">
        <v>385</v>
      </c>
      <c r="AX7" s="112" t="s">
        <v>386</v>
      </c>
      <c r="AY7" s="112" t="s">
        <v>387</v>
      </c>
      <c r="AZ7" s="112" t="s">
        <v>388</v>
      </c>
      <c r="BA7" s="112" t="s">
        <v>389</v>
      </c>
      <c r="BB7" s="112" t="s">
        <v>390</v>
      </c>
      <c r="BC7" s="112" t="s">
        <v>391</v>
      </c>
      <c r="BD7" s="112" t="s">
        <v>392</v>
      </c>
      <c r="BE7" s="112" t="s">
        <v>393</v>
      </c>
      <c r="BF7" s="112" t="s">
        <v>394</v>
      </c>
      <c r="BG7" s="112" t="s">
        <v>395</v>
      </c>
      <c r="BH7" s="112" t="s">
        <v>396</v>
      </c>
      <c r="BI7" s="112" t="s">
        <v>397</v>
      </c>
      <c r="BJ7" s="112" t="s">
        <v>398</v>
      </c>
      <c r="BK7" s="112" t="s">
        <v>399</v>
      </c>
      <c r="BL7" s="112" t="s">
        <v>400</v>
      </c>
      <c r="BM7" s="112" t="s">
        <v>401</v>
      </c>
      <c r="BN7" s="112" t="s">
        <v>402</v>
      </c>
      <c r="BO7" s="112" t="s">
        <v>403</v>
      </c>
      <c r="BP7" s="112" t="s">
        <v>404</v>
      </c>
      <c r="BQ7" s="112" t="s">
        <v>405</v>
      </c>
      <c r="BR7" s="112" t="s">
        <v>406</v>
      </c>
      <c r="BS7" s="112" t="s">
        <v>407</v>
      </c>
      <c r="BT7" s="112" t="s">
        <v>408</v>
      </c>
      <c r="BU7" s="112" t="s">
        <v>409</v>
      </c>
      <c r="BV7" s="112" t="s">
        <v>410</v>
      </c>
      <c r="BW7" s="112" t="s">
        <v>411</v>
      </c>
      <c r="BX7" s="112" t="s">
        <v>412</v>
      </c>
      <c r="BY7" s="112" t="s">
        <v>413</v>
      </c>
      <c r="BZ7" s="112" t="s">
        <v>414</v>
      </c>
      <c r="CA7" s="112" t="s">
        <v>415</v>
      </c>
      <c r="CB7" s="112" t="s">
        <v>416</v>
      </c>
      <c r="CC7" s="112" t="s">
        <v>417</v>
      </c>
      <c r="CD7" s="112" t="s">
        <v>418</v>
      </c>
      <c r="CE7" s="112" t="s">
        <v>419</v>
      </c>
      <c r="CF7" s="112" t="s">
        <v>420</v>
      </c>
      <c r="CG7" s="112" t="s">
        <v>421</v>
      </c>
      <c r="CH7" s="112" t="s">
        <v>422</v>
      </c>
      <c r="CI7" s="112" t="s">
        <v>423</v>
      </c>
      <c r="CJ7" s="112" t="s">
        <v>424</v>
      </c>
      <c r="CK7" s="112" t="s">
        <v>425</v>
      </c>
      <c r="CL7" s="112" t="s">
        <v>426</v>
      </c>
      <c r="CM7" s="112" t="s">
        <v>427</v>
      </c>
      <c r="CN7" s="112" t="s">
        <v>428</v>
      </c>
      <c r="CO7" s="112" t="s">
        <v>429</v>
      </c>
      <c r="CP7" s="112" t="s">
        <v>430</v>
      </c>
      <c r="CQ7" s="112" t="s">
        <v>431</v>
      </c>
      <c r="CR7" s="112" t="s">
        <v>432</v>
      </c>
      <c r="CS7" s="112" t="s">
        <v>433</v>
      </c>
      <c r="CT7" s="112" t="s">
        <v>434</v>
      </c>
      <c r="CU7" s="112" t="s">
        <v>435</v>
      </c>
      <c r="CV7" s="112" t="s">
        <v>436</v>
      </c>
      <c r="CW7" s="112" t="s">
        <v>437</v>
      </c>
      <c r="CX7" s="112" t="s">
        <v>438</v>
      </c>
      <c r="CY7" s="112" t="s">
        <v>439</v>
      </c>
      <c r="CZ7" s="112" t="s">
        <v>440</v>
      </c>
    </row>
    <row r="8" spans="2:104">
      <c r="B8" s="115" t="s">
        <v>441</v>
      </c>
      <c r="C8" s="119">
        <v>0.43</v>
      </c>
      <c r="E8" s="115" t="s">
        <v>342</v>
      </c>
      <c r="F8" s="119">
        <v>1</v>
      </c>
      <c r="G8" s="119">
        <v>1</v>
      </c>
      <c r="H8" s="119">
        <v>0.75</v>
      </c>
      <c r="I8" s="119">
        <v>0.75</v>
      </c>
      <c r="J8" s="119">
        <v>0.75</v>
      </c>
      <c r="K8" s="119">
        <v>0.75</v>
      </c>
      <c r="L8" s="119">
        <v>0.75</v>
      </c>
      <c r="M8" s="119">
        <v>0.5</v>
      </c>
      <c r="N8" s="119">
        <v>0.5</v>
      </c>
      <c r="O8" s="119">
        <v>0.5</v>
      </c>
      <c r="P8" s="119">
        <v>0</v>
      </c>
      <c r="Q8" s="119">
        <v>0</v>
      </c>
      <c r="R8" s="119">
        <v>0</v>
      </c>
      <c r="S8" s="119">
        <v>0.25</v>
      </c>
      <c r="T8" s="119">
        <v>0</v>
      </c>
      <c r="U8" s="119">
        <v>0</v>
      </c>
      <c r="V8" s="119">
        <v>0</v>
      </c>
      <c r="W8" s="119">
        <v>0</v>
      </c>
      <c r="X8" s="119">
        <v>0.25</v>
      </c>
      <c r="Y8" s="119">
        <v>0</v>
      </c>
      <c r="Z8" s="119">
        <v>0</v>
      </c>
      <c r="AA8" s="119">
        <v>0</v>
      </c>
      <c r="AB8" s="119">
        <v>0</v>
      </c>
      <c r="AC8" s="119">
        <v>0.25</v>
      </c>
      <c r="AD8" s="119">
        <v>0.5</v>
      </c>
      <c r="AE8" s="119">
        <v>0.25</v>
      </c>
      <c r="AF8" s="119">
        <v>0.25</v>
      </c>
      <c r="AG8" s="119">
        <v>0.5</v>
      </c>
      <c r="AH8" s="119">
        <v>0.5</v>
      </c>
      <c r="AI8" s="119">
        <v>0.5</v>
      </c>
      <c r="AJ8" s="119">
        <v>0.5</v>
      </c>
      <c r="AK8" s="119">
        <v>0.5</v>
      </c>
      <c r="AL8" s="119">
        <v>0.5</v>
      </c>
      <c r="AM8" s="119">
        <v>0.5</v>
      </c>
      <c r="AN8" s="119">
        <v>0.5</v>
      </c>
      <c r="AO8" s="119">
        <v>0.25</v>
      </c>
      <c r="AP8" s="119">
        <v>0.5</v>
      </c>
      <c r="AQ8" s="119">
        <v>0.25</v>
      </c>
      <c r="AR8" s="119">
        <v>0.25</v>
      </c>
      <c r="AS8" s="119">
        <v>0.5</v>
      </c>
      <c r="AT8" s="119">
        <v>0.25</v>
      </c>
      <c r="AU8" s="119">
        <v>0.25</v>
      </c>
      <c r="AV8" s="119">
        <v>0.25</v>
      </c>
      <c r="AW8" s="119">
        <v>0.5</v>
      </c>
      <c r="AX8" s="119">
        <v>0.25</v>
      </c>
      <c r="AY8" s="119">
        <v>0.25</v>
      </c>
      <c r="AZ8" s="119">
        <v>0</v>
      </c>
      <c r="BA8" s="119">
        <v>0.25</v>
      </c>
      <c r="BB8" s="119">
        <v>0.25</v>
      </c>
      <c r="BC8" s="119">
        <v>0.25</v>
      </c>
      <c r="BD8" s="119">
        <v>0.25</v>
      </c>
      <c r="BE8" s="119">
        <v>0.25</v>
      </c>
      <c r="BF8" s="119">
        <v>0.25</v>
      </c>
      <c r="BG8" s="119">
        <v>0.25</v>
      </c>
      <c r="BH8" s="119">
        <v>0.25</v>
      </c>
      <c r="BI8" s="119">
        <v>0.25</v>
      </c>
      <c r="BJ8" s="119">
        <v>0.25</v>
      </c>
      <c r="BK8" s="119">
        <v>0.25</v>
      </c>
      <c r="BL8" s="119">
        <v>0.25</v>
      </c>
      <c r="BM8" s="119">
        <v>0.25</v>
      </c>
      <c r="BN8" s="119">
        <v>0</v>
      </c>
      <c r="BO8" s="119">
        <v>0</v>
      </c>
      <c r="BP8" s="119">
        <v>0</v>
      </c>
      <c r="BQ8" s="119">
        <v>0</v>
      </c>
      <c r="BR8" s="119">
        <v>0</v>
      </c>
      <c r="BS8" s="119">
        <v>0.25</v>
      </c>
      <c r="BT8" s="119">
        <v>0.25</v>
      </c>
      <c r="BU8" s="119">
        <v>0.25</v>
      </c>
      <c r="BV8" s="119">
        <v>0</v>
      </c>
      <c r="BW8" s="119">
        <v>0</v>
      </c>
      <c r="BX8" s="119">
        <v>0</v>
      </c>
      <c r="BY8" s="119">
        <v>0</v>
      </c>
      <c r="BZ8" s="119">
        <v>0</v>
      </c>
      <c r="CA8" s="119">
        <v>0</v>
      </c>
      <c r="CB8" s="119">
        <v>0</v>
      </c>
      <c r="CC8" s="119">
        <v>0</v>
      </c>
      <c r="CD8" s="119">
        <v>0</v>
      </c>
      <c r="CE8" s="119">
        <v>0</v>
      </c>
      <c r="CF8" s="119">
        <v>0</v>
      </c>
      <c r="CG8" s="119">
        <v>0</v>
      </c>
      <c r="CH8" s="119">
        <v>0</v>
      </c>
      <c r="CI8" s="119">
        <v>0.5</v>
      </c>
      <c r="CJ8" s="119">
        <v>0.5</v>
      </c>
      <c r="CK8" s="119">
        <v>0.25</v>
      </c>
      <c r="CL8" s="119">
        <v>0.5</v>
      </c>
      <c r="CM8" s="119">
        <v>0.5</v>
      </c>
      <c r="CN8" s="119">
        <v>0.5</v>
      </c>
      <c r="CO8" s="119">
        <v>0.25</v>
      </c>
      <c r="CP8" s="119">
        <v>0.25</v>
      </c>
      <c r="CQ8" s="119">
        <v>0.5</v>
      </c>
      <c r="CR8" s="119">
        <v>0.25</v>
      </c>
      <c r="CS8" s="119">
        <v>0.5</v>
      </c>
      <c r="CT8" s="119">
        <v>0.25</v>
      </c>
      <c r="CU8" s="119">
        <v>0.25</v>
      </c>
      <c r="CV8" s="119">
        <v>0.25</v>
      </c>
      <c r="CW8" s="119">
        <v>0.5</v>
      </c>
      <c r="CX8" s="119">
        <v>0.25</v>
      </c>
      <c r="CY8" s="119">
        <v>0.25</v>
      </c>
      <c r="CZ8" s="119">
        <v>0.25</v>
      </c>
    </row>
    <row r="9" spans="2:104">
      <c r="B9" s="115" t="s">
        <v>442</v>
      </c>
      <c r="C9" s="119">
        <v>0.09</v>
      </c>
      <c r="E9" s="115" t="s">
        <v>343</v>
      </c>
      <c r="F9" s="119">
        <v>1</v>
      </c>
      <c r="G9" s="119">
        <v>1</v>
      </c>
      <c r="H9" s="119">
        <v>0.75</v>
      </c>
      <c r="I9" s="119">
        <v>0.75</v>
      </c>
      <c r="J9" s="119">
        <v>0.75</v>
      </c>
      <c r="K9" s="119">
        <v>0.75</v>
      </c>
      <c r="L9" s="119">
        <v>0.75</v>
      </c>
      <c r="M9" s="119">
        <v>0.5</v>
      </c>
      <c r="N9" s="119">
        <v>0.5</v>
      </c>
      <c r="O9" s="119">
        <v>0.75</v>
      </c>
      <c r="P9" s="119">
        <v>0</v>
      </c>
      <c r="Q9" s="119">
        <v>0</v>
      </c>
      <c r="R9" s="119">
        <v>0</v>
      </c>
      <c r="S9" s="119">
        <v>0.25</v>
      </c>
      <c r="T9" s="119">
        <v>0</v>
      </c>
      <c r="U9" s="119">
        <v>0</v>
      </c>
      <c r="V9" s="119">
        <v>0</v>
      </c>
      <c r="W9" s="119">
        <v>0</v>
      </c>
      <c r="X9" s="119">
        <v>0.25</v>
      </c>
      <c r="Y9" s="119">
        <v>0</v>
      </c>
      <c r="Z9" s="119">
        <v>0</v>
      </c>
      <c r="AA9" s="119">
        <v>0</v>
      </c>
      <c r="AB9" s="119">
        <v>0</v>
      </c>
      <c r="AC9" s="119">
        <v>0.25</v>
      </c>
      <c r="AD9" s="119">
        <v>0.5</v>
      </c>
      <c r="AE9" s="119">
        <v>0.25</v>
      </c>
      <c r="AF9" s="119">
        <v>0.25</v>
      </c>
      <c r="AG9" s="119">
        <v>0.25</v>
      </c>
      <c r="AH9" s="119">
        <v>0.5</v>
      </c>
      <c r="AI9" s="119">
        <v>0.5</v>
      </c>
      <c r="AJ9" s="119">
        <v>0.5</v>
      </c>
      <c r="AK9" s="119">
        <v>0.5</v>
      </c>
      <c r="AL9" s="119">
        <v>0.5</v>
      </c>
      <c r="AM9" s="119">
        <v>0.5</v>
      </c>
      <c r="AN9" s="119">
        <v>0.5</v>
      </c>
      <c r="AO9" s="119">
        <v>0.25</v>
      </c>
      <c r="AP9" s="119">
        <v>0.5</v>
      </c>
      <c r="AQ9" s="119">
        <v>0.25</v>
      </c>
      <c r="AR9" s="119">
        <v>0.5</v>
      </c>
      <c r="AS9" s="119">
        <v>0.5</v>
      </c>
      <c r="AT9" s="119">
        <v>0.25</v>
      </c>
      <c r="AU9" s="119">
        <v>0.25</v>
      </c>
      <c r="AV9" s="119">
        <v>0.25</v>
      </c>
      <c r="AW9" s="119">
        <v>0.5</v>
      </c>
      <c r="AX9" s="119">
        <v>0.25</v>
      </c>
      <c r="AY9" s="119">
        <v>0.25</v>
      </c>
      <c r="AZ9" s="119">
        <v>0</v>
      </c>
      <c r="BA9" s="119">
        <v>0.25</v>
      </c>
      <c r="BB9" s="119">
        <v>0.25</v>
      </c>
      <c r="BC9" s="119">
        <v>0.25</v>
      </c>
      <c r="BD9" s="119">
        <v>0.25</v>
      </c>
      <c r="BE9" s="119">
        <v>0.25</v>
      </c>
      <c r="BF9" s="119">
        <v>0.25</v>
      </c>
      <c r="BG9" s="119">
        <v>0.25</v>
      </c>
      <c r="BH9" s="119">
        <v>0.25</v>
      </c>
      <c r="BI9" s="119">
        <v>0.25</v>
      </c>
      <c r="BJ9" s="119">
        <v>0.25</v>
      </c>
      <c r="BK9" s="119">
        <v>0.25</v>
      </c>
      <c r="BL9" s="119">
        <v>0.25</v>
      </c>
      <c r="BM9" s="119">
        <v>0.25</v>
      </c>
      <c r="BN9" s="119">
        <v>0</v>
      </c>
      <c r="BO9" s="119">
        <v>0</v>
      </c>
      <c r="BP9" s="119">
        <v>0</v>
      </c>
      <c r="BQ9" s="119">
        <v>0</v>
      </c>
      <c r="BR9" s="119">
        <v>0</v>
      </c>
      <c r="BS9" s="119">
        <v>0.25</v>
      </c>
      <c r="BT9" s="119">
        <v>0.25</v>
      </c>
      <c r="BU9" s="119">
        <v>0.25</v>
      </c>
      <c r="BV9" s="119">
        <v>0</v>
      </c>
      <c r="BW9" s="119">
        <v>0</v>
      </c>
      <c r="BX9" s="119">
        <v>0</v>
      </c>
      <c r="BY9" s="119">
        <v>0</v>
      </c>
      <c r="BZ9" s="119">
        <v>0</v>
      </c>
      <c r="CA9" s="119">
        <v>0</v>
      </c>
      <c r="CB9" s="119">
        <v>0</v>
      </c>
      <c r="CC9" s="119">
        <v>0</v>
      </c>
      <c r="CD9" s="119">
        <v>0</v>
      </c>
      <c r="CE9" s="119">
        <v>0</v>
      </c>
      <c r="CF9" s="119">
        <v>0</v>
      </c>
      <c r="CG9" s="119">
        <v>0</v>
      </c>
      <c r="CH9" s="119">
        <v>0</v>
      </c>
      <c r="CI9" s="119">
        <v>0.5</v>
      </c>
      <c r="CJ9" s="119">
        <v>0.5</v>
      </c>
      <c r="CK9" s="119">
        <v>0.25</v>
      </c>
      <c r="CL9" s="119">
        <v>0.5</v>
      </c>
      <c r="CM9" s="119">
        <v>0.5</v>
      </c>
      <c r="CN9" s="119">
        <v>0.5</v>
      </c>
      <c r="CO9" s="119">
        <v>0.25</v>
      </c>
      <c r="CP9" s="119">
        <v>0.25</v>
      </c>
      <c r="CQ9" s="119">
        <v>0.5</v>
      </c>
      <c r="CR9" s="119">
        <v>0.5</v>
      </c>
      <c r="CS9" s="119">
        <v>0.5</v>
      </c>
      <c r="CT9" s="119">
        <v>0.25</v>
      </c>
      <c r="CU9" s="119">
        <v>0.5</v>
      </c>
      <c r="CV9" s="119">
        <v>0.25</v>
      </c>
      <c r="CW9" s="119">
        <v>0.5</v>
      </c>
      <c r="CX9" s="119">
        <v>0.25</v>
      </c>
      <c r="CY9" s="119">
        <v>0.25</v>
      </c>
      <c r="CZ9" s="119">
        <v>0.25</v>
      </c>
    </row>
    <row r="10" spans="2:104">
      <c r="B10" s="115" t="s">
        <v>443</v>
      </c>
      <c r="C10" s="119">
        <v>0.09</v>
      </c>
      <c r="E10" s="115" t="s">
        <v>344</v>
      </c>
      <c r="F10" s="119">
        <v>0.75</v>
      </c>
      <c r="G10" s="119">
        <v>0.75</v>
      </c>
      <c r="H10" s="119">
        <v>1</v>
      </c>
      <c r="I10" s="119">
        <v>0.75</v>
      </c>
      <c r="J10" s="119">
        <v>0.75</v>
      </c>
      <c r="K10" s="119">
        <v>0.75</v>
      </c>
      <c r="L10" s="119">
        <v>0.75</v>
      </c>
      <c r="M10" s="119">
        <v>0.5</v>
      </c>
      <c r="N10" s="119">
        <v>0.5</v>
      </c>
      <c r="O10" s="119">
        <v>0.5</v>
      </c>
      <c r="P10" s="119">
        <v>0</v>
      </c>
      <c r="Q10" s="119">
        <v>0</v>
      </c>
      <c r="R10" s="119">
        <v>0</v>
      </c>
      <c r="S10" s="119">
        <v>0.25</v>
      </c>
      <c r="T10" s="119">
        <v>0</v>
      </c>
      <c r="U10" s="119">
        <v>0</v>
      </c>
      <c r="V10" s="119">
        <v>0</v>
      </c>
      <c r="W10" s="119">
        <v>0.25</v>
      </c>
      <c r="X10" s="119">
        <v>0.25</v>
      </c>
      <c r="Y10" s="119">
        <v>0</v>
      </c>
      <c r="Z10" s="119">
        <v>0</v>
      </c>
      <c r="AA10" s="119">
        <v>0</v>
      </c>
      <c r="AB10" s="119">
        <v>0</v>
      </c>
      <c r="AC10" s="119">
        <v>0.25</v>
      </c>
      <c r="AD10" s="119">
        <v>0.5</v>
      </c>
      <c r="AE10" s="119">
        <v>0.25</v>
      </c>
      <c r="AF10" s="119">
        <v>0.25</v>
      </c>
      <c r="AG10" s="119">
        <v>0.5</v>
      </c>
      <c r="AH10" s="119">
        <v>0.5</v>
      </c>
      <c r="AI10" s="119">
        <v>0.5</v>
      </c>
      <c r="AJ10" s="119">
        <v>0.5</v>
      </c>
      <c r="AK10" s="119">
        <v>0.5</v>
      </c>
      <c r="AL10" s="119">
        <v>0.5</v>
      </c>
      <c r="AM10" s="119">
        <v>0.5</v>
      </c>
      <c r="AN10" s="119">
        <v>0.5</v>
      </c>
      <c r="AO10" s="119">
        <v>0.25</v>
      </c>
      <c r="AP10" s="119">
        <v>0.5</v>
      </c>
      <c r="AQ10" s="119">
        <v>0.25</v>
      </c>
      <c r="AR10" s="119">
        <v>0.5</v>
      </c>
      <c r="AS10" s="119">
        <v>0.5</v>
      </c>
      <c r="AT10" s="119">
        <v>0.25</v>
      </c>
      <c r="AU10" s="119">
        <v>0.25</v>
      </c>
      <c r="AV10" s="119">
        <v>0.25</v>
      </c>
      <c r="AW10" s="119">
        <v>0.5</v>
      </c>
      <c r="AX10" s="119">
        <v>0.25</v>
      </c>
      <c r="AY10" s="119">
        <v>0.25</v>
      </c>
      <c r="AZ10" s="119">
        <v>0</v>
      </c>
      <c r="BA10" s="119">
        <v>0.25</v>
      </c>
      <c r="BB10" s="119">
        <v>0.25</v>
      </c>
      <c r="BC10" s="119">
        <v>0.25</v>
      </c>
      <c r="BD10" s="119">
        <v>0.25</v>
      </c>
      <c r="BE10" s="119">
        <v>0.25</v>
      </c>
      <c r="BF10" s="119">
        <v>0.25</v>
      </c>
      <c r="BG10" s="119">
        <v>0.25</v>
      </c>
      <c r="BH10" s="119">
        <v>0.25</v>
      </c>
      <c r="BI10" s="119">
        <v>0.25</v>
      </c>
      <c r="BJ10" s="119">
        <v>0.25</v>
      </c>
      <c r="BK10" s="119">
        <v>0.25</v>
      </c>
      <c r="BL10" s="119">
        <v>0.25</v>
      </c>
      <c r="BM10" s="119">
        <v>0.25</v>
      </c>
      <c r="BN10" s="119">
        <v>0</v>
      </c>
      <c r="BO10" s="119">
        <v>0</v>
      </c>
      <c r="BP10" s="119">
        <v>0</v>
      </c>
      <c r="BQ10" s="119">
        <v>0</v>
      </c>
      <c r="BR10" s="119">
        <v>0</v>
      </c>
      <c r="BS10" s="119">
        <v>0.25</v>
      </c>
      <c r="BT10" s="119">
        <v>0.25</v>
      </c>
      <c r="BU10" s="119">
        <v>0.25</v>
      </c>
      <c r="BV10" s="119">
        <v>0</v>
      </c>
      <c r="BW10" s="119">
        <v>0</v>
      </c>
      <c r="BX10" s="119">
        <v>0</v>
      </c>
      <c r="BY10" s="119">
        <v>0</v>
      </c>
      <c r="BZ10" s="119">
        <v>0</v>
      </c>
      <c r="CA10" s="119">
        <v>0</v>
      </c>
      <c r="CB10" s="119">
        <v>0</v>
      </c>
      <c r="CC10" s="119">
        <v>0</v>
      </c>
      <c r="CD10" s="119">
        <v>0</v>
      </c>
      <c r="CE10" s="119">
        <v>0</v>
      </c>
      <c r="CF10" s="119">
        <v>0</v>
      </c>
      <c r="CG10" s="119">
        <v>0</v>
      </c>
      <c r="CH10" s="119">
        <v>0</v>
      </c>
      <c r="CI10" s="119">
        <v>0.5</v>
      </c>
      <c r="CJ10" s="119">
        <v>0.5</v>
      </c>
      <c r="CK10" s="119">
        <v>0.25</v>
      </c>
      <c r="CL10" s="119">
        <v>0.5</v>
      </c>
      <c r="CM10" s="119">
        <v>0.5</v>
      </c>
      <c r="CN10" s="119">
        <v>0.5</v>
      </c>
      <c r="CO10" s="119">
        <v>0.25</v>
      </c>
      <c r="CP10" s="119">
        <v>0.25</v>
      </c>
      <c r="CQ10" s="119">
        <v>0.25</v>
      </c>
      <c r="CR10" s="119">
        <v>0.25</v>
      </c>
      <c r="CS10" s="119">
        <v>0.5</v>
      </c>
      <c r="CT10" s="119">
        <v>0.25</v>
      </c>
      <c r="CU10" s="119">
        <v>0.25</v>
      </c>
      <c r="CV10" s="119">
        <v>0.25</v>
      </c>
      <c r="CW10" s="119">
        <v>0.5</v>
      </c>
      <c r="CX10" s="119">
        <v>0.25</v>
      </c>
      <c r="CY10" s="119">
        <v>0.25</v>
      </c>
      <c r="CZ10" s="119">
        <v>0.25</v>
      </c>
    </row>
    <row r="11" spans="2:104">
      <c r="B11" s="115" t="s">
        <v>444</v>
      </c>
      <c r="C11" s="119">
        <v>1.74</v>
      </c>
      <c r="E11" s="115" t="s">
        <v>345</v>
      </c>
      <c r="F11" s="119">
        <v>0.75</v>
      </c>
      <c r="G11" s="119">
        <v>0.75</v>
      </c>
      <c r="H11" s="119">
        <v>0.75</v>
      </c>
      <c r="I11" s="119">
        <v>1</v>
      </c>
      <c r="J11" s="119">
        <v>0.75</v>
      </c>
      <c r="K11" s="119">
        <v>0.75</v>
      </c>
      <c r="L11" s="119">
        <v>0.75</v>
      </c>
      <c r="M11" s="119">
        <v>0.75</v>
      </c>
      <c r="N11" s="119">
        <v>0.5</v>
      </c>
      <c r="O11" s="119">
        <v>0.5</v>
      </c>
      <c r="P11" s="119">
        <v>0</v>
      </c>
      <c r="Q11" s="119">
        <v>0</v>
      </c>
      <c r="R11" s="119">
        <v>0</v>
      </c>
      <c r="S11" s="119">
        <v>0.25</v>
      </c>
      <c r="T11" s="119">
        <v>0</v>
      </c>
      <c r="U11" s="119">
        <v>0</v>
      </c>
      <c r="V11" s="119">
        <v>0</v>
      </c>
      <c r="W11" s="119">
        <v>0.25</v>
      </c>
      <c r="X11" s="119">
        <v>0.25</v>
      </c>
      <c r="Y11" s="119">
        <v>0</v>
      </c>
      <c r="Z11" s="119">
        <v>0</v>
      </c>
      <c r="AA11" s="119">
        <v>0</v>
      </c>
      <c r="AB11" s="119">
        <v>0</v>
      </c>
      <c r="AC11" s="119">
        <v>0.25</v>
      </c>
      <c r="AD11" s="119">
        <v>0.5</v>
      </c>
      <c r="AE11" s="119">
        <v>0.25</v>
      </c>
      <c r="AF11" s="119">
        <v>0.25</v>
      </c>
      <c r="AG11" s="119">
        <v>0.25</v>
      </c>
      <c r="AH11" s="119">
        <v>0.25</v>
      </c>
      <c r="AI11" s="119">
        <v>0.25</v>
      </c>
      <c r="AJ11" s="119">
        <v>0.25</v>
      </c>
      <c r="AK11" s="119">
        <v>0.25</v>
      </c>
      <c r="AL11" s="119">
        <v>0.25</v>
      </c>
      <c r="AM11" s="119">
        <v>0.25</v>
      </c>
      <c r="AN11" s="119">
        <v>0.25</v>
      </c>
      <c r="AO11" s="119">
        <v>0.25</v>
      </c>
      <c r="AP11" s="119">
        <v>0.25</v>
      </c>
      <c r="AQ11" s="119">
        <v>0.25</v>
      </c>
      <c r="AR11" s="119">
        <v>0.25</v>
      </c>
      <c r="AS11" s="119">
        <v>0.25</v>
      </c>
      <c r="AT11" s="119">
        <v>0.25</v>
      </c>
      <c r="AU11" s="119">
        <v>0.25</v>
      </c>
      <c r="AV11" s="119">
        <v>0.25</v>
      </c>
      <c r="AW11" s="119">
        <v>0.25</v>
      </c>
      <c r="AX11" s="119">
        <v>0.25</v>
      </c>
      <c r="AY11" s="119">
        <v>0.25</v>
      </c>
      <c r="AZ11" s="119">
        <v>0</v>
      </c>
      <c r="BA11" s="119">
        <v>0.25</v>
      </c>
      <c r="BB11" s="119">
        <v>0.25</v>
      </c>
      <c r="BC11" s="119">
        <v>0.25</v>
      </c>
      <c r="BD11" s="119">
        <v>0.25</v>
      </c>
      <c r="BE11" s="119">
        <v>0.25</v>
      </c>
      <c r="BF11" s="119">
        <v>0.25</v>
      </c>
      <c r="BG11" s="119">
        <v>0.25</v>
      </c>
      <c r="BH11" s="119">
        <v>0.25</v>
      </c>
      <c r="BI11" s="119">
        <v>0.25</v>
      </c>
      <c r="BJ11" s="119">
        <v>0.25</v>
      </c>
      <c r="BK11" s="119">
        <v>0.25</v>
      </c>
      <c r="BL11" s="119">
        <v>0.25</v>
      </c>
      <c r="BM11" s="119">
        <v>0.25</v>
      </c>
      <c r="BN11" s="119">
        <v>0</v>
      </c>
      <c r="BO11" s="119">
        <v>0</v>
      </c>
      <c r="BP11" s="119">
        <v>0</v>
      </c>
      <c r="BQ11" s="119">
        <v>0</v>
      </c>
      <c r="BR11" s="119">
        <v>0</v>
      </c>
      <c r="BS11" s="119">
        <v>0.25</v>
      </c>
      <c r="BT11" s="119">
        <v>0.25</v>
      </c>
      <c r="BU11" s="119">
        <v>0.25</v>
      </c>
      <c r="BV11" s="119">
        <v>0</v>
      </c>
      <c r="BW11" s="119">
        <v>0</v>
      </c>
      <c r="BX11" s="119">
        <v>0</v>
      </c>
      <c r="BY11" s="119">
        <v>0</v>
      </c>
      <c r="BZ11" s="119">
        <v>0</v>
      </c>
      <c r="CA11" s="119">
        <v>0</v>
      </c>
      <c r="CB11" s="119">
        <v>0</v>
      </c>
      <c r="CC11" s="119">
        <v>0</v>
      </c>
      <c r="CD11" s="119">
        <v>0</v>
      </c>
      <c r="CE11" s="119">
        <v>0</v>
      </c>
      <c r="CF11" s="119">
        <v>0</v>
      </c>
      <c r="CG11" s="119">
        <v>0</v>
      </c>
      <c r="CH11" s="119">
        <v>0</v>
      </c>
      <c r="CI11" s="119">
        <v>0.5</v>
      </c>
      <c r="CJ11" s="119">
        <v>0.5</v>
      </c>
      <c r="CK11" s="119">
        <v>0.25</v>
      </c>
      <c r="CL11" s="119">
        <v>0.5</v>
      </c>
      <c r="CM11" s="119">
        <v>0.5</v>
      </c>
      <c r="CN11" s="119">
        <v>0.5</v>
      </c>
      <c r="CO11" s="119">
        <v>0.25</v>
      </c>
      <c r="CP11" s="119">
        <v>0.25</v>
      </c>
      <c r="CQ11" s="119">
        <v>0.25</v>
      </c>
      <c r="CR11" s="119">
        <v>0.25</v>
      </c>
      <c r="CS11" s="119">
        <v>0.5</v>
      </c>
      <c r="CT11" s="119">
        <v>0.25</v>
      </c>
      <c r="CU11" s="119">
        <v>0.25</v>
      </c>
      <c r="CV11" s="119">
        <v>0.25</v>
      </c>
      <c r="CW11" s="119">
        <v>0.5</v>
      </c>
      <c r="CX11" s="119">
        <v>0.25</v>
      </c>
      <c r="CY11" s="119">
        <v>0.25</v>
      </c>
      <c r="CZ11" s="119">
        <v>0.25</v>
      </c>
    </row>
    <row r="12" spans="2:104">
      <c r="B12" s="115" t="s">
        <v>445</v>
      </c>
      <c r="C12" s="119">
        <v>0.78</v>
      </c>
      <c r="E12" s="115" t="s">
        <v>346</v>
      </c>
      <c r="F12" s="119">
        <v>0.75</v>
      </c>
      <c r="G12" s="119">
        <v>0.75</v>
      </c>
      <c r="H12" s="119">
        <v>0.75</v>
      </c>
      <c r="I12" s="119">
        <v>0.75</v>
      </c>
      <c r="J12" s="119">
        <v>1</v>
      </c>
      <c r="K12" s="119">
        <v>0.75</v>
      </c>
      <c r="L12" s="119">
        <v>0.75</v>
      </c>
      <c r="M12" s="119">
        <v>0.5</v>
      </c>
      <c r="N12" s="119">
        <v>0.5</v>
      </c>
      <c r="O12" s="119">
        <v>0.5</v>
      </c>
      <c r="P12" s="119">
        <v>0</v>
      </c>
      <c r="Q12" s="119">
        <v>0</v>
      </c>
      <c r="R12" s="119">
        <v>0</v>
      </c>
      <c r="S12" s="119">
        <v>0.25</v>
      </c>
      <c r="T12" s="119">
        <v>0</v>
      </c>
      <c r="U12" s="119">
        <v>0</v>
      </c>
      <c r="V12" s="119">
        <v>0</v>
      </c>
      <c r="W12" s="119">
        <v>0.25</v>
      </c>
      <c r="X12" s="119">
        <v>0.25</v>
      </c>
      <c r="Y12" s="119">
        <v>0</v>
      </c>
      <c r="Z12" s="119">
        <v>0.25</v>
      </c>
      <c r="AA12" s="119">
        <v>0</v>
      </c>
      <c r="AB12" s="119">
        <v>0</v>
      </c>
      <c r="AC12" s="119">
        <v>0.25</v>
      </c>
      <c r="AD12" s="119">
        <v>0.5</v>
      </c>
      <c r="AE12" s="119">
        <v>0.25</v>
      </c>
      <c r="AF12" s="119">
        <v>0.25</v>
      </c>
      <c r="AG12" s="119">
        <v>0.5</v>
      </c>
      <c r="AH12" s="119">
        <v>0.5</v>
      </c>
      <c r="AI12" s="119">
        <v>0.5</v>
      </c>
      <c r="AJ12" s="119">
        <v>0.5</v>
      </c>
      <c r="AK12" s="119">
        <v>0.5</v>
      </c>
      <c r="AL12" s="119">
        <v>0.5</v>
      </c>
      <c r="AM12" s="119">
        <v>0.5</v>
      </c>
      <c r="AN12" s="119">
        <v>0.5</v>
      </c>
      <c r="AO12" s="119">
        <v>0.25</v>
      </c>
      <c r="AP12" s="119">
        <v>0.5</v>
      </c>
      <c r="AQ12" s="119">
        <v>0.25</v>
      </c>
      <c r="AR12" s="119">
        <v>0.5</v>
      </c>
      <c r="AS12" s="119">
        <v>0.5</v>
      </c>
      <c r="AT12" s="119">
        <v>0.25</v>
      </c>
      <c r="AU12" s="119">
        <v>0.25</v>
      </c>
      <c r="AV12" s="119">
        <v>0.25</v>
      </c>
      <c r="AW12" s="119">
        <v>0.5</v>
      </c>
      <c r="AX12" s="119">
        <v>0.25</v>
      </c>
      <c r="AY12" s="119">
        <v>0.25</v>
      </c>
      <c r="AZ12" s="119">
        <v>0</v>
      </c>
      <c r="BA12" s="119">
        <v>0.25</v>
      </c>
      <c r="BB12" s="119">
        <v>0.25</v>
      </c>
      <c r="BC12" s="119">
        <v>0.25</v>
      </c>
      <c r="BD12" s="119">
        <v>0.25</v>
      </c>
      <c r="BE12" s="119">
        <v>0.25</v>
      </c>
      <c r="BF12" s="119">
        <v>0.25</v>
      </c>
      <c r="BG12" s="119">
        <v>0.25</v>
      </c>
      <c r="BH12" s="119">
        <v>0.25</v>
      </c>
      <c r="BI12" s="119">
        <v>0.25</v>
      </c>
      <c r="BJ12" s="119">
        <v>0.25</v>
      </c>
      <c r="BK12" s="119">
        <v>0.25</v>
      </c>
      <c r="BL12" s="119">
        <v>0.25</v>
      </c>
      <c r="BM12" s="119">
        <v>0.25</v>
      </c>
      <c r="BN12" s="119">
        <v>0</v>
      </c>
      <c r="BO12" s="119">
        <v>0</v>
      </c>
      <c r="BP12" s="119">
        <v>0</v>
      </c>
      <c r="BQ12" s="119">
        <v>0</v>
      </c>
      <c r="BR12" s="119">
        <v>0</v>
      </c>
      <c r="BS12" s="119">
        <v>0.25</v>
      </c>
      <c r="BT12" s="119">
        <v>0.25</v>
      </c>
      <c r="BU12" s="119">
        <v>0.25</v>
      </c>
      <c r="BV12" s="119">
        <v>0</v>
      </c>
      <c r="BW12" s="119">
        <v>0</v>
      </c>
      <c r="BX12" s="119">
        <v>0</v>
      </c>
      <c r="BY12" s="119">
        <v>0</v>
      </c>
      <c r="BZ12" s="119">
        <v>0</v>
      </c>
      <c r="CA12" s="119">
        <v>0</v>
      </c>
      <c r="CB12" s="119">
        <v>0</v>
      </c>
      <c r="CC12" s="119">
        <v>0</v>
      </c>
      <c r="CD12" s="119">
        <v>0</v>
      </c>
      <c r="CE12" s="119">
        <v>0</v>
      </c>
      <c r="CF12" s="119">
        <v>0</v>
      </c>
      <c r="CG12" s="119">
        <v>0</v>
      </c>
      <c r="CH12" s="119">
        <v>0</v>
      </c>
      <c r="CI12" s="119">
        <v>0.5</v>
      </c>
      <c r="CJ12" s="119">
        <v>0.5</v>
      </c>
      <c r="CK12" s="119">
        <v>0.25</v>
      </c>
      <c r="CL12" s="119">
        <v>0.5</v>
      </c>
      <c r="CM12" s="119">
        <v>0.5</v>
      </c>
      <c r="CN12" s="119">
        <v>0.5</v>
      </c>
      <c r="CO12" s="119">
        <v>0.25</v>
      </c>
      <c r="CP12" s="119">
        <v>0.25</v>
      </c>
      <c r="CQ12" s="119">
        <v>0.25</v>
      </c>
      <c r="CR12" s="119">
        <v>0.25</v>
      </c>
      <c r="CS12" s="119">
        <v>0.5</v>
      </c>
      <c r="CT12" s="119">
        <v>0.25</v>
      </c>
      <c r="CU12" s="119">
        <v>0.25</v>
      </c>
      <c r="CV12" s="119">
        <v>0.25</v>
      </c>
      <c r="CW12" s="119">
        <v>0.5</v>
      </c>
      <c r="CX12" s="119">
        <v>0.25</v>
      </c>
      <c r="CY12" s="119">
        <v>0.25</v>
      </c>
      <c r="CZ12" s="119">
        <v>0.25</v>
      </c>
    </row>
    <row r="13" spans="2:104">
      <c r="B13" s="115" t="s">
        <v>446</v>
      </c>
      <c r="C13" s="119">
        <v>0.68</v>
      </c>
      <c r="E13" s="115" t="s">
        <v>347</v>
      </c>
      <c r="F13" s="119">
        <v>0.75</v>
      </c>
      <c r="G13" s="119">
        <v>0.75</v>
      </c>
      <c r="H13" s="119">
        <v>0.75</v>
      </c>
      <c r="I13" s="119">
        <v>0.75</v>
      </c>
      <c r="J13" s="119">
        <v>0.75</v>
      </c>
      <c r="K13" s="119">
        <v>1</v>
      </c>
      <c r="L13" s="119">
        <v>0.75</v>
      </c>
      <c r="M13" s="119">
        <v>0.5</v>
      </c>
      <c r="N13" s="119">
        <v>0.5</v>
      </c>
      <c r="O13" s="119">
        <v>1</v>
      </c>
      <c r="P13" s="119">
        <v>0</v>
      </c>
      <c r="Q13" s="119">
        <v>0</v>
      </c>
      <c r="R13" s="119">
        <v>0</v>
      </c>
      <c r="S13" s="119">
        <v>0.25</v>
      </c>
      <c r="T13" s="119">
        <v>0</v>
      </c>
      <c r="U13" s="119">
        <v>0.25</v>
      </c>
      <c r="V13" s="119">
        <v>0.25</v>
      </c>
      <c r="W13" s="119">
        <v>0.5</v>
      </c>
      <c r="X13" s="119">
        <v>0.5</v>
      </c>
      <c r="Y13" s="119">
        <v>0.25</v>
      </c>
      <c r="Z13" s="119">
        <v>0.5</v>
      </c>
      <c r="AA13" s="119">
        <v>0.5</v>
      </c>
      <c r="AB13" s="119">
        <v>0.25</v>
      </c>
      <c r="AC13" s="119">
        <v>0.5</v>
      </c>
      <c r="AD13" s="119">
        <v>0.5</v>
      </c>
      <c r="AE13" s="119">
        <v>0.25</v>
      </c>
      <c r="AF13" s="119">
        <v>0.5</v>
      </c>
      <c r="AG13" s="119">
        <v>0.5</v>
      </c>
      <c r="AH13" s="119">
        <v>0.5</v>
      </c>
      <c r="AI13" s="119">
        <v>0.5</v>
      </c>
      <c r="AJ13" s="119">
        <v>0.5</v>
      </c>
      <c r="AK13" s="119">
        <v>0.5</v>
      </c>
      <c r="AL13" s="119">
        <v>0.5</v>
      </c>
      <c r="AM13" s="119">
        <v>0.5</v>
      </c>
      <c r="AN13" s="119">
        <v>0.5</v>
      </c>
      <c r="AO13" s="119">
        <v>0.25</v>
      </c>
      <c r="AP13" s="119">
        <v>0.5</v>
      </c>
      <c r="AQ13" s="119">
        <v>0.25</v>
      </c>
      <c r="AR13" s="119">
        <v>0.25</v>
      </c>
      <c r="AS13" s="119">
        <v>0.5</v>
      </c>
      <c r="AT13" s="119">
        <v>0.25</v>
      </c>
      <c r="AU13" s="119">
        <v>0.25</v>
      </c>
      <c r="AV13" s="119">
        <v>0.25</v>
      </c>
      <c r="AW13" s="119">
        <v>0.5</v>
      </c>
      <c r="AX13" s="119">
        <v>0.25</v>
      </c>
      <c r="AY13" s="119">
        <v>0.25</v>
      </c>
      <c r="AZ13" s="119">
        <v>0.25</v>
      </c>
      <c r="BA13" s="119">
        <v>0.25</v>
      </c>
      <c r="BB13" s="119">
        <v>0.25</v>
      </c>
      <c r="BC13" s="119">
        <v>0.25</v>
      </c>
      <c r="BD13" s="119">
        <v>0.25</v>
      </c>
      <c r="BE13" s="119">
        <v>0.25</v>
      </c>
      <c r="BF13" s="119">
        <v>0.25</v>
      </c>
      <c r="BG13" s="119">
        <v>0.25</v>
      </c>
      <c r="BH13" s="119">
        <v>0.25</v>
      </c>
      <c r="BI13" s="119">
        <v>0.25</v>
      </c>
      <c r="BJ13" s="119">
        <v>0.25</v>
      </c>
      <c r="BK13" s="119">
        <v>0.25</v>
      </c>
      <c r="BL13" s="119">
        <v>0.25</v>
      </c>
      <c r="BM13" s="119">
        <v>0.25</v>
      </c>
      <c r="BN13" s="119">
        <v>0</v>
      </c>
      <c r="BO13" s="119">
        <v>0</v>
      </c>
      <c r="BP13" s="119">
        <v>0</v>
      </c>
      <c r="BQ13" s="119">
        <v>0</v>
      </c>
      <c r="BR13" s="119">
        <v>0</v>
      </c>
      <c r="BS13" s="119">
        <v>0.25</v>
      </c>
      <c r="BT13" s="119">
        <v>0.25</v>
      </c>
      <c r="BU13" s="119">
        <v>0.25</v>
      </c>
      <c r="BV13" s="119">
        <v>0</v>
      </c>
      <c r="BW13" s="119">
        <v>0.25</v>
      </c>
      <c r="BX13" s="119">
        <v>0</v>
      </c>
      <c r="BY13" s="119">
        <v>0</v>
      </c>
      <c r="BZ13" s="119">
        <v>0</v>
      </c>
      <c r="CA13" s="119">
        <v>0.25</v>
      </c>
      <c r="CB13" s="119">
        <v>0</v>
      </c>
      <c r="CC13" s="119">
        <v>0</v>
      </c>
      <c r="CD13" s="119">
        <v>0</v>
      </c>
      <c r="CE13" s="119">
        <v>0</v>
      </c>
      <c r="CF13" s="119">
        <v>0</v>
      </c>
      <c r="CG13" s="119">
        <v>0</v>
      </c>
      <c r="CH13" s="119">
        <v>0</v>
      </c>
      <c r="CI13" s="119">
        <v>0.75</v>
      </c>
      <c r="CJ13" s="119">
        <v>0.75</v>
      </c>
      <c r="CK13" s="119">
        <v>0.25</v>
      </c>
      <c r="CL13" s="119">
        <v>0.75</v>
      </c>
      <c r="CM13" s="119">
        <v>0.75</v>
      </c>
      <c r="CN13" s="119">
        <v>0.75</v>
      </c>
      <c r="CO13" s="119">
        <v>0.25</v>
      </c>
      <c r="CP13" s="119">
        <v>0.25</v>
      </c>
      <c r="CQ13" s="119">
        <v>0.5</v>
      </c>
      <c r="CR13" s="119">
        <v>0.5</v>
      </c>
      <c r="CS13" s="119">
        <v>0.5</v>
      </c>
      <c r="CT13" s="119">
        <v>0.5</v>
      </c>
      <c r="CU13" s="119">
        <v>0.5</v>
      </c>
      <c r="CV13" s="119">
        <v>0.5</v>
      </c>
      <c r="CW13" s="119">
        <v>0.5</v>
      </c>
      <c r="CX13" s="119">
        <v>0.25</v>
      </c>
      <c r="CY13" s="119">
        <v>0.25</v>
      </c>
      <c r="CZ13" s="119">
        <v>0.25</v>
      </c>
    </row>
    <row r="14" spans="2:104">
      <c r="B14" s="115" t="s">
        <v>447</v>
      </c>
      <c r="C14" s="119">
        <v>2.39</v>
      </c>
      <c r="E14" s="115" t="s">
        <v>348</v>
      </c>
      <c r="F14" s="119">
        <v>0.75</v>
      </c>
      <c r="G14" s="119">
        <v>0.75</v>
      </c>
      <c r="H14" s="119">
        <v>0.75</v>
      </c>
      <c r="I14" s="119">
        <v>0.75</v>
      </c>
      <c r="J14" s="119">
        <v>0.75</v>
      </c>
      <c r="K14" s="119">
        <v>0.75</v>
      </c>
      <c r="L14" s="119">
        <v>1</v>
      </c>
      <c r="M14" s="119">
        <v>0.75</v>
      </c>
      <c r="N14" s="119">
        <v>0.5</v>
      </c>
      <c r="O14" s="119">
        <v>0.5</v>
      </c>
      <c r="P14" s="119">
        <v>0.5</v>
      </c>
      <c r="Q14" s="119">
        <v>0.5</v>
      </c>
      <c r="R14" s="119">
        <v>0.5</v>
      </c>
      <c r="S14" s="119">
        <v>0.5</v>
      </c>
      <c r="T14" s="119">
        <v>0.5</v>
      </c>
      <c r="U14" s="119">
        <v>0.5</v>
      </c>
      <c r="V14" s="119">
        <v>0.5</v>
      </c>
      <c r="W14" s="119">
        <v>0.5</v>
      </c>
      <c r="X14" s="119">
        <v>0.5</v>
      </c>
      <c r="Y14" s="119">
        <v>0.5</v>
      </c>
      <c r="Z14" s="119">
        <v>0.25</v>
      </c>
      <c r="AA14" s="119">
        <v>0.5</v>
      </c>
      <c r="AB14" s="119">
        <v>0.25</v>
      </c>
      <c r="AC14" s="119">
        <v>0.25</v>
      </c>
      <c r="AD14" s="119">
        <v>0.5</v>
      </c>
      <c r="AE14" s="119">
        <v>0.25</v>
      </c>
      <c r="AF14" s="119">
        <v>0.5</v>
      </c>
      <c r="AG14" s="119">
        <v>0.25</v>
      </c>
      <c r="AH14" s="119">
        <v>0.25</v>
      </c>
      <c r="AI14" s="119">
        <v>0.25</v>
      </c>
      <c r="AJ14" s="119">
        <v>0.25</v>
      </c>
      <c r="AK14" s="119">
        <v>0.25</v>
      </c>
      <c r="AL14" s="119">
        <v>0.25</v>
      </c>
      <c r="AM14" s="119">
        <v>0.25</v>
      </c>
      <c r="AN14" s="119">
        <v>0.25</v>
      </c>
      <c r="AO14" s="119">
        <v>0.25</v>
      </c>
      <c r="AP14" s="119">
        <v>0.25</v>
      </c>
      <c r="AQ14" s="119">
        <v>0.25</v>
      </c>
      <c r="AR14" s="119">
        <v>0.25</v>
      </c>
      <c r="AS14" s="119">
        <v>0.25</v>
      </c>
      <c r="AT14" s="119">
        <v>0</v>
      </c>
      <c r="AU14" s="119">
        <v>0</v>
      </c>
      <c r="AV14" s="119">
        <v>0.25</v>
      </c>
      <c r="AW14" s="119">
        <v>0.25</v>
      </c>
      <c r="AX14" s="119">
        <v>0.25</v>
      </c>
      <c r="AY14" s="119">
        <v>0.25</v>
      </c>
      <c r="AZ14" s="119">
        <v>0.25</v>
      </c>
      <c r="BA14" s="119">
        <v>0.25</v>
      </c>
      <c r="BB14" s="119">
        <v>0.25</v>
      </c>
      <c r="BC14" s="119">
        <v>0.25</v>
      </c>
      <c r="BD14" s="119">
        <v>0.25</v>
      </c>
      <c r="BE14" s="119">
        <v>0.25</v>
      </c>
      <c r="BF14" s="119">
        <v>0.25</v>
      </c>
      <c r="BG14" s="119">
        <v>0.25</v>
      </c>
      <c r="BH14" s="119">
        <v>0.25</v>
      </c>
      <c r="BI14" s="119">
        <v>0.25</v>
      </c>
      <c r="BJ14" s="119">
        <v>0.25</v>
      </c>
      <c r="BK14" s="119">
        <v>0.25</v>
      </c>
      <c r="BL14" s="119">
        <v>0.25</v>
      </c>
      <c r="BM14" s="119">
        <v>0.25</v>
      </c>
      <c r="BN14" s="119">
        <v>0</v>
      </c>
      <c r="BO14" s="119">
        <v>0</v>
      </c>
      <c r="BP14" s="119">
        <v>0</v>
      </c>
      <c r="BQ14" s="119">
        <v>0</v>
      </c>
      <c r="BR14" s="119">
        <v>0</v>
      </c>
      <c r="BS14" s="119">
        <v>0.25</v>
      </c>
      <c r="BT14" s="119">
        <v>0.25</v>
      </c>
      <c r="BU14" s="119">
        <v>0.25</v>
      </c>
      <c r="BV14" s="119">
        <v>0</v>
      </c>
      <c r="BW14" s="119">
        <v>0</v>
      </c>
      <c r="BX14" s="119">
        <v>0</v>
      </c>
      <c r="BY14" s="119">
        <v>0</v>
      </c>
      <c r="BZ14" s="119">
        <v>0</v>
      </c>
      <c r="CA14" s="119">
        <v>0</v>
      </c>
      <c r="CB14" s="119">
        <v>0</v>
      </c>
      <c r="CC14" s="119">
        <v>0</v>
      </c>
      <c r="CD14" s="119">
        <v>0</v>
      </c>
      <c r="CE14" s="119">
        <v>0</v>
      </c>
      <c r="CF14" s="119">
        <v>0</v>
      </c>
      <c r="CG14" s="119">
        <v>0</v>
      </c>
      <c r="CH14" s="119">
        <v>0</v>
      </c>
      <c r="CI14" s="119">
        <v>0.5</v>
      </c>
      <c r="CJ14" s="119">
        <v>0.5</v>
      </c>
      <c r="CK14" s="119">
        <v>0.25</v>
      </c>
      <c r="CL14" s="119">
        <v>0.25</v>
      </c>
      <c r="CM14" s="119">
        <v>0.25</v>
      </c>
      <c r="CN14" s="119">
        <v>0.5</v>
      </c>
      <c r="CO14" s="119">
        <v>0.25</v>
      </c>
      <c r="CP14" s="119">
        <v>0.25</v>
      </c>
      <c r="CQ14" s="119">
        <v>0.25</v>
      </c>
      <c r="CR14" s="119">
        <v>0.25</v>
      </c>
      <c r="CS14" s="119">
        <v>0.25</v>
      </c>
      <c r="CT14" s="119">
        <v>0.25</v>
      </c>
      <c r="CU14" s="119">
        <v>0.25</v>
      </c>
      <c r="CV14" s="119">
        <v>0.25</v>
      </c>
      <c r="CW14" s="119">
        <v>0.5</v>
      </c>
      <c r="CX14" s="119">
        <v>0</v>
      </c>
      <c r="CY14" s="119">
        <v>0</v>
      </c>
      <c r="CZ14" s="119">
        <v>0</v>
      </c>
    </row>
    <row r="15" spans="2:104">
      <c r="B15" s="115" t="s">
        <v>448</v>
      </c>
      <c r="C15" s="119">
        <v>0.97</v>
      </c>
      <c r="E15" s="115" t="s">
        <v>349</v>
      </c>
      <c r="F15" s="119">
        <v>0.5</v>
      </c>
      <c r="G15" s="119">
        <v>0.5</v>
      </c>
      <c r="H15" s="119">
        <v>0.5</v>
      </c>
      <c r="I15" s="119">
        <v>0.75</v>
      </c>
      <c r="J15" s="119">
        <v>0.5</v>
      </c>
      <c r="K15" s="119">
        <v>0.5</v>
      </c>
      <c r="L15" s="119">
        <v>0.75</v>
      </c>
      <c r="M15" s="119">
        <v>1</v>
      </c>
      <c r="N15" s="119">
        <v>0.5</v>
      </c>
      <c r="O15" s="119">
        <v>0.5</v>
      </c>
      <c r="P15" s="119">
        <v>0.5</v>
      </c>
      <c r="Q15" s="119">
        <v>0.5</v>
      </c>
      <c r="R15" s="119">
        <v>0.5</v>
      </c>
      <c r="S15" s="119">
        <v>0.5</v>
      </c>
      <c r="T15" s="119">
        <v>0.25</v>
      </c>
      <c r="U15" s="119">
        <v>0.25</v>
      </c>
      <c r="V15" s="119">
        <v>0.5</v>
      </c>
      <c r="W15" s="119">
        <v>0.5</v>
      </c>
      <c r="X15" s="119">
        <v>0.5</v>
      </c>
      <c r="Y15" s="119">
        <v>0.5</v>
      </c>
      <c r="Z15" s="119">
        <v>0.25</v>
      </c>
      <c r="AA15" s="119">
        <v>0.5</v>
      </c>
      <c r="AB15" s="119">
        <v>0.5</v>
      </c>
      <c r="AC15" s="119">
        <v>0.5</v>
      </c>
      <c r="AD15" s="119">
        <v>0.5</v>
      </c>
      <c r="AE15" s="119">
        <v>0.25</v>
      </c>
      <c r="AF15" s="119">
        <v>0.5</v>
      </c>
      <c r="AG15" s="119">
        <v>0.25</v>
      </c>
      <c r="AH15" s="119">
        <v>0.25</v>
      </c>
      <c r="AI15" s="119">
        <v>0.25</v>
      </c>
      <c r="AJ15" s="119">
        <v>0.25</v>
      </c>
      <c r="AK15" s="119">
        <v>0.25</v>
      </c>
      <c r="AL15" s="119">
        <v>0.25</v>
      </c>
      <c r="AM15" s="119">
        <v>0.25</v>
      </c>
      <c r="AN15" s="119">
        <v>0.25</v>
      </c>
      <c r="AO15" s="119">
        <v>0.25</v>
      </c>
      <c r="AP15" s="119">
        <v>0.25</v>
      </c>
      <c r="AQ15" s="119">
        <v>0.25</v>
      </c>
      <c r="AR15" s="119">
        <v>0.25</v>
      </c>
      <c r="AS15" s="119">
        <v>0.25</v>
      </c>
      <c r="AT15" s="119">
        <v>0</v>
      </c>
      <c r="AU15" s="119">
        <v>0</v>
      </c>
      <c r="AV15" s="119">
        <v>0.25</v>
      </c>
      <c r="AW15" s="119">
        <v>0.25</v>
      </c>
      <c r="AX15" s="119">
        <v>0.25</v>
      </c>
      <c r="AY15" s="119">
        <v>0.25</v>
      </c>
      <c r="AZ15" s="119">
        <v>0.25</v>
      </c>
      <c r="BA15" s="119">
        <v>0.25</v>
      </c>
      <c r="BB15" s="119">
        <v>0.25</v>
      </c>
      <c r="BC15" s="119">
        <v>0.25</v>
      </c>
      <c r="BD15" s="119">
        <v>0.25</v>
      </c>
      <c r="BE15" s="119">
        <v>0.25</v>
      </c>
      <c r="BF15" s="119">
        <v>0.25</v>
      </c>
      <c r="BG15" s="119">
        <v>0.25</v>
      </c>
      <c r="BH15" s="119">
        <v>0.25</v>
      </c>
      <c r="BI15" s="119">
        <v>0.25</v>
      </c>
      <c r="BJ15" s="119">
        <v>0.25</v>
      </c>
      <c r="BK15" s="119">
        <v>0.25</v>
      </c>
      <c r="BL15" s="119">
        <v>0.25</v>
      </c>
      <c r="BM15" s="119">
        <v>0.25</v>
      </c>
      <c r="BN15" s="119">
        <v>0</v>
      </c>
      <c r="BO15" s="119">
        <v>0</v>
      </c>
      <c r="BP15" s="119">
        <v>0</v>
      </c>
      <c r="BQ15" s="119">
        <v>0</v>
      </c>
      <c r="BR15" s="119">
        <v>0</v>
      </c>
      <c r="BS15" s="119">
        <v>0</v>
      </c>
      <c r="BT15" s="119">
        <v>0.25</v>
      </c>
      <c r="BU15" s="119">
        <v>0.25</v>
      </c>
      <c r="BV15" s="119">
        <v>0</v>
      </c>
      <c r="BW15" s="119">
        <v>0</v>
      </c>
      <c r="BX15" s="119">
        <v>0</v>
      </c>
      <c r="BY15" s="119">
        <v>0</v>
      </c>
      <c r="BZ15" s="119">
        <v>0</v>
      </c>
      <c r="CA15" s="119">
        <v>0</v>
      </c>
      <c r="CB15" s="119">
        <v>0</v>
      </c>
      <c r="CC15" s="119">
        <v>0</v>
      </c>
      <c r="CD15" s="119">
        <v>0</v>
      </c>
      <c r="CE15" s="119">
        <v>0</v>
      </c>
      <c r="CF15" s="119">
        <v>0</v>
      </c>
      <c r="CG15" s="119">
        <v>0</v>
      </c>
      <c r="CH15" s="119">
        <v>0</v>
      </c>
      <c r="CI15" s="119">
        <v>0.5</v>
      </c>
      <c r="CJ15" s="119">
        <v>0.5</v>
      </c>
      <c r="CK15" s="119">
        <v>0.25</v>
      </c>
      <c r="CL15" s="119">
        <v>0.25</v>
      </c>
      <c r="CM15" s="119">
        <v>0.25</v>
      </c>
      <c r="CN15" s="119">
        <v>0.5</v>
      </c>
      <c r="CO15" s="119">
        <v>0.25</v>
      </c>
      <c r="CP15" s="119">
        <v>0.25</v>
      </c>
      <c r="CQ15" s="119">
        <v>0.25</v>
      </c>
      <c r="CR15" s="119">
        <v>0.25</v>
      </c>
      <c r="CS15" s="119">
        <v>0.25</v>
      </c>
      <c r="CT15" s="119">
        <v>0.25</v>
      </c>
      <c r="CU15" s="119">
        <v>0.25</v>
      </c>
      <c r="CV15" s="119">
        <v>0.25</v>
      </c>
      <c r="CW15" s="119">
        <v>0.5</v>
      </c>
      <c r="CX15" s="119">
        <v>0</v>
      </c>
      <c r="CY15" s="119">
        <v>0</v>
      </c>
      <c r="CZ15" s="119">
        <v>0</v>
      </c>
    </row>
    <row r="16" spans="2:104">
      <c r="B16" s="115" t="s">
        <v>449</v>
      </c>
      <c r="C16" s="119">
        <v>0.84</v>
      </c>
      <c r="E16" s="115" t="s">
        <v>350</v>
      </c>
      <c r="F16" s="119">
        <v>0.5</v>
      </c>
      <c r="G16" s="119">
        <v>0.5</v>
      </c>
      <c r="H16" s="119">
        <v>0.5</v>
      </c>
      <c r="I16" s="119">
        <v>0.5</v>
      </c>
      <c r="J16" s="119">
        <v>0.5</v>
      </c>
      <c r="K16" s="119">
        <v>0.5</v>
      </c>
      <c r="L16" s="119">
        <v>0.5</v>
      </c>
      <c r="M16" s="119">
        <v>0.5</v>
      </c>
      <c r="N16" s="119">
        <v>1</v>
      </c>
      <c r="O16" s="119">
        <v>0.5</v>
      </c>
      <c r="P16" s="119">
        <v>0</v>
      </c>
      <c r="Q16" s="119">
        <v>0</v>
      </c>
      <c r="R16" s="119">
        <v>0</v>
      </c>
      <c r="S16" s="119">
        <v>0</v>
      </c>
      <c r="T16" s="119">
        <v>0</v>
      </c>
      <c r="U16" s="119">
        <v>0.25</v>
      </c>
      <c r="V16" s="119">
        <v>0.25</v>
      </c>
      <c r="W16" s="119">
        <v>0.5</v>
      </c>
      <c r="X16" s="119">
        <v>0.5</v>
      </c>
      <c r="Y16" s="119">
        <v>0.25</v>
      </c>
      <c r="Z16" s="119">
        <v>0.5</v>
      </c>
      <c r="AA16" s="119">
        <v>0.75</v>
      </c>
      <c r="AB16" s="119">
        <v>0.25</v>
      </c>
      <c r="AC16" s="119">
        <v>0.5</v>
      </c>
      <c r="AD16" s="119">
        <v>0.5</v>
      </c>
      <c r="AE16" s="119">
        <v>0.25</v>
      </c>
      <c r="AF16" s="119">
        <v>0.5</v>
      </c>
      <c r="AG16" s="119">
        <v>0.25</v>
      </c>
      <c r="AH16" s="119">
        <v>0.25</v>
      </c>
      <c r="AI16" s="119">
        <v>0.25</v>
      </c>
      <c r="AJ16" s="119">
        <v>0.5</v>
      </c>
      <c r="AK16" s="119">
        <v>0.5</v>
      </c>
      <c r="AL16" s="119">
        <v>0.5</v>
      </c>
      <c r="AM16" s="119">
        <v>0.5</v>
      </c>
      <c r="AN16" s="119">
        <v>0.5</v>
      </c>
      <c r="AO16" s="119">
        <v>0.25</v>
      </c>
      <c r="AP16" s="119">
        <v>0.5</v>
      </c>
      <c r="AQ16" s="119">
        <v>0.5</v>
      </c>
      <c r="AR16" s="119">
        <v>0.5</v>
      </c>
      <c r="AS16" s="119">
        <v>0.5</v>
      </c>
      <c r="AT16" s="119">
        <v>0.25</v>
      </c>
      <c r="AU16" s="119">
        <v>0.25</v>
      </c>
      <c r="AV16" s="119">
        <v>0.25</v>
      </c>
      <c r="AW16" s="119">
        <v>0.5</v>
      </c>
      <c r="AX16" s="119">
        <v>0.25</v>
      </c>
      <c r="AY16" s="119">
        <v>0.25</v>
      </c>
      <c r="AZ16" s="119">
        <v>0.25</v>
      </c>
      <c r="BA16" s="119">
        <v>0.25</v>
      </c>
      <c r="BB16" s="119">
        <v>0.25</v>
      </c>
      <c r="BC16" s="119">
        <v>0.25</v>
      </c>
      <c r="BD16" s="119">
        <v>0.25</v>
      </c>
      <c r="BE16" s="119">
        <v>0.25</v>
      </c>
      <c r="BF16" s="119">
        <v>0.25</v>
      </c>
      <c r="BG16" s="119">
        <v>0.25</v>
      </c>
      <c r="BH16" s="119">
        <v>0.25</v>
      </c>
      <c r="BI16" s="119">
        <v>0.25</v>
      </c>
      <c r="BJ16" s="119">
        <v>0.25</v>
      </c>
      <c r="BK16" s="119">
        <v>0.25</v>
      </c>
      <c r="BL16" s="119">
        <v>0.25</v>
      </c>
      <c r="BM16" s="119">
        <v>0.25</v>
      </c>
      <c r="BN16" s="119">
        <v>0</v>
      </c>
      <c r="BO16" s="119">
        <v>0</v>
      </c>
      <c r="BP16" s="119">
        <v>0</v>
      </c>
      <c r="BQ16" s="119">
        <v>0</v>
      </c>
      <c r="BR16" s="119">
        <v>0</v>
      </c>
      <c r="BS16" s="119">
        <v>0</v>
      </c>
      <c r="BT16" s="119">
        <v>0</v>
      </c>
      <c r="BU16" s="119">
        <v>0.25</v>
      </c>
      <c r="BV16" s="119">
        <v>0</v>
      </c>
      <c r="BW16" s="119">
        <v>0</v>
      </c>
      <c r="BX16" s="119">
        <v>0</v>
      </c>
      <c r="BY16" s="119">
        <v>0</v>
      </c>
      <c r="BZ16" s="119">
        <v>0</v>
      </c>
      <c r="CA16" s="119">
        <v>0</v>
      </c>
      <c r="CB16" s="119">
        <v>0</v>
      </c>
      <c r="CC16" s="119">
        <v>0</v>
      </c>
      <c r="CD16" s="119">
        <v>0</v>
      </c>
      <c r="CE16" s="119">
        <v>0</v>
      </c>
      <c r="CF16" s="119">
        <v>0</v>
      </c>
      <c r="CG16" s="119">
        <v>0</v>
      </c>
      <c r="CH16" s="119">
        <v>0</v>
      </c>
      <c r="CI16" s="119">
        <v>0.25</v>
      </c>
      <c r="CJ16" s="119">
        <v>0.25</v>
      </c>
      <c r="CK16" s="119">
        <v>0.25</v>
      </c>
      <c r="CL16" s="119">
        <v>0.25</v>
      </c>
      <c r="CM16" s="119">
        <v>0.25</v>
      </c>
      <c r="CN16" s="119">
        <v>0.5</v>
      </c>
      <c r="CO16" s="119">
        <v>0.25</v>
      </c>
      <c r="CP16" s="119">
        <v>0.25</v>
      </c>
      <c r="CQ16" s="119">
        <v>0.25</v>
      </c>
      <c r="CR16" s="119">
        <v>0.25</v>
      </c>
      <c r="CS16" s="119">
        <v>0.25</v>
      </c>
      <c r="CT16" s="119">
        <v>0.25</v>
      </c>
      <c r="CU16" s="119">
        <v>0.25</v>
      </c>
      <c r="CV16" s="119">
        <v>0.25</v>
      </c>
      <c r="CW16" s="119">
        <v>0.5</v>
      </c>
      <c r="CX16" s="119">
        <v>0</v>
      </c>
      <c r="CY16" s="119">
        <v>0</v>
      </c>
      <c r="CZ16" s="119">
        <v>0</v>
      </c>
    </row>
    <row r="17" spans="2:104">
      <c r="B17" s="115" t="s">
        <v>450</v>
      </c>
      <c r="C17" s="119">
        <v>2.5099999999999998</v>
      </c>
      <c r="E17" s="115" t="s">
        <v>351</v>
      </c>
      <c r="F17" s="119">
        <v>0.5</v>
      </c>
      <c r="G17" s="119">
        <v>0.75</v>
      </c>
      <c r="H17" s="119">
        <v>0.5</v>
      </c>
      <c r="I17" s="119">
        <v>0.5</v>
      </c>
      <c r="J17" s="119">
        <v>0.5</v>
      </c>
      <c r="K17" s="119">
        <v>1</v>
      </c>
      <c r="L17" s="119">
        <v>0.5</v>
      </c>
      <c r="M17" s="119">
        <v>0.5</v>
      </c>
      <c r="N17" s="119">
        <v>0.5</v>
      </c>
      <c r="O17" s="119">
        <v>1</v>
      </c>
      <c r="P17" s="119">
        <v>0.25</v>
      </c>
      <c r="Q17" s="119">
        <v>0.25</v>
      </c>
      <c r="R17" s="119">
        <v>0.25</v>
      </c>
      <c r="S17" s="119">
        <v>0.5</v>
      </c>
      <c r="T17" s="119">
        <v>0.5</v>
      </c>
      <c r="U17" s="119">
        <v>0.25</v>
      </c>
      <c r="V17" s="119">
        <v>0.25</v>
      </c>
      <c r="W17" s="119">
        <v>0.25</v>
      </c>
      <c r="X17" s="119">
        <v>0.25</v>
      </c>
      <c r="Y17" s="119">
        <v>0.25</v>
      </c>
      <c r="Z17" s="119">
        <v>0.25</v>
      </c>
      <c r="AA17" s="119">
        <v>0.25</v>
      </c>
      <c r="AB17" s="119">
        <v>0.25</v>
      </c>
      <c r="AC17" s="119">
        <v>0.5</v>
      </c>
      <c r="AD17" s="119">
        <v>0.5</v>
      </c>
      <c r="AE17" s="119">
        <v>0.25</v>
      </c>
      <c r="AF17" s="119">
        <v>0.25</v>
      </c>
      <c r="AG17" s="119">
        <v>0.5</v>
      </c>
      <c r="AH17" s="119">
        <v>0.5</v>
      </c>
      <c r="AI17" s="119">
        <v>0.5</v>
      </c>
      <c r="AJ17" s="119">
        <v>0.5</v>
      </c>
      <c r="AK17" s="119">
        <v>0.5</v>
      </c>
      <c r="AL17" s="119">
        <v>0.5</v>
      </c>
      <c r="AM17" s="119">
        <v>0.5</v>
      </c>
      <c r="AN17" s="119">
        <v>0.5</v>
      </c>
      <c r="AO17" s="119">
        <v>0.25</v>
      </c>
      <c r="AP17" s="119">
        <v>0.5</v>
      </c>
      <c r="AQ17" s="119">
        <v>0.5</v>
      </c>
      <c r="AR17" s="119">
        <v>0.25</v>
      </c>
      <c r="AS17" s="119">
        <v>0.5</v>
      </c>
      <c r="AT17" s="119">
        <v>0.5</v>
      </c>
      <c r="AU17" s="119">
        <v>0.5</v>
      </c>
      <c r="AV17" s="119">
        <v>0.5</v>
      </c>
      <c r="AW17" s="119">
        <v>0.5</v>
      </c>
      <c r="AX17" s="119">
        <v>0.25</v>
      </c>
      <c r="AY17" s="119">
        <v>0.25</v>
      </c>
      <c r="AZ17" s="119">
        <v>0.25</v>
      </c>
      <c r="BA17" s="119">
        <v>0.25</v>
      </c>
      <c r="BB17" s="119">
        <v>0.25</v>
      </c>
      <c r="BC17" s="119">
        <v>0.25</v>
      </c>
      <c r="BD17" s="119">
        <v>0.25</v>
      </c>
      <c r="BE17" s="119">
        <v>0.25</v>
      </c>
      <c r="BF17" s="119">
        <v>0.25</v>
      </c>
      <c r="BG17" s="119">
        <v>0.25</v>
      </c>
      <c r="BH17" s="119">
        <v>0.25</v>
      </c>
      <c r="BI17" s="119">
        <v>0.25</v>
      </c>
      <c r="BJ17" s="119">
        <v>0.25</v>
      </c>
      <c r="BK17" s="119">
        <v>0.25</v>
      </c>
      <c r="BL17" s="119">
        <v>0.25</v>
      </c>
      <c r="BM17" s="119">
        <v>0.25</v>
      </c>
      <c r="BN17" s="119">
        <v>0</v>
      </c>
      <c r="BO17" s="119">
        <v>0</v>
      </c>
      <c r="BP17" s="119">
        <v>0</v>
      </c>
      <c r="BQ17" s="119">
        <v>0</v>
      </c>
      <c r="BR17" s="119">
        <v>0</v>
      </c>
      <c r="BS17" s="119">
        <v>0.25</v>
      </c>
      <c r="BT17" s="119">
        <v>0.25</v>
      </c>
      <c r="BU17" s="119">
        <v>0.25</v>
      </c>
      <c r="BV17" s="119">
        <v>0</v>
      </c>
      <c r="BW17" s="119">
        <v>0.25</v>
      </c>
      <c r="BX17" s="119">
        <v>0.25</v>
      </c>
      <c r="BY17" s="119">
        <v>0.25</v>
      </c>
      <c r="BZ17" s="119">
        <v>0.25</v>
      </c>
      <c r="CA17" s="119">
        <v>0.25</v>
      </c>
      <c r="CB17" s="119">
        <v>0.25</v>
      </c>
      <c r="CC17" s="119">
        <v>0</v>
      </c>
      <c r="CD17" s="119">
        <v>0</v>
      </c>
      <c r="CE17" s="119">
        <v>0</v>
      </c>
      <c r="CF17" s="119">
        <v>0</v>
      </c>
      <c r="CG17" s="119">
        <v>0</v>
      </c>
      <c r="CH17" s="119">
        <v>0</v>
      </c>
      <c r="CI17" s="119">
        <v>0.75</v>
      </c>
      <c r="CJ17" s="119">
        <v>0.75</v>
      </c>
      <c r="CK17" s="119">
        <v>0.25</v>
      </c>
      <c r="CL17" s="119">
        <v>0.75</v>
      </c>
      <c r="CM17" s="119">
        <v>0.75</v>
      </c>
      <c r="CN17" s="119">
        <v>0.75</v>
      </c>
      <c r="CO17" s="119">
        <v>0.25</v>
      </c>
      <c r="CP17" s="119">
        <v>0.25</v>
      </c>
      <c r="CQ17" s="119">
        <v>0.5</v>
      </c>
      <c r="CR17" s="119">
        <v>0.5</v>
      </c>
      <c r="CS17" s="119">
        <v>0.5</v>
      </c>
      <c r="CT17" s="119">
        <v>0.5</v>
      </c>
      <c r="CU17" s="119">
        <v>0.5</v>
      </c>
      <c r="CV17" s="119">
        <v>0.5</v>
      </c>
      <c r="CW17" s="119">
        <v>0.75</v>
      </c>
      <c r="CX17" s="119">
        <v>0.5</v>
      </c>
      <c r="CY17" s="119">
        <v>0.5</v>
      </c>
      <c r="CZ17" s="119">
        <v>0.5</v>
      </c>
    </row>
    <row r="18" spans="2:104">
      <c r="B18" s="115" t="s">
        <v>451</v>
      </c>
      <c r="C18" s="119">
        <v>1.01</v>
      </c>
      <c r="E18" s="115" t="s">
        <v>352</v>
      </c>
      <c r="F18" s="119">
        <v>0</v>
      </c>
      <c r="G18" s="119">
        <v>0</v>
      </c>
      <c r="H18" s="119">
        <v>0</v>
      </c>
      <c r="I18" s="119">
        <v>0</v>
      </c>
      <c r="J18" s="119">
        <v>0</v>
      </c>
      <c r="K18" s="119">
        <v>0</v>
      </c>
      <c r="L18" s="119">
        <v>0.5</v>
      </c>
      <c r="M18" s="119">
        <v>0.5</v>
      </c>
      <c r="N18" s="119">
        <v>0</v>
      </c>
      <c r="O18" s="119">
        <v>0.25</v>
      </c>
      <c r="P18" s="119">
        <v>1</v>
      </c>
      <c r="Q18" s="119">
        <v>0.5</v>
      </c>
      <c r="R18" s="119">
        <v>0.5</v>
      </c>
      <c r="S18" s="119">
        <v>0.5</v>
      </c>
      <c r="T18" s="119">
        <v>0.75</v>
      </c>
      <c r="U18" s="119">
        <v>0.25</v>
      </c>
      <c r="V18" s="119">
        <v>0.25</v>
      </c>
      <c r="W18" s="119">
        <v>0.25</v>
      </c>
      <c r="X18" s="119">
        <v>0.25</v>
      </c>
      <c r="Y18" s="119">
        <v>0.25</v>
      </c>
      <c r="Z18" s="119">
        <v>0</v>
      </c>
      <c r="AA18" s="119">
        <v>0</v>
      </c>
      <c r="AB18" s="119">
        <v>0</v>
      </c>
      <c r="AC18" s="119">
        <v>0</v>
      </c>
      <c r="AD18" s="119">
        <v>0</v>
      </c>
      <c r="AE18" s="119">
        <v>0</v>
      </c>
      <c r="AF18" s="119">
        <v>0</v>
      </c>
      <c r="AG18" s="119">
        <v>0</v>
      </c>
      <c r="AH18" s="119">
        <v>0</v>
      </c>
      <c r="AI18" s="119">
        <v>0</v>
      </c>
      <c r="AJ18" s="119">
        <v>0</v>
      </c>
      <c r="AK18" s="119">
        <v>0</v>
      </c>
      <c r="AL18" s="119">
        <v>0</v>
      </c>
      <c r="AM18" s="119">
        <v>0</v>
      </c>
      <c r="AN18" s="119">
        <v>0</v>
      </c>
      <c r="AO18" s="119">
        <v>0</v>
      </c>
      <c r="AP18" s="119">
        <v>0</v>
      </c>
      <c r="AQ18" s="119">
        <v>0</v>
      </c>
      <c r="AR18" s="119">
        <v>0</v>
      </c>
      <c r="AS18" s="119">
        <v>0</v>
      </c>
      <c r="AT18" s="119">
        <v>0</v>
      </c>
      <c r="AU18" s="119">
        <v>0</v>
      </c>
      <c r="AV18" s="119">
        <v>0</v>
      </c>
      <c r="AW18" s="119">
        <v>0</v>
      </c>
      <c r="AX18" s="119">
        <v>0</v>
      </c>
      <c r="AY18" s="119">
        <v>0</v>
      </c>
      <c r="AZ18" s="119">
        <v>0</v>
      </c>
      <c r="BA18" s="119">
        <v>0</v>
      </c>
      <c r="BB18" s="119">
        <v>0</v>
      </c>
      <c r="BC18" s="119">
        <v>0</v>
      </c>
      <c r="BD18" s="119">
        <v>0</v>
      </c>
      <c r="BE18" s="119">
        <v>0</v>
      </c>
      <c r="BF18" s="119">
        <v>0</v>
      </c>
      <c r="BG18" s="119">
        <v>0</v>
      </c>
      <c r="BH18" s="119">
        <v>0</v>
      </c>
      <c r="BI18" s="119">
        <v>0</v>
      </c>
      <c r="BJ18" s="119">
        <v>0</v>
      </c>
      <c r="BK18" s="119">
        <v>0</v>
      </c>
      <c r="BL18" s="119">
        <v>0</v>
      </c>
      <c r="BM18" s="119">
        <v>0</v>
      </c>
      <c r="BN18" s="119">
        <v>0</v>
      </c>
      <c r="BO18" s="119">
        <v>0</v>
      </c>
      <c r="BP18" s="119">
        <v>0</v>
      </c>
      <c r="BQ18" s="119">
        <v>0</v>
      </c>
      <c r="BR18" s="119">
        <v>0</v>
      </c>
      <c r="BS18" s="119">
        <v>0</v>
      </c>
      <c r="BT18" s="119">
        <v>0</v>
      </c>
      <c r="BU18" s="119">
        <v>0</v>
      </c>
      <c r="BV18" s="119">
        <v>0</v>
      </c>
      <c r="BW18" s="119">
        <v>0</v>
      </c>
      <c r="BX18" s="119">
        <v>0</v>
      </c>
      <c r="BY18" s="119">
        <v>0</v>
      </c>
      <c r="BZ18" s="119">
        <v>0</v>
      </c>
      <c r="CA18" s="119">
        <v>0.25</v>
      </c>
      <c r="CB18" s="119">
        <v>0</v>
      </c>
      <c r="CC18" s="119">
        <v>0</v>
      </c>
      <c r="CD18" s="119">
        <v>0</v>
      </c>
      <c r="CE18" s="119">
        <v>0</v>
      </c>
      <c r="CF18" s="119">
        <v>0</v>
      </c>
      <c r="CG18" s="119">
        <v>0</v>
      </c>
      <c r="CH18" s="119">
        <v>0</v>
      </c>
      <c r="CI18" s="119">
        <v>0.25</v>
      </c>
      <c r="CJ18" s="119">
        <v>0.25</v>
      </c>
      <c r="CK18" s="119">
        <v>0</v>
      </c>
      <c r="CL18" s="119">
        <v>0.25</v>
      </c>
      <c r="CM18" s="119">
        <v>0.25</v>
      </c>
      <c r="CN18" s="119">
        <v>0.5</v>
      </c>
      <c r="CO18" s="119">
        <v>0</v>
      </c>
      <c r="CP18" s="119">
        <v>0</v>
      </c>
      <c r="CQ18" s="119">
        <v>0</v>
      </c>
      <c r="CR18" s="119">
        <v>0</v>
      </c>
      <c r="CS18" s="119">
        <v>0</v>
      </c>
      <c r="CT18" s="119">
        <v>0</v>
      </c>
      <c r="CU18" s="119">
        <v>0</v>
      </c>
      <c r="CV18" s="119">
        <v>0</v>
      </c>
      <c r="CW18" s="119">
        <v>0.5</v>
      </c>
      <c r="CX18" s="119">
        <v>0</v>
      </c>
      <c r="CY18" s="119">
        <v>0</v>
      </c>
      <c r="CZ18" s="119">
        <v>0</v>
      </c>
    </row>
    <row r="19" spans="2:104">
      <c r="B19" s="115" t="s">
        <v>452</v>
      </c>
      <c r="C19" s="119">
        <v>1.99</v>
      </c>
      <c r="E19" s="115" t="s">
        <v>353</v>
      </c>
      <c r="F19" s="119">
        <v>0</v>
      </c>
      <c r="G19" s="119">
        <v>0</v>
      </c>
      <c r="H19" s="119">
        <v>0</v>
      </c>
      <c r="I19" s="119">
        <v>0</v>
      </c>
      <c r="J19" s="119">
        <v>0</v>
      </c>
      <c r="K19" s="119">
        <v>0</v>
      </c>
      <c r="L19" s="119">
        <v>0.5</v>
      </c>
      <c r="M19" s="119">
        <v>0.5</v>
      </c>
      <c r="N19" s="119">
        <v>0</v>
      </c>
      <c r="O19" s="119">
        <v>0.25</v>
      </c>
      <c r="P19" s="119">
        <v>0.5</v>
      </c>
      <c r="Q19" s="119">
        <v>1</v>
      </c>
      <c r="R19" s="119">
        <v>0.75</v>
      </c>
      <c r="S19" s="119">
        <v>0.5</v>
      </c>
      <c r="T19" s="119">
        <v>0.5</v>
      </c>
      <c r="U19" s="119">
        <v>0.25</v>
      </c>
      <c r="V19" s="119">
        <v>0.5</v>
      </c>
      <c r="W19" s="119">
        <v>0</v>
      </c>
      <c r="X19" s="119">
        <v>0.25</v>
      </c>
      <c r="Y19" s="119">
        <v>0.5</v>
      </c>
      <c r="Z19" s="119">
        <v>0</v>
      </c>
      <c r="AA19" s="119">
        <v>0</v>
      </c>
      <c r="AB19" s="119">
        <v>0</v>
      </c>
      <c r="AC19" s="119">
        <v>0</v>
      </c>
      <c r="AD19" s="119">
        <v>0</v>
      </c>
      <c r="AE19" s="119">
        <v>0</v>
      </c>
      <c r="AF19" s="119">
        <v>0</v>
      </c>
      <c r="AG19" s="119">
        <v>0</v>
      </c>
      <c r="AH19" s="119">
        <v>0</v>
      </c>
      <c r="AI19" s="119">
        <v>0</v>
      </c>
      <c r="AJ19" s="119">
        <v>0</v>
      </c>
      <c r="AK19" s="119">
        <v>0</v>
      </c>
      <c r="AL19" s="119">
        <v>0</v>
      </c>
      <c r="AM19" s="119">
        <v>0</v>
      </c>
      <c r="AN19" s="119">
        <v>0</v>
      </c>
      <c r="AO19" s="119">
        <v>0</v>
      </c>
      <c r="AP19" s="119">
        <v>0</v>
      </c>
      <c r="AQ19" s="119">
        <v>0</v>
      </c>
      <c r="AR19" s="119">
        <v>0</v>
      </c>
      <c r="AS19" s="119">
        <v>0</v>
      </c>
      <c r="AT19" s="119">
        <v>0</v>
      </c>
      <c r="AU19" s="119">
        <v>0</v>
      </c>
      <c r="AV19" s="119">
        <v>0</v>
      </c>
      <c r="AW19" s="119">
        <v>0</v>
      </c>
      <c r="AX19" s="119">
        <v>0</v>
      </c>
      <c r="AY19" s="119">
        <v>0</v>
      </c>
      <c r="AZ19" s="119">
        <v>0</v>
      </c>
      <c r="BA19" s="119">
        <v>0</v>
      </c>
      <c r="BB19" s="119">
        <v>0</v>
      </c>
      <c r="BC19" s="119">
        <v>0</v>
      </c>
      <c r="BD19" s="119">
        <v>0</v>
      </c>
      <c r="BE19" s="119">
        <v>0</v>
      </c>
      <c r="BF19" s="119">
        <v>0</v>
      </c>
      <c r="BG19" s="119">
        <v>0</v>
      </c>
      <c r="BH19" s="119">
        <v>0</v>
      </c>
      <c r="BI19" s="119">
        <v>0</v>
      </c>
      <c r="BJ19" s="119">
        <v>0</v>
      </c>
      <c r="BK19" s="119">
        <v>0</v>
      </c>
      <c r="BL19" s="119">
        <v>0</v>
      </c>
      <c r="BM19" s="119">
        <v>0</v>
      </c>
      <c r="BN19" s="119">
        <v>0</v>
      </c>
      <c r="BO19" s="119">
        <v>0</v>
      </c>
      <c r="BP19" s="119">
        <v>0</v>
      </c>
      <c r="BQ19" s="119">
        <v>0</v>
      </c>
      <c r="BR19" s="119">
        <v>0</v>
      </c>
      <c r="BS19" s="119">
        <v>0</v>
      </c>
      <c r="BT19" s="119">
        <v>0</v>
      </c>
      <c r="BU19" s="119">
        <v>0</v>
      </c>
      <c r="BV19" s="119">
        <v>0</v>
      </c>
      <c r="BW19" s="119">
        <v>0</v>
      </c>
      <c r="BX19" s="119">
        <v>0</v>
      </c>
      <c r="BY19" s="119">
        <v>0</v>
      </c>
      <c r="BZ19" s="119">
        <v>0</v>
      </c>
      <c r="CA19" s="119">
        <v>0</v>
      </c>
      <c r="CB19" s="119">
        <v>0</v>
      </c>
      <c r="CC19" s="119">
        <v>0</v>
      </c>
      <c r="CD19" s="119">
        <v>0</v>
      </c>
      <c r="CE19" s="119">
        <v>0</v>
      </c>
      <c r="CF19" s="119">
        <v>0</v>
      </c>
      <c r="CG19" s="119">
        <v>0</v>
      </c>
      <c r="CH19" s="119">
        <v>0</v>
      </c>
      <c r="CI19" s="119">
        <v>0.5</v>
      </c>
      <c r="CJ19" s="119">
        <v>0.5</v>
      </c>
      <c r="CK19" s="119">
        <v>0</v>
      </c>
      <c r="CL19" s="119">
        <v>0.25</v>
      </c>
      <c r="CM19" s="119">
        <v>0.25</v>
      </c>
      <c r="CN19" s="119">
        <v>0.5</v>
      </c>
      <c r="CO19" s="119">
        <v>0</v>
      </c>
      <c r="CP19" s="119">
        <v>0</v>
      </c>
      <c r="CQ19" s="119">
        <v>0</v>
      </c>
      <c r="CR19" s="119">
        <v>0</v>
      </c>
      <c r="CS19" s="119">
        <v>0</v>
      </c>
      <c r="CT19" s="119">
        <v>0</v>
      </c>
      <c r="CU19" s="119">
        <v>0</v>
      </c>
      <c r="CV19" s="119">
        <v>0</v>
      </c>
      <c r="CW19" s="119">
        <v>0.25</v>
      </c>
      <c r="CX19" s="119">
        <v>0</v>
      </c>
      <c r="CY19" s="119">
        <v>0</v>
      </c>
      <c r="CZ19" s="119">
        <v>0</v>
      </c>
    </row>
    <row r="20" spans="2:104">
      <c r="B20" s="115" t="s">
        <v>453</v>
      </c>
      <c r="C20" s="119">
        <v>2.56</v>
      </c>
      <c r="E20" s="115" t="s">
        <v>354</v>
      </c>
      <c r="F20" s="119">
        <v>0</v>
      </c>
      <c r="G20" s="119">
        <v>0</v>
      </c>
      <c r="H20" s="119">
        <v>0</v>
      </c>
      <c r="I20" s="119">
        <v>0</v>
      </c>
      <c r="J20" s="119">
        <v>0</v>
      </c>
      <c r="K20" s="119">
        <v>0</v>
      </c>
      <c r="L20" s="119">
        <v>0.5</v>
      </c>
      <c r="M20" s="119">
        <v>0.5</v>
      </c>
      <c r="N20" s="119">
        <v>0</v>
      </c>
      <c r="O20" s="119">
        <v>0.25</v>
      </c>
      <c r="P20" s="119">
        <v>0.5</v>
      </c>
      <c r="Q20" s="119">
        <v>0.75</v>
      </c>
      <c r="R20" s="119">
        <v>1</v>
      </c>
      <c r="S20" s="119">
        <v>0.25</v>
      </c>
      <c r="T20" s="119">
        <v>0.25</v>
      </c>
      <c r="U20" s="119">
        <v>0.25</v>
      </c>
      <c r="V20" s="119">
        <v>0.25</v>
      </c>
      <c r="W20" s="119">
        <v>0.25</v>
      </c>
      <c r="X20" s="119">
        <v>0.5</v>
      </c>
      <c r="Y20" s="119">
        <v>0.5</v>
      </c>
      <c r="Z20" s="119">
        <v>0</v>
      </c>
      <c r="AA20" s="119">
        <v>0</v>
      </c>
      <c r="AB20" s="119">
        <v>0</v>
      </c>
      <c r="AC20" s="119">
        <v>0</v>
      </c>
      <c r="AD20" s="119">
        <v>0</v>
      </c>
      <c r="AE20" s="119">
        <v>0</v>
      </c>
      <c r="AF20" s="119">
        <v>0</v>
      </c>
      <c r="AG20" s="119">
        <v>0</v>
      </c>
      <c r="AH20" s="119">
        <v>0</v>
      </c>
      <c r="AI20" s="119">
        <v>0</v>
      </c>
      <c r="AJ20" s="119">
        <v>0</v>
      </c>
      <c r="AK20" s="119">
        <v>0</v>
      </c>
      <c r="AL20" s="119">
        <v>0</v>
      </c>
      <c r="AM20" s="119">
        <v>0</v>
      </c>
      <c r="AN20" s="119">
        <v>0</v>
      </c>
      <c r="AO20" s="119">
        <v>0</v>
      </c>
      <c r="AP20" s="119">
        <v>0</v>
      </c>
      <c r="AQ20" s="119">
        <v>0</v>
      </c>
      <c r="AR20" s="119">
        <v>0</v>
      </c>
      <c r="AS20" s="119">
        <v>0</v>
      </c>
      <c r="AT20" s="119">
        <v>0</v>
      </c>
      <c r="AU20" s="119">
        <v>0</v>
      </c>
      <c r="AV20" s="119">
        <v>0</v>
      </c>
      <c r="AW20" s="119">
        <v>0</v>
      </c>
      <c r="AX20" s="119">
        <v>0</v>
      </c>
      <c r="AY20" s="119">
        <v>0</v>
      </c>
      <c r="AZ20" s="119">
        <v>0</v>
      </c>
      <c r="BA20" s="119">
        <v>0</v>
      </c>
      <c r="BB20" s="119">
        <v>0</v>
      </c>
      <c r="BC20" s="119">
        <v>0</v>
      </c>
      <c r="BD20" s="119">
        <v>0</v>
      </c>
      <c r="BE20" s="119">
        <v>0</v>
      </c>
      <c r="BF20" s="119">
        <v>0</v>
      </c>
      <c r="BG20" s="119">
        <v>0</v>
      </c>
      <c r="BH20" s="119">
        <v>0</v>
      </c>
      <c r="BI20" s="119">
        <v>0</v>
      </c>
      <c r="BJ20" s="119">
        <v>0</v>
      </c>
      <c r="BK20" s="119">
        <v>0</v>
      </c>
      <c r="BL20" s="119">
        <v>0</v>
      </c>
      <c r="BM20" s="119">
        <v>0</v>
      </c>
      <c r="BN20" s="119">
        <v>0</v>
      </c>
      <c r="BO20" s="119">
        <v>0</v>
      </c>
      <c r="BP20" s="119">
        <v>0</v>
      </c>
      <c r="BQ20" s="119">
        <v>0</v>
      </c>
      <c r="BR20" s="119">
        <v>0</v>
      </c>
      <c r="BS20" s="119">
        <v>0</v>
      </c>
      <c r="BT20" s="119">
        <v>0</v>
      </c>
      <c r="BU20" s="119">
        <v>0</v>
      </c>
      <c r="BV20" s="119">
        <v>0</v>
      </c>
      <c r="BW20" s="119">
        <v>0</v>
      </c>
      <c r="BX20" s="119">
        <v>0</v>
      </c>
      <c r="BY20" s="119">
        <v>0</v>
      </c>
      <c r="BZ20" s="119">
        <v>0</v>
      </c>
      <c r="CA20" s="119">
        <v>0</v>
      </c>
      <c r="CB20" s="119">
        <v>0</v>
      </c>
      <c r="CC20" s="119">
        <v>0</v>
      </c>
      <c r="CD20" s="119">
        <v>0</v>
      </c>
      <c r="CE20" s="119">
        <v>0</v>
      </c>
      <c r="CF20" s="119">
        <v>0</v>
      </c>
      <c r="CG20" s="119">
        <v>0</v>
      </c>
      <c r="CH20" s="119">
        <v>0</v>
      </c>
      <c r="CI20" s="119">
        <v>0.5</v>
      </c>
      <c r="CJ20" s="119">
        <v>0.5</v>
      </c>
      <c r="CK20" s="119">
        <v>0</v>
      </c>
      <c r="CL20" s="119">
        <v>0.25</v>
      </c>
      <c r="CM20" s="119">
        <v>0.25</v>
      </c>
      <c r="CN20" s="119">
        <v>0.5</v>
      </c>
      <c r="CO20" s="119">
        <v>0</v>
      </c>
      <c r="CP20" s="119">
        <v>0</v>
      </c>
      <c r="CQ20" s="119">
        <v>0</v>
      </c>
      <c r="CR20" s="119">
        <v>0</v>
      </c>
      <c r="CS20" s="119">
        <v>0</v>
      </c>
      <c r="CT20" s="119">
        <v>0</v>
      </c>
      <c r="CU20" s="119">
        <v>0</v>
      </c>
      <c r="CV20" s="119">
        <v>0</v>
      </c>
      <c r="CW20" s="119">
        <v>0.25</v>
      </c>
      <c r="CX20" s="119">
        <v>0</v>
      </c>
      <c r="CY20" s="119">
        <v>0</v>
      </c>
      <c r="CZ20" s="119">
        <v>0</v>
      </c>
    </row>
    <row r="21" spans="2:104">
      <c r="B21" s="115" t="s">
        <v>454</v>
      </c>
      <c r="C21" s="119">
        <v>2.2400000000000002</v>
      </c>
      <c r="E21" s="115" t="s">
        <v>355</v>
      </c>
      <c r="F21" s="119">
        <v>0.25</v>
      </c>
      <c r="G21" s="119">
        <v>0.25</v>
      </c>
      <c r="H21" s="119">
        <v>0.25</v>
      </c>
      <c r="I21" s="119">
        <v>0.25</v>
      </c>
      <c r="J21" s="119">
        <v>0.25</v>
      </c>
      <c r="K21" s="119">
        <v>0.25</v>
      </c>
      <c r="L21" s="119">
        <v>0.5</v>
      </c>
      <c r="M21" s="119">
        <v>0.5</v>
      </c>
      <c r="N21" s="119">
        <v>0</v>
      </c>
      <c r="O21" s="119">
        <v>0.5</v>
      </c>
      <c r="P21" s="119">
        <v>0.5</v>
      </c>
      <c r="Q21" s="119">
        <v>0.5</v>
      </c>
      <c r="R21" s="119">
        <v>0.25</v>
      </c>
      <c r="S21" s="119">
        <v>1</v>
      </c>
      <c r="T21" s="119">
        <v>0.5</v>
      </c>
      <c r="U21" s="119">
        <v>0.25</v>
      </c>
      <c r="V21" s="119">
        <v>0.25</v>
      </c>
      <c r="W21" s="119">
        <v>0.25</v>
      </c>
      <c r="X21" s="119">
        <v>0.25</v>
      </c>
      <c r="Y21" s="119">
        <v>0.25</v>
      </c>
      <c r="Z21" s="119">
        <v>0</v>
      </c>
      <c r="AA21" s="119">
        <v>0</v>
      </c>
      <c r="AB21" s="119">
        <v>0</v>
      </c>
      <c r="AC21" s="119">
        <v>0</v>
      </c>
      <c r="AD21" s="119">
        <v>0</v>
      </c>
      <c r="AE21" s="119">
        <v>0</v>
      </c>
      <c r="AF21" s="119">
        <v>0</v>
      </c>
      <c r="AG21" s="119">
        <v>0</v>
      </c>
      <c r="AH21" s="119">
        <v>0</v>
      </c>
      <c r="AI21" s="119">
        <v>0</v>
      </c>
      <c r="AJ21" s="119">
        <v>0</v>
      </c>
      <c r="AK21" s="119">
        <v>0</v>
      </c>
      <c r="AL21" s="119">
        <v>0</v>
      </c>
      <c r="AM21" s="119">
        <v>0</v>
      </c>
      <c r="AN21" s="119">
        <v>0</v>
      </c>
      <c r="AO21" s="119">
        <v>0</v>
      </c>
      <c r="AP21" s="119">
        <v>0</v>
      </c>
      <c r="AQ21" s="119">
        <v>0</v>
      </c>
      <c r="AR21" s="119">
        <v>0</v>
      </c>
      <c r="AS21" s="119">
        <v>0</v>
      </c>
      <c r="AT21" s="119">
        <v>0</v>
      </c>
      <c r="AU21" s="119">
        <v>0</v>
      </c>
      <c r="AV21" s="119">
        <v>0</v>
      </c>
      <c r="AW21" s="119">
        <v>0</v>
      </c>
      <c r="AX21" s="119">
        <v>0</v>
      </c>
      <c r="AY21" s="119">
        <v>0</v>
      </c>
      <c r="AZ21" s="119">
        <v>0</v>
      </c>
      <c r="BA21" s="119">
        <v>0</v>
      </c>
      <c r="BB21" s="119">
        <v>0</v>
      </c>
      <c r="BC21" s="119">
        <v>0</v>
      </c>
      <c r="BD21" s="119">
        <v>0</v>
      </c>
      <c r="BE21" s="119">
        <v>0</v>
      </c>
      <c r="BF21" s="119">
        <v>0</v>
      </c>
      <c r="BG21" s="119">
        <v>0</v>
      </c>
      <c r="BH21" s="119">
        <v>0</v>
      </c>
      <c r="BI21" s="119">
        <v>0</v>
      </c>
      <c r="BJ21" s="119">
        <v>0</v>
      </c>
      <c r="BK21" s="119">
        <v>0</v>
      </c>
      <c r="BL21" s="119">
        <v>0</v>
      </c>
      <c r="BM21" s="119">
        <v>0</v>
      </c>
      <c r="BN21" s="119">
        <v>0</v>
      </c>
      <c r="BO21" s="119">
        <v>0</v>
      </c>
      <c r="BP21" s="119">
        <v>0</v>
      </c>
      <c r="BQ21" s="119">
        <v>0</v>
      </c>
      <c r="BR21" s="119">
        <v>0</v>
      </c>
      <c r="BS21" s="119">
        <v>0</v>
      </c>
      <c r="BT21" s="119">
        <v>0</v>
      </c>
      <c r="BU21" s="119">
        <v>0</v>
      </c>
      <c r="BV21" s="119">
        <v>0</v>
      </c>
      <c r="BW21" s="119">
        <v>0</v>
      </c>
      <c r="BX21" s="119">
        <v>0</v>
      </c>
      <c r="BY21" s="119">
        <v>0</v>
      </c>
      <c r="BZ21" s="119">
        <v>0</v>
      </c>
      <c r="CA21" s="119">
        <v>0</v>
      </c>
      <c r="CB21" s="119">
        <v>0</v>
      </c>
      <c r="CC21" s="119">
        <v>0</v>
      </c>
      <c r="CD21" s="119">
        <v>0</v>
      </c>
      <c r="CE21" s="119">
        <v>0</v>
      </c>
      <c r="CF21" s="119">
        <v>0</v>
      </c>
      <c r="CG21" s="119">
        <v>0</v>
      </c>
      <c r="CH21" s="119">
        <v>0</v>
      </c>
      <c r="CI21" s="119">
        <v>0.5</v>
      </c>
      <c r="CJ21" s="119">
        <v>0.5</v>
      </c>
      <c r="CK21" s="119">
        <v>0</v>
      </c>
      <c r="CL21" s="119">
        <v>0.5</v>
      </c>
      <c r="CM21" s="119">
        <v>0.5</v>
      </c>
      <c r="CN21" s="119">
        <v>0.5</v>
      </c>
      <c r="CO21" s="119">
        <v>0</v>
      </c>
      <c r="CP21" s="119">
        <v>0</v>
      </c>
      <c r="CQ21" s="119">
        <v>0.25</v>
      </c>
      <c r="CR21" s="119">
        <v>0.25</v>
      </c>
      <c r="CS21" s="119">
        <v>0.25</v>
      </c>
      <c r="CT21" s="119">
        <v>0</v>
      </c>
      <c r="CU21" s="119">
        <v>0.25</v>
      </c>
      <c r="CV21" s="119">
        <v>0</v>
      </c>
      <c r="CW21" s="119">
        <v>0.5</v>
      </c>
      <c r="CX21" s="119">
        <v>0</v>
      </c>
      <c r="CY21" s="119">
        <v>0</v>
      </c>
      <c r="CZ21" s="119">
        <v>0.25</v>
      </c>
    </row>
    <row r="22" spans="2:104">
      <c r="B22" s="115" t="s">
        <v>455</v>
      </c>
      <c r="C22" s="119">
        <v>1.19</v>
      </c>
      <c r="E22" s="115" t="s">
        <v>356</v>
      </c>
      <c r="F22" s="119">
        <v>0</v>
      </c>
      <c r="G22" s="119">
        <v>0</v>
      </c>
      <c r="H22" s="119">
        <v>0</v>
      </c>
      <c r="I22" s="119">
        <v>0</v>
      </c>
      <c r="J22" s="119">
        <v>0</v>
      </c>
      <c r="K22" s="119">
        <v>0</v>
      </c>
      <c r="L22" s="119">
        <v>0.5</v>
      </c>
      <c r="M22" s="119">
        <v>0.25</v>
      </c>
      <c r="N22" s="119">
        <v>0</v>
      </c>
      <c r="O22" s="119">
        <v>0.5</v>
      </c>
      <c r="P22" s="119">
        <v>0.75</v>
      </c>
      <c r="Q22" s="119">
        <v>0.5</v>
      </c>
      <c r="R22" s="119">
        <v>0.25</v>
      </c>
      <c r="S22" s="119">
        <v>0.5</v>
      </c>
      <c r="T22" s="119">
        <v>1</v>
      </c>
      <c r="U22" s="119">
        <v>0.25</v>
      </c>
      <c r="V22" s="119">
        <v>0.25</v>
      </c>
      <c r="W22" s="119">
        <v>0.25</v>
      </c>
      <c r="X22" s="119">
        <v>0.25</v>
      </c>
      <c r="Y22" s="119">
        <v>0.25</v>
      </c>
      <c r="Z22" s="119">
        <v>0</v>
      </c>
      <c r="AA22" s="119">
        <v>0</v>
      </c>
      <c r="AB22" s="119">
        <v>0</v>
      </c>
      <c r="AC22" s="119">
        <v>0</v>
      </c>
      <c r="AD22" s="119">
        <v>0</v>
      </c>
      <c r="AE22" s="119">
        <v>0</v>
      </c>
      <c r="AF22" s="119">
        <v>0</v>
      </c>
      <c r="AG22" s="119">
        <v>0</v>
      </c>
      <c r="AH22" s="119">
        <v>0</v>
      </c>
      <c r="AI22" s="119">
        <v>0</v>
      </c>
      <c r="AJ22" s="119">
        <v>0</v>
      </c>
      <c r="AK22" s="119">
        <v>0</v>
      </c>
      <c r="AL22" s="119">
        <v>0</v>
      </c>
      <c r="AM22" s="119">
        <v>0</v>
      </c>
      <c r="AN22" s="119">
        <v>0</v>
      </c>
      <c r="AO22" s="119">
        <v>0</v>
      </c>
      <c r="AP22" s="119">
        <v>0</v>
      </c>
      <c r="AQ22" s="119">
        <v>0</v>
      </c>
      <c r="AR22" s="119">
        <v>0</v>
      </c>
      <c r="AS22" s="119">
        <v>0</v>
      </c>
      <c r="AT22" s="119">
        <v>0</v>
      </c>
      <c r="AU22" s="119">
        <v>0</v>
      </c>
      <c r="AV22" s="119">
        <v>0</v>
      </c>
      <c r="AW22" s="119">
        <v>0</v>
      </c>
      <c r="AX22" s="119">
        <v>0</v>
      </c>
      <c r="AY22" s="119">
        <v>0</v>
      </c>
      <c r="AZ22" s="119">
        <v>0</v>
      </c>
      <c r="BA22" s="119">
        <v>0</v>
      </c>
      <c r="BB22" s="119">
        <v>0</v>
      </c>
      <c r="BC22" s="119">
        <v>0</v>
      </c>
      <c r="BD22" s="119">
        <v>0</v>
      </c>
      <c r="BE22" s="119">
        <v>0</v>
      </c>
      <c r="BF22" s="119">
        <v>0</v>
      </c>
      <c r="BG22" s="119">
        <v>0</v>
      </c>
      <c r="BH22" s="119">
        <v>0</v>
      </c>
      <c r="BI22" s="119">
        <v>0</v>
      </c>
      <c r="BJ22" s="119">
        <v>0</v>
      </c>
      <c r="BK22" s="119">
        <v>0</v>
      </c>
      <c r="BL22" s="119">
        <v>0</v>
      </c>
      <c r="BM22" s="119">
        <v>0</v>
      </c>
      <c r="BN22" s="119">
        <v>0</v>
      </c>
      <c r="BO22" s="119">
        <v>0</v>
      </c>
      <c r="BP22" s="119">
        <v>0</v>
      </c>
      <c r="BQ22" s="119">
        <v>0</v>
      </c>
      <c r="BR22" s="119">
        <v>0</v>
      </c>
      <c r="BS22" s="119">
        <v>0</v>
      </c>
      <c r="BT22" s="119">
        <v>0</v>
      </c>
      <c r="BU22" s="119">
        <v>0</v>
      </c>
      <c r="BV22" s="119">
        <v>0</v>
      </c>
      <c r="BW22" s="119">
        <v>0</v>
      </c>
      <c r="BX22" s="119">
        <v>0</v>
      </c>
      <c r="BY22" s="119">
        <v>0</v>
      </c>
      <c r="BZ22" s="119">
        <v>0</v>
      </c>
      <c r="CA22" s="119">
        <v>0</v>
      </c>
      <c r="CB22" s="119">
        <v>0</v>
      </c>
      <c r="CC22" s="119">
        <v>0</v>
      </c>
      <c r="CD22" s="119">
        <v>0</v>
      </c>
      <c r="CE22" s="119">
        <v>0</v>
      </c>
      <c r="CF22" s="119">
        <v>0</v>
      </c>
      <c r="CG22" s="119">
        <v>0.25</v>
      </c>
      <c r="CH22" s="119">
        <v>0</v>
      </c>
      <c r="CI22" s="119">
        <v>0.5</v>
      </c>
      <c r="CJ22" s="119">
        <v>0.5</v>
      </c>
      <c r="CK22" s="119">
        <v>0</v>
      </c>
      <c r="CL22" s="119">
        <v>0.25</v>
      </c>
      <c r="CM22" s="119">
        <v>0.25</v>
      </c>
      <c r="CN22" s="119">
        <v>0.5</v>
      </c>
      <c r="CO22" s="119">
        <v>0</v>
      </c>
      <c r="CP22" s="119">
        <v>0</v>
      </c>
      <c r="CQ22" s="119">
        <v>0</v>
      </c>
      <c r="CR22" s="119">
        <v>0</v>
      </c>
      <c r="CS22" s="119">
        <v>0</v>
      </c>
      <c r="CT22" s="119">
        <v>0</v>
      </c>
      <c r="CU22" s="119">
        <v>0</v>
      </c>
      <c r="CV22" s="119">
        <v>0</v>
      </c>
      <c r="CW22" s="119">
        <v>0.25</v>
      </c>
      <c r="CX22" s="119">
        <v>0</v>
      </c>
      <c r="CY22" s="119">
        <v>0</v>
      </c>
      <c r="CZ22" s="119">
        <v>0</v>
      </c>
    </row>
    <row r="23" spans="2:104">
      <c r="B23" s="115" t="s">
        <v>456</v>
      </c>
      <c r="C23" s="119">
        <v>0</v>
      </c>
      <c r="E23" s="115" t="s">
        <v>357</v>
      </c>
      <c r="F23" s="119">
        <v>0</v>
      </c>
      <c r="G23" s="119">
        <v>0</v>
      </c>
      <c r="H23" s="119">
        <v>0</v>
      </c>
      <c r="I23" s="119">
        <v>0</v>
      </c>
      <c r="J23" s="119">
        <v>0</v>
      </c>
      <c r="K23" s="119">
        <v>0.25</v>
      </c>
      <c r="L23" s="119">
        <v>0.5</v>
      </c>
      <c r="M23" s="119">
        <v>0.25</v>
      </c>
      <c r="N23" s="119">
        <v>0.25</v>
      </c>
      <c r="O23" s="119">
        <v>0.25</v>
      </c>
      <c r="P23" s="119">
        <v>0.25</v>
      </c>
      <c r="Q23" s="119">
        <v>0.25</v>
      </c>
      <c r="R23" s="119">
        <v>0.25</v>
      </c>
      <c r="S23" s="119">
        <v>0.25</v>
      </c>
      <c r="T23" s="119">
        <v>0.25</v>
      </c>
      <c r="U23" s="119">
        <v>1</v>
      </c>
      <c r="V23" s="119">
        <v>0.5</v>
      </c>
      <c r="W23" s="119">
        <v>0.5</v>
      </c>
      <c r="X23" s="119">
        <v>0.5</v>
      </c>
      <c r="Y23" s="119">
        <v>0.5</v>
      </c>
      <c r="Z23" s="119">
        <v>0</v>
      </c>
      <c r="AA23" s="119">
        <v>0</v>
      </c>
      <c r="AB23" s="119">
        <v>0</v>
      </c>
      <c r="AC23" s="119">
        <v>0</v>
      </c>
      <c r="AD23" s="119">
        <v>0</v>
      </c>
      <c r="AE23" s="119">
        <v>0</v>
      </c>
      <c r="AF23" s="119">
        <v>0</v>
      </c>
      <c r="AG23" s="119">
        <v>0</v>
      </c>
      <c r="AH23" s="119">
        <v>0</v>
      </c>
      <c r="AI23" s="119">
        <v>0</v>
      </c>
      <c r="AJ23" s="119">
        <v>0</v>
      </c>
      <c r="AK23" s="119">
        <v>0</v>
      </c>
      <c r="AL23" s="119">
        <v>0</v>
      </c>
      <c r="AM23" s="119">
        <v>0</v>
      </c>
      <c r="AN23" s="119">
        <v>0</v>
      </c>
      <c r="AO23" s="119">
        <v>0</v>
      </c>
      <c r="AP23" s="119">
        <v>0</v>
      </c>
      <c r="AQ23" s="119">
        <v>0</v>
      </c>
      <c r="AR23" s="119">
        <v>0</v>
      </c>
      <c r="AS23" s="119">
        <v>0</v>
      </c>
      <c r="AT23" s="119">
        <v>0</v>
      </c>
      <c r="AU23" s="119">
        <v>0</v>
      </c>
      <c r="AV23" s="119">
        <v>0</v>
      </c>
      <c r="AW23" s="119">
        <v>0</v>
      </c>
      <c r="AX23" s="119">
        <v>0</v>
      </c>
      <c r="AY23" s="119">
        <v>0</v>
      </c>
      <c r="AZ23" s="119">
        <v>0</v>
      </c>
      <c r="BA23" s="119">
        <v>0</v>
      </c>
      <c r="BB23" s="119">
        <v>0</v>
      </c>
      <c r="BC23" s="119">
        <v>0</v>
      </c>
      <c r="BD23" s="119">
        <v>0</v>
      </c>
      <c r="BE23" s="119">
        <v>0</v>
      </c>
      <c r="BF23" s="119">
        <v>0</v>
      </c>
      <c r="BG23" s="119">
        <v>0</v>
      </c>
      <c r="BH23" s="119">
        <v>0</v>
      </c>
      <c r="BI23" s="119">
        <v>0</v>
      </c>
      <c r="BJ23" s="119">
        <v>0</v>
      </c>
      <c r="BK23" s="119">
        <v>0</v>
      </c>
      <c r="BL23" s="119">
        <v>0</v>
      </c>
      <c r="BM23" s="119">
        <v>0</v>
      </c>
      <c r="BN23" s="119">
        <v>0</v>
      </c>
      <c r="BO23" s="119">
        <v>0</v>
      </c>
      <c r="BP23" s="119">
        <v>0</v>
      </c>
      <c r="BQ23" s="119">
        <v>0</v>
      </c>
      <c r="BR23" s="119">
        <v>0</v>
      </c>
      <c r="BS23" s="119">
        <v>0</v>
      </c>
      <c r="BT23" s="119">
        <v>0</v>
      </c>
      <c r="BU23" s="119">
        <v>0</v>
      </c>
      <c r="BV23" s="119">
        <v>0</v>
      </c>
      <c r="BW23" s="119">
        <v>0</v>
      </c>
      <c r="BX23" s="119">
        <v>0</v>
      </c>
      <c r="BY23" s="119">
        <v>0</v>
      </c>
      <c r="BZ23" s="119">
        <v>0</v>
      </c>
      <c r="CA23" s="119">
        <v>0</v>
      </c>
      <c r="CB23" s="119">
        <v>0</v>
      </c>
      <c r="CC23" s="119">
        <v>0</v>
      </c>
      <c r="CD23" s="119">
        <v>0</v>
      </c>
      <c r="CE23" s="119">
        <v>0</v>
      </c>
      <c r="CF23" s="119">
        <v>0</v>
      </c>
      <c r="CG23" s="119">
        <v>0</v>
      </c>
      <c r="CH23" s="119">
        <v>0</v>
      </c>
      <c r="CI23" s="119">
        <v>0.25</v>
      </c>
      <c r="CJ23" s="119">
        <v>0.25</v>
      </c>
      <c r="CK23" s="119">
        <v>0</v>
      </c>
      <c r="CL23" s="119">
        <v>0.25</v>
      </c>
      <c r="CM23" s="119">
        <v>0.25</v>
      </c>
      <c r="CN23" s="119">
        <v>0.25</v>
      </c>
      <c r="CO23" s="119">
        <v>0</v>
      </c>
      <c r="CP23" s="119">
        <v>0</v>
      </c>
      <c r="CQ23" s="119">
        <v>0</v>
      </c>
      <c r="CR23" s="119">
        <v>0</v>
      </c>
      <c r="CS23" s="119">
        <v>0</v>
      </c>
      <c r="CT23" s="119">
        <v>0</v>
      </c>
      <c r="CU23" s="119">
        <v>0</v>
      </c>
      <c r="CV23" s="119">
        <v>0</v>
      </c>
      <c r="CW23" s="119">
        <v>0.25</v>
      </c>
      <c r="CX23" s="119">
        <v>0</v>
      </c>
      <c r="CY23" s="119">
        <v>0</v>
      </c>
      <c r="CZ23" s="119">
        <v>0</v>
      </c>
    </row>
    <row r="24" spans="2:104">
      <c r="B24" s="115" t="s">
        <v>457</v>
      </c>
      <c r="C24" s="119">
        <v>1.76</v>
      </c>
      <c r="E24" s="115" t="s">
        <v>358</v>
      </c>
      <c r="F24" s="119">
        <v>0</v>
      </c>
      <c r="G24" s="119">
        <v>0</v>
      </c>
      <c r="H24" s="119">
        <v>0</v>
      </c>
      <c r="I24" s="119">
        <v>0</v>
      </c>
      <c r="J24" s="119">
        <v>0</v>
      </c>
      <c r="K24" s="119">
        <v>0.25</v>
      </c>
      <c r="L24" s="119">
        <v>0.5</v>
      </c>
      <c r="M24" s="119">
        <v>0.5</v>
      </c>
      <c r="N24" s="119">
        <v>0.25</v>
      </c>
      <c r="O24" s="119">
        <v>0.25</v>
      </c>
      <c r="P24" s="119">
        <v>0.25</v>
      </c>
      <c r="Q24" s="119">
        <v>0.5</v>
      </c>
      <c r="R24" s="119">
        <v>0.25</v>
      </c>
      <c r="S24" s="119">
        <v>0.25</v>
      </c>
      <c r="T24" s="119">
        <v>0.25</v>
      </c>
      <c r="U24" s="119">
        <v>0.5</v>
      </c>
      <c r="V24" s="119">
        <v>1</v>
      </c>
      <c r="W24" s="119">
        <v>0.5</v>
      </c>
      <c r="X24" s="119">
        <v>0.75</v>
      </c>
      <c r="Y24" s="119">
        <v>0.75</v>
      </c>
      <c r="Z24" s="119">
        <v>0.25</v>
      </c>
      <c r="AA24" s="119">
        <v>0.25</v>
      </c>
      <c r="AB24" s="119">
        <v>0</v>
      </c>
      <c r="AC24" s="119">
        <v>0</v>
      </c>
      <c r="AD24" s="119">
        <v>0</v>
      </c>
      <c r="AE24" s="119">
        <v>0</v>
      </c>
      <c r="AF24" s="119">
        <v>0</v>
      </c>
      <c r="AG24" s="119">
        <v>0</v>
      </c>
      <c r="AH24" s="119">
        <v>0</v>
      </c>
      <c r="AI24" s="119">
        <v>0</v>
      </c>
      <c r="AJ24" s="119">
        <v>0</v>
      </c>
      <c r="AK24" s="119">
        <v>0</v>
      </c>
      <c r="AL24" s="119">
        <v>0</v>
      </c>
      <c r="AM24" s="119">
        <v>0</v>
      </c>
      <c r="AN24" s="119">
        <v>0</v>
      </c>
      <c r="AO24" s="119">
        <v>0</v>
      </c>
      <c r="AP24" s="119">
        <v>0</v>
      </c>
      <c r="AQ24" s="119">
        <v>0</v>
      </c>
      <c r="AR24" s="119">
        <v>0</v>
      </c>
      <c r="AS24" s="119">
        <v>0</v>
      </c>
      <c r="AT24" s="119">
        <v>0</v>
      </c>
      <c r="AU24" s="119">
        <v>0</v>
      </c>
      <c r="AV24" s="119">
        <v>0</v>
      </c>
      <c r="AW24" s="119">
        <v>0</v>
      </c>
      <c r="AX24" s="119">
        <v>0</v>
      </c>
      <c r="AY24" s="119">
        <v>0</v>
      </c>
      <c r="AZ24" s="119">
        <v>0</v>
      </c>
      <c r="BA24" s="119">
        <v>0</v>
      </c>
      <c r="BB24" s="119">
        <v>0</v>
      </c>
      <c r="BC24" s="119">
        <v>0</v>
      </c>
      <c r="BD24" s="119">
        <v>0</v>
      </c>
      <c r="BE24" s="119">
        <v>0</v>
      </c>
      <c r="BF24" s="119">
        <v>0</v>
      </c>
      <c r="BG24" s="119">
        <v>0</v>
      </c>
      <c r="BH24" s="119">
        <v>0</v>
      </c>
      <c r="BI24" s="119">
        <v>0</v>
      </c>
      <c r="BJ24" s="119">
        <v>0</v>
      </c>
      <c r="BK24" s="119">
        <v>0</v>
      </c>
      <c r="BL24" s="119">
        <v>0</v>
      </c>
      <c r="BM24" s="119">
        <v>0</v>
      </c>
      <c r="BN24" s="119">
        <v>0</v>
      </c>
      <c r="BO24" s="119">
        <v>0</v>
      </c>
      <c r="BP24" s="119">
        <v>0</v>
      </c>
      <c r="BQ24" s="119">
        <v>0</v>
      </c>
      <c r="BR24" s="119">
        <v>0</v>
      </c>
      <c r="BS24" s="119">
        <v>0</v>
      </c>
      <c r="BT24" s="119">
        <v>0</v>
      </c>
      <c r="BU24" s="119">
        <v>0</v>
      </c>
      <c r="BV24" s="119">
        <v>0</v>
      </c>
      <c r="BW24" s="119">
        <v>0</v>
      </c>
      <c r="BX24" s="119">
        <v>0</v>
      </c>
      <c r="BY24" s="119">
        <v>0</v>
      </c>
      <c r="BZ24" s="119">
        <v>0</v>
      </c>
      <c r="CA24" s="119">
        <v>0</v>
      </c>
      <c r="CB24" s="119">
        <v>0</v>
      </c>
      <c r="CC24" s="119">
        <v>0</v>
      </c>
      <c r="CD24" s="119">
        <v>0</v>
      </c>
      <c r="CE24" s="119">
        <v>0</v>
      </c>
      <c r="CF24" s="119">
        <v>0</v>
      </c>
      <c r="CG24" s="119">
        <v>0</v>
      </c>
      <c r="CH24" s="119">
        <v>0</v>
      </c>
      <c r="CI24" s="119">
        <v>0.25</v>
      </c>
      <c r="CJ24" s="119">
        <v>0.25</v>
      </c>
      <c r="CK24" s="119">
        <v>0</v>
      </c>
      <c r="CL24" s="119">
        <v>0.25</v>
      </c>
      <c r="CM24" s="119">
        <v>0.25</v>
      </c>
      <c r="CN24" s="119">
        <v>0.25</v>
      </c>
      <c r="CO24" s="119">
        <v>0</v>
      </c>
      <c r="CP24" s="119">
        <v>0</v>
      </c>
      <c r="CQ24" s="119">
        <v>0</v>
      </c>
      <c r="CR24" s="119">
        <v>0</v>
      </c>
      <c r="CS24" s="119">
        <v>0</v>
      </c>
      <c r="CT24" s="119">
        <v>0</v>
      </c>
      <c r="CU24" s="119">
        <v>0</v>
      </c>
      <c r="CV24" s="119">
        <v>0</v>
      </c>
      <c r="CW24" s="119">
        <v>0.25</v>
      </c>
      <c r="CX24" s="119">
        <v>0</v>
      </c>
      <c r="CY24" s="119">
        <v>0</v>
      </c>
      <c r="CZ24" s="119">
        <v>0</v>
      </c>
    </row>
    <row r="25" spans="2:104">
      <c r="B25" s="115" t="s">
        <v>458</v>
      </c>
      <c r="C25" s="119">
        <v>1.27</v>
      </c>
      <c r="E25" s="115" t="s">
        <v>359</v>
      </c>
      <c r="F25" s="119">
        <v>0</v>
      </c>
      <c r="G25" s="119">
        <v>0</v>
      </c>
      <c r="H25" s="119">
        <v>0.25</v>
      </c>
      <c r="I25" s="119">
        <v>0.25</v>
      </c>
      <c r="J25" s="119">
        <v>0.25</v>
      </c>
      <c r="K25" s="119">
        <v>0.5</v>
      </c>
      <c r="L25" s="119">
        <v>0.5</v>
      </c>
      <c r="M25" s="119">
        <v>0.5</v>
      </c>
      <c r="N25" s="119">
        <v>0.5</v>
      </c>
      <c r="O25" s="119">
        <v>0.25</v>
      </c>
      <c r="P25" s="119">
        <v>0.25</v>
      </c>
      <c r="Q25" s="119">
        <v>0</v>
      </c>
      <c r="R25" s="119">
        <v>0.25</v>
      </c>
      <c r="S25" s="119">
        <v>0.25</v>
      </c>
      <c r="T25" s="119">
        <v>0.25</v>
      </c>
      <c r="U25" s="119">
        <v>0.5</v>
      </c>
      <c r="V25" s="119">
        <v>0.5</v>
      </c>
      <c r="W25" s="119">
        <v>1</v>
      </c>
      <c r="X25" s="119">
        <v>0.5</v>
      </c>
      <c r="Y25" s="119">
        <v>0.25</v>
      </c>
      <c r="Z25" s="119">
        <v>0.25</v>
      </c>
      <c r="AA25" s="119">
        <v>0.25</v>
      </c>
      <c r="AB25" s="119">
        <v>0.25</v>
      </c>
      <c r="AC25" s="119">
        <v>0.25</v>
      </c>
      <c r="AD25" s="119">
        <v>0.25</v>
      </c>
      <c r="AE25" s="119">
        <v>0.25</v>
      </c>
      <c r="AF25" s="119">
        <v>0.25</v>
      </c>
      <c r="AG25" s="119">
        <v>0.25</v>
      </c>
      <c r="AH25" s="119">
        <v>0.25</v>
      </c>
      <c r="AI25" s="119">
        <v>0</v>
      </c>
      <c r="AJ25" s="119">
        <v>0</v>
      </c>
      <c r="AK25" s="119">
        <v>0</v>
      </c>
      <c r="AL25" s="119">
        <v>0</v>
      </c>
      <c r="AM25" s="119">
        <v>0</v>
      </c>
      <c r="AN25" s="119">
        <v>0</v>
      </c>
      <c r="AO25" s="119">
        <v>0</v>
      </c>
      <c r="AP25" s="119">
        <v>0</v>
      </c>
      <c r="AQ25" s="119">
        <v>0</v>
      </c>
      <c r="AR25" s="119">
        <v>0</v>
      </c>
      <c r="AS25" s="119">
        <v>0</v>
      </c>
      <c r="AT25" s="119">
        <v>0</v>
      </c>
      <c r="AU25" s="119">
        <v>0</v>
      </c>
      <c r="AV25" s="119">
        <v>0</v>
      </c>
      <c r="AW25" s="119">
        <v>0</v>
      </c>
      <c r="AX25" s="119">
        <v>0</v>
      </c>
      <c r="AY25" s="119">
        <v>0</v>
      </c>
      <c r="AZ25" s="119">
        <v>0</v>
      </c>
      <c r="BA25" s="119">
        <v>0</v>
      </c>
      <c r="BB25" s="119">
        <v>0</v>
      </c>
      <c r="BC25" s="119">
        <v>0</v>
      </c>
      <c r="BD25" s="119">
        <v>0</v>
      </c>
      <c r="BE25" s="119">
        <v>0</v>
      </c>
      <c r="BF25" s="119">
        <v>0</v>
      </c>
      <c r="BG25" s="119">
        <v>0</v>
      </c>
      <c r="BH25" s="119">
        <v>0</v>
      </c>
      <c r="BI25" s="119">
        <v>0</v>
      </c>
      <c r="BJ25" s="119">
        <v>0</v>
      </c>
      <c r="BK25" s="119">
        <v>0</v>
      </c>
      <c r="BL25" s="119">
        <v>0</v>
      </c>
      <c r="BM25" s="119">
        <v>0</v>
      </c>
      <c r="BN25" s="119">
        <v>0</v>
      </c>
      <c r="BO25" s="119">
        <v>0</v>
      </c>
      <c r="BP25" s="119">
        <v>0</v>
      </c>
      <c r="BQ25" s="119">
        <v>0</v>
      </c>
      <c r="BR25" s="119">
        <v>0</v>
      </c>
      <c r="BS25" s="119">
        <v>0</v>
      </c>
      <c r="BT25" s="119">
        <v>0</v>
      </c>
      <c r="BU25" s="119">
        <v>0</v>
      </c>
      <c r="BV25" s="119">
        <v>0</v>
      </c>
      <c r="BW25" s="119">
        <v>0</v>
      </c>
      <c r="BX25" s="119">
        <v>0</v>
      </c>
      <c r="BY25" s="119">
        <v>0</v>
      </c>
      <c r="BZ25" s="119">
        <v>0</v>
      </c>
      <c r="CA25" s="119">
        <v>0</v>
      </c>
      <c r="CB25" s="119">
        <v>0</v>
      </c>
      <c r="CC25" s="119">
        <v>0</v>
      </c>
      <c r="CD25" s="119">
        <v>0</v>
      </c>
      <c r="CE25" s="119">
        <v>0</v>
      </c>
      <c r="CF25" s="119">
        <v>0</v>
      </c>
      <c r="CG25" s="119">
        <v>0</v>
      </c>
      <c r="CH25" s="119">
        <v>0</v>
      </c>
      <c r="CI25" s="119">
        <v>0.25</v>
      </c>
      <c r="CJ25" s="119">
        <v>0.25</v>
      </c>
      <c r="CK25" s="119">
        <v>0</v>
      </c>
      <c r="CL25" s="119">
        <v>0.25</v>
      </c>
      <c r="CM25" s="119">
        <v>0.25</v>
      </c>
      <c r="CN25" s="119">
        <v>0.5</v>
      </c>
      <c r="CO25" s="119">
        <v>0</v>
      </c>
      <c r="CP25" s="119">
        <v>0</v>
      </c>
      <c r="CQ25" s="119">
        <v>0</v>
      </c>
      <c r="CR25" s="119">
        <v>0</v>
      </c>
      <c r="CS25" s="119">
        <v>0</v>
      </c>
      <c r="CT25" s="119">
        <v>0</v>
      </c>
      <c r="CU25" s="119">
        <v>0</v>
      </c>
      <c r="CV25" s="119">
        <v>0</v>
      </c>
      <c r="CW25" s="119">
        <v>0.25</v>
      </c>
      <c r="CX25" s="119">
        <v>0</v>
      </c>
      <c r="CY25" s="119">
        <v>0</v>
      </c>
      <c r="CZ25" s="119">
        <v>0</v>
      </c>
    </row>
    <row r="26" spans="2:104">
      <c r="B26" s="115" t="s">
        <v>459</v>
      </c>
      <c r="C26" s="119">
        <v>1.43</v>
      </c>
      <c r="E26" s="115" t="s">
        <v>360</v>
      </c>
      <c r="F26" s="119">
        <v>0.25</v>
      </c>
      <c r="G26" s="119">
        <v>0.25</v>
      </c>
      <c r="H26" s="119">
        <v>0.25</v>
      </c>
      <c r="I26" s="119">
        <v>0.25</v>
      </c>
      <c r="J26" s="119">
        <v>0.25</v>
      </c>
      <c r="K26" s="119">
        <v>0.5</v>
      </c>
      <c r="L26" s="119">
        <v>0.5</v>
      </c>
      <c r="M26" s="119">
        <v>0.5</v>
      </c>
      <c r="N26" s="119">
        <v>0.5</v>
      </c>
      <c r="O26" s="119">
        <v>0.25</v>
      </c>
      <c r="P26" s="119">
        <v>0.25</v>
      </c>
      <c r="Q26" s="119">
        <v>0.25</v>
      </c>
      <c r="R26" s="119">
        <v>0.5</v>
      </c>
      <c r="S26" s="119">
        <v>0.25</v>
      </c>
      <c r="T26" s="119">
        <v>0.25</v>
      </c>
      <c r="U26" s="119">
        <v>0.5</v>
      </c>
      <c r="V26" s="119">
        <v>0.75</v>
      </c>
      <c r="W26" s="119">
        <v>0.5</v>
      </c>
      <c r="X26" s="119">
        <v>1</v>
      </c>
      <c r="Y26" s="119">
        <v>0.75</v>
      </c>
      <c r="Z26" s="119">
        <v>0</v>
      </c>
      <c r="AA26" s="119">
        <v>0.25</v>
      </c>
      <c r="AB26" s="119">
        <v>0</v>
      </c>
      <c r="AC26" s="119">
        <v>0</v>
      </c>
      <c r="AD26" s="119">
        <v>0</v>
      </c>
      <c r="AE26" s="119">
        <v>0</v>
      </c>
      <c r="AF26" s="119">
        <v>0</v>
      </c>
      <c r="AG26" s="119">
        <v>0</v>
      </c>
      <c r="AH26" s="119">
        <v>0</v>
      </c>
      <c r="AI26" s="119">
        <v>0</v>
      </c>
      <c r="AJ26" s="119">
        <v>0</v>
      </c>
      <c r="AK26" s="119">
        <v>0</v>
      </c>
      <c r="AL26" s="119">
        <v>0</v>
      </c>
      <c r="AM26" s="119">
        <v>0</v>
      </c>
      <c r="AN26" s="119">
        <v>0</v>
      </c>
      <c r="AO26" s="119">
        <v>0</v>
      </c>
      <c r="AP26" s="119">
        <v>0</v>
      </c>
      <c r="AQ26" s="119">
        <v>0</v>
      </c>
      <c r="AR26" s="119">
        <v>0</v>
      </c>
      <c r="AS26" s="119">
        <v>0</v>
      </c>
      <c r="AT26" s="119">
        <v>0</v>
      </c>
      <c r="AU26" s="119">
        <v>0</v>
      </c>
      <c r="AV26" s="119">
        <v>0</v>
      </c>
      <c r="AW26" s="119">
        <v>0</v>
      </c>
      <c r="AX26" s="119">
        <v>0</v>
      </c>
      <c r="AY26" s="119">
        <v>0</v>
      </c>
      <c r="AZ26" s="119">
        <v>0</v>
      </c>
      <c r="BA26" s="119">
        <v>0</v>
      </c>
      <c r="BB26" s="119">
        <v>0</v>
      </c>
      <c r="BC26" s="119">
        <v>0</v>
      </c>
      <c r="BD26" s="119">
        <v>0</v>
      </c>
      <c r="BE26" s="119">
        <v>0</v>
      </c>
      <c r="BF26" s="119">
        <v>0</v>
      </c>
      <c r="BG26" s="119">
        <v>0</v>
      </c>
      <c r="BH26" s="119">
        <v>0</v>
      </c>
      <c r="BI26" s="119">
        <v>0</v>
      </c>
      <c r="BJ26" s="119">
        <v>0</v>
      </c>
      <c r="BK26" s="119">
        <v>0</v>
      </c>
      <c r="BL26" s="119">
        <v>0</v>
      </c>
      <c r="BM26" s="119">
        <v>0</v>
      </c>
      <c r="BN26" s="119">
        <v>0</v>
      </c>
      <c r="BO26" s="119">
        <v>0</v>
      </c>
      <c r="BP26" s="119">
        <v>0</v>
      </c>
      <c r="BQ26" s="119">
        <v>0</v>
      </c>
      <c r="BR26" s="119">
        <v>0</v>
      </c>
      <c r="BS26" s="119">
        <v>0</v>
      </c>
      <c r="BT26" s="119">
        <v>0</v>
      </c>
      <c r="BU26" s="119">
        <v>0</v>
      </c>
      <c r="BV26" s="119">
        <v>0</v>
      </c>
      <c r="BW26" s="119">
        <v>0</v>
      </c>
      <c r="BX26" s="119">
        <v>0</v>
      </c>
      <c r="BY26" s="119">
        <v>0</v>
      </c>
      <c r="BZ26" s="119">
        <v>0</v>
      </c>
      <c r="CA26" s="119">
        <v>0</v>
      </c>
      <c r="CB26" s="119">
        <v>0</v>
      </c>
      <c r="CC26" s="119">
        <v>0</v>
      </c>
      <c r="CD26" s="119">
        <v>0</v>
      </c>
      <c r="CE26" s="119">
        <v>0</v>
      </c>
      <c r="CF26" s="119">
        <v>0</v>
      </c>
      <c r="CG26" s="119">
        <v>0</v>
      </c>
      <c r="CH26" s="119">
        <v>0</v>
      </c>
      <c r="CI26" s="119">
        <v>0.25</v>
      </c>
      <c r="CJ26" s="119">
        <v>0.25</v>
      </c>
      <c r="CK26" s="119">
        <v>0</v>
      </c>
      <c r="CL26" s="119">
        <v>0.25</v>
      </c>
      <c r="CM26" s="119">
        <v>0.25</v>
      </c>
      <c r="CN26" s="119">
        <v>0.5</v>
      </c>
      <c r="CO26" s="119">
        <v>0</v>
      </c>
      <c r="CP26" s="119">
        <v>0</v>
      </c>
      <c r="CQ26" s="119">
        <v>0</v>
      </c>
      <c r="CR26" s="119">
        <v>0</v>
      </c>
      <c r="CS26" s="119">
        <v>0</v>
      </c>
      <c r="CT26" s="119">
        <v>0</v>
      </c>
      <c r="CU26" s="119">
        <v>0</v>
      </c>
      <c r="CV26" s="119">
        <v>0</v>
      </c>
      <c r="CW26" s="119">
        <v>0.25</v>
      </c>
      <c r="CX26" s="119">
        <v>0</v>
      </c>
      <c r="CY26" s="119">
        <v>0</v>
      </c>
      <c r="CZ26" s="119">
        <v>0</v>
      </c>
    </row>
    <row r="27" spans="2:104">
      <c r="B27" s="115" t="s">
        <v>460</v>
      </c>
      <c r="C27" s="119">
        <v>1.83</v>
      </c>
      <c r="E27" s="115" t="s">
        <v>361</v>
      </c>
      <c r="F27" s="119">
        <v>0</v>
      </c>
      <c r="G27" s="119">
        <v>0</v>
      </c>
      <c r="H27" s="119">
        <v>0</v>
      </c>
      <c r="I27" s="119">
        <v>0</v>
      </c>
      <c r="J27" s="119">
        <v>0</v>
      </c>
      <c r="K27" s="119">
        <v>0.25</v>
      </c>
      <c r="L27" s="119">
        <v>0.5</v>
      </c>
      <c r="M27" s="119">
        <v>0.5</v>
      </c>
      <c r="N27" s="119">
        <v>0.25</v>
      </c>
      <c r="O27" s="119">
        <v>0.25</v>
      </c>
      <c r="P27" s="119">
        <v>0.25</v>
      </c>
      <c r="Q27" s="119">
        <v>0.5</v>
      </c>
      <c r="R27" s="119">
        <v>0.5</v>
      </c>
      <c r="S27" s="119">
        <v>0.25</v>
      </c>
      <c r="T27" s="119">
        <v>0.25</v>
      </c>
      <c r="U27" s="119">
        <v>0.5</v>
      </c>
      <c r="V27" s="119">
        <v>0.75</v>
      </c>
      <c r="W27" s="119">
        <v>0.25</v>
      </c>
      <c r="X27" s="119">
        <v>0.75</v>
      </c>
      <c r="Y27" s="119">
        <v>1</v>
      </c>
      <c r="Z27" s="119">
        <v>0</v>
      </c>
      <c r="AA27" s="119">
        <v>0.25</v>
      </c>
      <c r="AB27" s="119">
        <v>0</v>
      </c>
      <c r="AC27" s="119">
        <v>0</v>
      </c>
      <c r="AD27" s="119">
        <v>0</v>
      </c>
      <c r="AE27" s="119">
        <v>0</v>
      </c>
      <c r="AF27" s="119">
        <v>0</v>
      </c>
      <c r="AG27" s="119">
        <v>0</v>
      </c>
      <c r="AH27" s="119">
        <v>0</v>
      </c>
      <c r="AI27" s="119">
        <v>0</v>
      </c>
      <c r="AJ27" s="119">
        <v>0</v>
      </c>
      <c r="AK27" s="119">
        <v>0</v>
      </c>
      <c r="AL27" s="119">
        <v>0</v>
      </c>
      <c r="AM27" s="119">
        <v>0</v>
      </c>
      <c r="AN27" s="119">
        <v>0</v>
      </c>
      <c r="AO27" s="119">
        <v>0</v>
      </c>
      <c r="AP27" s="119">
        <v>0</v>
      </c>
      <c r="AQ27" s="119">
        <v>0</v>
      </c>
      <c r="AR27" s="119">
        <v>0</v>
      </c>
      <c r="AS27" s="119">
        <v>0</v>
      </c>
      <c r="AT27" s="119">
        <v>0</v>
      </c>
      <c r="AU27" s="119">
        <v>0</v>
      </c>
      <c r="AV27" s="119">
        <v>0</v>
      </c>
      <c r="AW27" s="119">
        <v>0</v>
      </c>
      <c r="AX27" s="119">
        <v>0</v>
      </c>
      <c r="AY27" s="119">
        <v>0</v>
      </c>
      <c r="AZ27" s="119">
        <v>0</v>
      </c>
      <c r="BA27" s="119">
        <v>0</v>
      </c>
      <c r="BB27" s="119">
        <v>0</v>
      </c>
      <c r="BC27" s="119">
        <v>0</v>
      </c>
      <c r="BD27" s="119">
        <v>0</v>
      </c>
      <c r="BE27" s="119">
        <v>0</v>
      </c>
      <c r="BF27" s="119">
        <v>0</v>
      </c>
      <c r="BG27" s="119">
        <v>0</v>
      </c>
      <c r="BH27" s="119">
        <v>0</v>
      </c>
      <c r="BI27" s="119">
        <v>0</v>
      </c>
      <c r="BJ27" s="119">
        <v>0</v>
      </c>
      <c r="BK27" s="119">
        <v>0</v>
      </c>
      <c r="BL27" s="119">
        <v>0</v>
      </c>
      <c r="BM27" s="119">
        <v>0</v>
      </c>
      <c r="BN27" s="119">
        <v>0</v>
      </c>
      <c r="BO27" s="119">
        <v>0</v>
      </c>
      <c r="BP27" s="119">
        <v>0</v>
      </c>
      <c r="BQ27" s="119">
        <v>0</v>
      </c>
      <c r="BR27" s="119">
        <v>0</v>
      </c>
      <c r="BS27" s="119">
        <v>0</v>
      </c>
      <c r="BT27" s="119">
        <v>0</v>
      </c>
      <c r="BU27" s="119">
        <v>0</v>
      </c>
      <c r="BV27" s="119">
        <v>0</v>
      </c>
      <c r="BW27" s="119">
        <v>0</v>
      </c>
      <c r="BX27" s="119">
        <v>0</v>
      </c>
      <c r="BY27" s="119">
        <v>0</v>
      </c>
      <c r="BZ27" s="119">
        <v>0</v>
      </c>
      <c r="CA27" s="119">
        <v>0</v>
      </c>
      <c r="CB27" s="119">
        <v>0</v>
      </c>
      <c r="CC27" s="119">
        <v>0</v>
      </c>
      <c r="CD27" s="119">
        <v>0</v>
      </c>
      <c r="CE27" s="119">
        <v>0</v>
      </c>
      <c r="CF27" s="119">
        <v>0</v>
      </c>
      <c r="CG27" s="119">
        <v>0</v>
      </c>
      <c r="CH27" s="119">
        <v>0</v>
      </c>
      <c r="CI27" s="119">
        <v>0.25</v>
      </c>
      <c r="CJ27" s="119">
        <v>0.25</v>
      </c>
      <c r="CK27" s="119">
        <v>0</v>
      </c>
      <c r="CL27" s="119">
        <v>0.25</v>
      </c>
      <c r="CM27" s="119">
        <v>0.25</v>
      </c>
      <c r="CN27" s="119">
        <v>0.5</v>
      </c>
      <c r="CO27" s="119">
        <v>0</v>
      </c>
      <c r="CP27" s="119">
        <v>0</v>
      </c>
      <c r="CQ27" s="119">
        <v>0</v>
      </c>
      <c r="CR27" s="119">
        <v>0</v>
      </c>
      <c r="CS27" s="119">
        <v>0</v>
      </c>
      <c r="CT27" s="119">
        <v>0</v>
      </c>
      <c r="CU27" s="119">
        <v>0</v>
      </c>
      <c r="CV27" s="119">
        <v>0</v>
      </c>
      <c r="CW27" s="119">
        <v>0.25</v>
      </c>
      <c r="CX27" s="119">
        <v>0</v>
      </c>
      <c r="CY27" s="119">
        <v>0</v>
      </c>
      <c r="CZ27" s="119">
        <v>0</v>
      </c>
    </row>
    <row r="28" spans="2:104">
      <c r="B28" s="115" t="s">
        <v>461</v>
      </c>
      <c r="C28" s="119">
        <v>0</v>
      </c>
      <c r="E28" s="115" t="s">
        <v>362</v>
      </c>
      <c r="F28" s="119">
        <v>0</v>
      </c>
      <c r="G28" s="119">
        <v>0</v>
      </c>
      <c r="H28" s="119">
        <v>0</v>
      </c>
      <c r="I28" s="119">
        <v>0</v>
      </c>
      <c r="J28" s="119">
        <v>0.25</v>
      </c>
      <c r="K28" s="119">
        <v>0.5</v>
      </c>
      <c r="L28" s="119">
        <v>0.25</v>
      </c>
      <c r="M28" s="119">
        <v>0.25</v>
      </c>
      <c r="N28" s="119">
        <v>0.5</v>
      </c>
      <c r="O28" s="119">
        <v>0.25</v>
      </c>
      <c r="P28" s="119">
        <v>0</v>
      </c>
      <c r="Q28" s="119">
        <v>0</v>
      </c>
      <c r="R28" s="119">
        <v>0</v>
      </c>
      <c r="S28" s="119">
        <v>0</v>
      </c>
      <c r="T28" s="119">
        <v>0</v>
      </c>
      <c r="U28" s="119">
        <v>0</v>
      </c>
      <c r="V28" s="119">
        <v>0.25</v>
      </c>
      <c r="W28" s="119">
        <v>0.25</v>
      </c>
      <c r="X28" s="119">
        <v>0</v>
      </c>
      <c r="Y28" s="119">
        <v>0</v>
      </c>
      <c r="Z28" s="119">
        <v>1</v>
      </c>
      <c r="AA28" s="119">
        <v>0.75</v>
      </c>
      <c r="AB28" s="119">
        <v>0.5</v>
      </c>
      <c r="AC28" s="119">
        <v>0.5</v>
      </c>
      <c r="AD28" s="119">
        <v>0.5</v>
      </c>
      <c r="AE28" s="119">
        <v>0.25</v>
      </c>
      <c r="AF28" s="119">
        <v>0.25</v>
      </c>
      <c r="AG28" s="119">
        <v>0.5</v>
      </c>
      <c r="AH28" s="119">
        <v>0.25</v>
      </c>
      <c r="AI28" s="119">
        <v>0.25</v>
      </c>
      <c r="AJ28" s="119">
        <v>0.25</v>
      </c>
      <c r="AK28" s="119">
        <v>0.25</v>
      </c>
      <c r="AL28" s="119">
        <v>0.25</v>
      </c>
      <c r="AM28" s="119">
        <v>0.25</v>
      </c>
      <c r="AN28" s="119">
        <v>0.25</v>
      </c>
      <c r="AO28" s="119">
        <v>0.25</v>
      </c>
      <c r="AP28" s="119">
        <v>0.25</v>
      </c>
      <c r="AQ28" s="119">
        <v>0.25</v>
      </c>
      <c r="AR28" s="119">
        <v>0.25</v>
      </c>
      <c r="AS28" s="119">
        <v>0.25</v>
      </c>
      <c r="AT28" s="119">
        <v>0.25</v>
      </c>
      <c r="AU28" s="119">
        <v>0.25</v>
      </c>
      <c r="AV28" s="119">
        <v>0.25</v>
      </c>
      <c r="AW28" s="119">
        <v>0.25</v>
      </c>
      <c r="AX28" s="119">
        <v>0.25</v>
      </c>
      <c r="AY28" s="119">
        <v>0</v>
      </c>
      <c r="AZ28" s="119">
        <v>0</v>
      </c>
      <c r="BA28" s="119">
        <v>0</v>
      </c>
      <c r="BB28" s="119">
        <v>0</v>
      </c>
      <c r="BC28" s="119">
        <v>0</v>
      </c>
      <c r="BD28" s="119">
        <v>0</v>
      </c>
      <c r="BE28" s="119">
        <v>0</v>
      </c>
      <c r="BF28" s="119">
        <v>0</v>
      </c>
      <c r="BG28" s="119">
        <v>0</v>
      </c>
      <c r="BH28" s="119">
        <v>0</v>
      </c>
      <c r="BI28" s="119">
        <v>0</v>
      </c>
      <c r="BJ28" s="119">
        <v>0</v>
      </c>
      <c r="BK28" s="119">
        <v>0</v>
      </c>
      <c r="BL28" s="119">
        <v>0</v>
      </c>
      <c r="BM28" s="119">
        <v>0</v>
      </c>
      <c r="BN28" s="119">
        <v>0</v>
      </c>
      <c r="BO28" s="119">
        <v>0</v>
      </c>
      <c r="BP28" s="119">
        <v>0</v>
      </c>
      <c r="BQ28" s="119">
        <v>0</v>
      </c>
      <c r="BR28" s="119">
        <v>0</v>
      </c>
      <c r="BS28" s="119">
        <v>0</v>
      </c>
      <c r="BT28" s="119">
        <v>0</v>
      </c>
      <c r="BU28" s="119">
        <v>0</v>
      </c>
      <c r="BV28" s="119">
        <v>0</v>
      </c>
      <c r="BW28" s="119">
        <v>0</v>
      </c>
      <c r="BX28" s="119">
        <v>0</v>
      </c>
      <c r="BY28" s="119">
        <v>0</v>
      </c>
      <c r="BZ28" s="119">
        <v>0</v>
      </c>
      <c r="CA28" s="119">
        <v>0</v>
      </c>
      <c r="CB28" s="119">
        <v>0</v>
      </c>
      <c r="CC28" s="119">
        <v>0</v>
      </c>
      <c r="CD28" s="119">
        <v>0</v>
      </c>
      <c r="CE28" s="119">
        <v>0</v>
      </c>
      <c r="CF28" s="119">
        <v>0</v>
      </c>
      <c r="CG28" s="119">
        <v>0</v>
      </c>
      <c r="CH28" s="119">
        <v>0</v>
      </c>
      <c r="CI28" s="119">
        <v>0.25</v>
      </c>
      <c r="CJ28" s="119">
        <v>0.25</v>
      </c>
      <c r="CK28" s="119">
        <v>0</v>
      </c>
      <c r="CL28" s="119">
        <v>0.25</v>
      </c>
      <c r="CM28" s="119">
        <v>0.25</v>
      </c>
      <c r="CN28" s="119">
        <v>0.25</v>
      </c>
      <c r="CO28" s="119">
        <v>0</v>
      </c>
      <c r="CP28" s="119">
        <v>0</v>
      </c>
      <c r="CQ28" s="119">
        <v>0</v>
      </c>
      <c r="CR28" s="119">
        <v>0</v>
      </c>
      <c r="CS28" s="119">
        <v>0</v>
      </c>
      <c r="CT28" s="119">
        <v>0</v>
      </c>
      <c r="CU28" s="119">
        <v>0</v>
      </c>
      <c r="CV28" s="119">
        <v>0</v>
      </c>
      <c r="CW28" s="119">
        <v>0</v>
      </c>
      <c r="CX28" s="119">
        <v>0</v>
      </c>
      <c r="CY28" s="119">
        <v>0</v>
      </c>
      <c r="CZ28" s="119">
        <v>0</v>
      </c>
    </row>
    <row r="29" spans="2:104">
      <c r="B29" s="115" t="s">
        <v>462</v>
      </c>
      <c r="C29" s="119">
        <v>1.31</v>
      </c>
      <c r="E29" s="115" t="s">
        <v>363</v>
      </c>
      <c r="F29" s="119">
        <v>0</v>
      </c>
      <c r="G29" s="119">
        <v>0</v>
      </c>
      <c r="H29" s="119">
        <v>0</v>
      </c>
      <c r="I29" s="119">
        <v>0</v>
      </c>
      <c r="J29" s="119">
        <v>0</v>
      </c>
      <c r="K29" s="119">
        <v>0.5</v>
      </c>
      <c r="L29" s="119">
        <v>0.5</v>
      </c>
      <c r="M29" s="119">
        <v>0.5</v>
      </c>
      <c r="N29" s="119">
        <v>0.75</v>
      </c>
      <c r="O29" s="119">
        <v>0.25</v>
      </c>
      <c r="P29" s="119">
        <v>0</v>
      </c>
      <c r="Q29" s="119">
        <v>0</v>
      </c>
      <c r="R29" s="119">
        <v>0</v>
      </c>
      <c r="S29" s="119">
        <v>0</v>
      </c>
      <c r="T29" s="119">
        <v>0</v>
      </c>
      <c r="U29" s="119">
        <v>0</v>
      </c>
      <c r="V29" s="119">
        <v>0.25</v>
      </c>
      <c r="W29" s="119">
        <v>0.25</v>
      </c>
      <c r="X29" s="119">
        <v>0.25</v>
      </c>
      <c r="Y29" s="119">
        <v>0.25</v>
      </c>
      <c r="Z29" s="119">
        <v>0.75</v>
      </c>
      <c r="AA29" s="119">
        <v>1</v>
      </c>
      <c r="AB29" s="119">
        <v>0.25</v>
      </c>
      <c r="AC29" s="119">
        <v>0.5</v>
      </c>
      <c r="AD29" s="119">
        <v>0.5</v>
      </c>
      <c r="AE29" s="119">
        <v>0.25</v>
      </c>
      <c r="AF29" s="119">
        <v>0.25</v>
      </c>
      <c r="AG29" s="119">
        <v>0.5</v>
      </c>
      <c r="AH29" s="119">
        <v>0.25</v>
      </c>
      <c r="AI29" s="119">
        <v>0.25</v>
      </c>
      <c r="AJ29" s="119">
        <v>0.25</v>
      </c>
      <c r="AK29" s="119">
        <v>0.25</v>
      </c>
      <c r="AL29" s="119">
        <v>0.25</v>
      </c>
      <c r="AM29" s="119">
        <v>0.25</v>
      </c>
      <c r="AN29" s="119">
        <v>0.25</v>
      </c>
      <c r="AO29" s="119">
        <v>0.25</v>
      </c>
      <c r="AP29" s="119">
        <v>0.25</v>
      </c>
      <c r="AQ29" s="119">
        <v>0.25</v>
      </c>
      <c r="AR29" s="119">
        <v>0.25</v>
      </c>
      <c r="AS29" s="119">
        <v>0.25</v>
      </c>
      <c r="AT29" s="119">
        <v>0.25</v>
      </c>
      <c r="AU29" s="119">
        <v>0.25</v>
      </c>
      <c r="AV29" s="119">
        <v>0.25</v>
      </c>
      <c r="AW29" s="119">
        <v>0.25</v>
      </c>
      <c r="AX29" s="119">
        <v>0.25</v>
      </c>
      <c r="AY29" s="119">
        <v>0</v>
      </c>
      <c r="AZ29" s="119">
        <v>0</v>
      </c>
      <c r="BA29" s="119">
        <v>0</v>
      </c>
      <c r="BB29" s="119">
        <v>0</v>
      </c>
      <c r="BC29" s="119">
        <v>0</v>
      </c>
      <c r="BD29" s="119">
        <v>0</v>
      </c>
      <c r="BE29" s="119">
        <v>0</v>
      </c>
      <c r="BF29" s="119">
        <v>0</v>
      </c>
      <c r="BG29" s="119">
        <v>0</v>
      </c>
      <c r="BH29" s="119">
        <v>0</v>
      </c>
      <c r="BI29" s="119">
        <v>0</v>
      </c>
      <c r="BJ29" s="119">
        <v>0</v>
      </c>
      <c r="BK29" s="119">
        <v>0</v>
      </c>
      <c r="BL29" s="119">
        <v>0</v>
      </c>
      <c r="BM29" s="119">
        <v>0</v>
      </c>
      <c r="BN29" s="119">
        <v>0</v>
      </c>
      <c r="BO29" s="119">
        <v>0</v>
      </c>
      <c r="BP29" s="119">
        <v>0</v>
      </c>
      <c r="BQ29" s="119">
        <v>0</v>
      </c>
      <c r="BR29" s="119">
        <v>0</v>
      </c>
      <c r="BS29" s="119">
        <v>0</v>
      </c>
      <c r="BT29" s="119">
        <v>0</v>
      </c>
      <c r="BU29" s="119">
        <v>0</v>
      </c>
      <c r="BV29" s="119">
        <v>0</v>
      </c>
      <c r="BW29" s="119">
        <v>0</v>
      </c>
      <c r="BX29" s="119">
        <v>0</v>
      </c>
      <c r="BY29" s="119">
        <v>0</v>
      </c>
      <c r="BZ29" s="119">
        <v>0</v>
      </c>
      <c r="CA29" s="119">
        <v>0</v>
      </c>
      <c r="CB29" s="119">
        <v>0</v>
      </c>
      <c r="CC29" s="119">
        <v>0</v>
      </c>
      <c r="CD29" s="119">
        <v>0</v>
      </c>
      <c r="CE29" s="119">
        <v>0</v>
      </c>
      <c r="CF29" s="119">
        <v>0</v>
      </c>
      <c r="CG29" s="119">
        <v>0</v>
      </c>
      <c r="CH29" s="119">
        <v>0</v>
      </c>
      <c r="CI29" s="119">
        <v>0.25</v>
      </c>
      <c r="CJ29" s="119">
        <v>0.25</v>
      </c>
      <c r="CK29" s="119">
        <v>0</v>
      </c>
      <c r="CL29" s="119">
        <v>0.25</v>
      </c>
      <c r="CM29" s="119">
        <v>0.25</v>
      </c>
      <c r="CN29" s="119">
        <v>0.5</v>
      </c>
      <c r="CO29" s="119">
        <v>0</v>
      </c>
      <c r="CP29" s="119">
        <v>0</v>
      </c>
      <c r="CQ29" s="119">
        <v>0</v>
      </c>
      <c r="CR29" s="119">
        <v>0</v>
      </c>
      <c r="CS29" s="119">
        <v>0</v>
      </c>
      <c r="CT29" s="119">
        <v>0</v>
      </c>
      <c r="CU29" s="119">
        <v>0</v>
      </c>
      <c r="CV29" s="119">
        <v>0</v>
      </c>
      <c r="CW29" s="119">
        <v>0</v>
      </c>
      <c r="CX29" s="119">
        <v>0</v>
      </c>
      <c r="CY29" s="119">
        <v>0</v>
      </c>
      <c r="CZ29" s="119">
        <v>0</v>
      </c>
    </row>
    <row r="30" spans="2:104">
      <c r="B30" s="115" t="s">
        <v>463</v>
      </c>
      <c r="C30" s="119">
        <v>0.68</v>
      </c>
      <c r="E30" s="115" t="s">
        <v>364</v>
      </c>
      <c r="F30" s="119">
        <v>0</v>
      </c>
      <c r="G30" s="119">
        <v>0</v>
      </c>
      <c r="H30" s="119">
        <v>0</v>
      </c>
      <c r="I30" s="119">
        <v>0</v>
      </c>
      <c r="J30" s="119">
        <v>0</v>
      </c>
      <c r="K30" s="119">
        <v>0.25</v>
      </c>
      <c r="L30" s="119">
        <v>0.25</v>
      </c>
      <c r="M30" s="119">
        <v>0.5</v>
      </c>
      <c r="N30" s="119">
        <v>0.25</v>
      </c>
      <c r="O30" s="119">
        <v>0.25</v>
      </c>
      <c r="P30" s="119">
        <v>0</v>
      </c>
      <c r="Q30" s="119">
        <v>0</v>
      </c>
      <c r="R30" s="119">
        <v>0</v>
      </c>
      <c r="S30" s="119">
        <v>0</v>
      </c>
      <c r="T30" s="119">
        <v>0</v>
      </c>
      <c r="U30" s="119">
        <v>0</v>
      </c>
      <c r="V30" s="119">
        <v>0</v>
      </c>
      <c r="W30" s="119">
        <v>0.25</v>
      </c>
      <c r="X30" s="119">
        <v>0</v>
      </c>
      <c r="Y30" s="119">
        <v>0</v>
      </c>
      <c r="Z30" s="119">
        <v>0.5</v>
      </c>
      <c r="AA30" s="119">
        <v>0.25</v>
      </c>
      <c r="AB30" s="119">
        <v>1</v>
      </c>
      <c r="AC30" s="119">
        <v>0.25</v>
      </c>
      <c r="AD30" s="119">
        <v>0.25</v>
      </c>
      <c r="AE30" s="119">
        <v>0.25</v>
      </c>
      <c r="AF30" s="119">
        <v>0.25</v>
      </c>
      <c r="AG30" s="119">
        <v>0.25</v>
      </c>
      <c r="AH30" s="119">
        <v>0.25</v>
      </c>
      <c r="AI30" s="119">
        <v>0.25</v>
      </c>
      <c r="AJ30" s="119">
        <v>0.25</v>
      </c>
      <c r="AK30" s="119">
        <v>0.25</v>
      </c>
      <c r="AL30" s="119">
        <v>0.25</v>
      </c>
      <c r="AM30" s="119">
        <v>0.25</v>
      </c>
      <c r="AN30" s="119">
        <v>0.25</v>
      </c>
      <c r="AO30" s="119">
        <v>0.25</v>
      </c>
      <c r="AP30" s="119">
        <v>0.25</v>
      </c>
      <c r="AQ30" s="119">
        <v>0.25</v>
      </c>
      <c r="AR30" s="119">
        <v>0.25</v>
      </c>
      <c r="AS30" s="119">
        <v>0.25</v>
      </c>
      <c r="AT30" s="119">
        <v>0.25</v>
      </c>
      <c r="AU30" s="119">
        <v>0.25</v>
      </c>
      <c r="AV30" s="119">
        <v>0.25</v>
      </c>
      <c r="AW30" s="119">
        <v>0.25</v>
      </c>
      <c r="AX30" s="119">
        <v>0.25</v>
      </c>
      <c r="AY30" s="119">
        <v>0</v>
      </c>
      <c r="AZ30" s="119">
        <v>0</v>
      </c>
      <c r="BA30" s="119">
        <v>0</v>
      </c>
      <c r="BB30" s="119">
        <v>0</v>
      </c>
      <c r="BC30" s="119">
        <v>0</v>
      </c>
      <c r="BD30" s="119">
        <v>0</v>
      </c>
      <c r="BE30" s="119">
        <v>0</v>
      </c>
      <c r="BF30" s="119">
        <v>0</v>
      </c>
      <c r="BG30" s="119">
        <v>0</v>
      </c>
      <c r="BH30" s="119">
        <v>0</v>
      </c>
      <c r="BI30" s="119">
        <v>0</v>
      </c>
      <c r="BJ30" s="119">
        <v>0</v>
      </c>
      <c r="BK30" s="119">
        <v>0</v>
      </c>
      <c r="BL30" s="119">
        <v>0</v>
      </c>
      <c r="BM30" s="119">
        <v>0</v>
      </c>
      <c r="BN30" s="119">
        <v>0</v>
      </c>
      <c r="BO30" s="119">
        <v>0</v>
      </c>
      <c r="BP30" s="119">
        <v>0</v>
      </c>
      <c r="BQ30" s="119">
        <v>0</v>
      </c>
      <c r="BR30" s="119">
        <v>0</v>
      </c>
      <c r="BS30" s="119">
        <v>0</v>
      </c>
      <c r="BT30" s="119">
        <v>0</v>
      </c>
      <c r="BU30" s="119">
        <v>0</v>
      </c>
      <c r="BV30" s="119">
        <v>0</v>
      </c>
      <c r="BW30" s="119">
        <v>0</v>
      </c>
      <c r="BX30" s="119">
        <v>0</v>
      </c>
      <c r="BY30" s="119">
        <v>0</v>
      </c>
      <c r="BZ30" s="119">
        <v>0</v>
      </c>
      <c r="CA30" s="119">
        <v>0</v>
      </c>
      <c r="CB30" s="119">
        <v>0</v>
      </c>
      <c r="CC30" s="119">
        <v>0</v>
      </c>
      <c r="CD30" s="119">
        <v>0</v>
      </c>
      <c r="CE30" s="119">
        <v>0</v>
      </c>
      <c r="CF30" s="119">
        <v>0</v>
      </c>
      <c r="CG30" s="119">
        <v>0</v>
      </c>
      <c r="CH30" s="119">
        <v>0</v>
      </c>
      <c r="CI30" s="119">
        <v>0</v>
      </c>
      <c r="CJ30" s="119">
        <v>0</v>
      </c>
      <c r="CK30" s="119">
        <v>0</v>
      </c>
      <c r="CL30" s="119">
        <v>0</v>
      </c>
      <c r="CM30" s="119">
        <v>0</v>
      </c>
      <c r="CN30" s="119">
        <v>0</v>
      </c>
      <c r="CO30" s="119">
        <v>0</v>
      </c>
      <c r="CP30" s="119">
        <v>0</v>
      </c>
      <c r="CQ30" s="119">
        <v>0</v>
      </c>
      <c r="CR30" s="119">
        <v>0</v>
      </c>
      <c r="CS30" s="119">
        <v>0</v>
      </c>
      <c r="CT30" s="119">
        <v>0</v>
      </c>
      <c r="CU30" s="119">
        <v>0</v>
      </c>
      <c r="CV30" s="119">
        <v>0</v>
      </c>
      <c r="CW30" s="119">
        <v>0</v>
      </c>
      <c r="CX30" s="119">
        <v>0</v>
      </c>
      <c r="CY30" s="119">
        <v>0</v>
      </c>
      <c r="CZ30" s="119">
        <v>0</v>
      </c>
    </row>
    <row r="31" spans="2:104">
      <c r="B31" s="115" t="s">
        <v>464</v>
      </c>
      <c r="C31" s="119">
        <v>1.43</v>
      </c>
      <c r="E31" s="115" t="s">
        <v>365</v>
      </c>
      <c r="F31" s="119">
        <v>0.25</v>
      </c>
      <c r="G31" s="119">
        <v>0.25</v>
      </c>
      <c r="H31" s="119">
        <v>0.25</v>
      </c>
      <c r="I31" s="119">
        <v>0.25</v>
      </c>
      <c r="J31" s="119">
        <v>0.25</v>
      </c>
      <c r="K31" s="119">
        <v>0.5</v>
      </c>
      <c r="L31" s="119">
        <v>0.25</v>
      </c>
      <c r="M31" s="119">
        <v>0.5</v>
      </c>
      <c r="N31" s="119">
        <v>0.5</v>
      </c>
      <c r="O31" s="119">
        <v>0.5</v>
      </c>
      <c r="P31" s="119">
        <v>0</v>
      </c>
      <c r="Q31" s="119">
        <v>0</v>
      </c>
      <c r="R31" s="119">
        <v>0</v>
      </c>
      <c r="S31" s="119">
        <v>0</v>
      </c>
      <c r="T31" s="119">
        <v>0</v>
      </c>
      <c r="U31" s="119">
        <v>0</v>
      </c>
      <c r="V31" s="119">
        <v>0</v>
      </c>
      <c r="W31" s="119">
        <v>0.25</v>
      </c>
      <c r="X31" s="119">
        <v>0</v>
      </c>
      <c r="Y31" s="119">
        <v>0</v>
      </c>
      <c r="Z31" s="119">
        <v>0.5</v>
      </c>
      <c r="AA31" s="119">
        <v>0.5</v>
      </c>
      <c r="AB31" s="119">
        <v>0.25</v>
      </c>
      <c r="AC31" s="119">
        <v>1</v>
      </c>
      <c r="AD31" s="119">
        <v>1</v>
      </c>
      <c r="AE31" s="119">
        <v>0.5</v>
      </c>
      <c r="AF31" s="119">
        <v>0.5</v>
      </c>
      <c r="AG31" s="119">
        <v>0.75</v>
      </c>
      <c r="AH31" s="119">
        <v>0.5</v>
      </c>
      <c r="AI31" s="119">
        <v>0.25</v>
      </c>
      <c r="AJ31" s="119">
        <v>0.5</v>
      </c>
      <c r="AK31" s="119">
        <v>0.5</v>
      </c>
      <c r="AL31" s="119">
        <v>0.5</v>
      </c>
      <c r="AM31" s="119">
        <v>0.5</v>
      </c>
      <c r="AN31" s="119">
        <v>0.5</v>
      </c>
      <c r="AO31" s="119">
        <v>0.5</v>
      </c>
      <c r="AP31" s="119">
        <v>0.5</v>
      </c>
      <c r="AQ31" s="119">
        <v>0.75</v>
      </c>
      <c r="AR31" s="119">
        <v>0.5</v>
      </c>
      <c r="AS31" s="119">
        <v>0.75</v>
      </c>
      <c r="AT31" s="119">
        <v>0.5</v>
      </c>
      <c r="AU31" s="119">
        <v>0.5</v>
      </c>
      <c r="AV31" s="119">
        <v>0.25</v>
      </c>
      <c r="AW31" s="119">
        <v>0.5</v>
      </c>
      <c r="AX31" s="119">
        <v>0.25</v>
      </c>
      <c r="AY31" s="119">
        <v>0.25</v>
      </c>
      <c r="AZ31" s="119">
        <v>0.25</v>
      </c>
      <c r="BA31" s="119">
        <v>0.25</v>
      </c>
      <c r="BB31" s="119">
        <v>0.25</v>
      </c>
      <c r="BC31" s="119">
        <v>0.25</v>
      </c>
      <c r="BD31" s="119">
        <v>0.25</v>
      </c>
      <c r="BE31" s="119">
        <v>0.25</v>
      </c>
      <c r="BF31" s="119">
        <v>0.25</v>
      </c>
      <c r="BG31" s="119">
        <v>0.25</v>
      </c>
      <c r="BH31" s="119">
        <v>0.25</v>
      </c>
      <c r="BI31" s="119">
        <v>0.25</v>
      </c>
      <c r="BJ31" s="119">
        <v>0.25</v>
      </c>
      <c r="BK31" s="119">
        <v>0.25</v>
      </c>
      <c r="BL31" s="119">
        <v>0.25</v>
      </c>
      <c r="BM31" s="119">
        <v>0.25</v>
      </c>
      <c r="BN31" s="119">
        <v>0</v>
      </c>
      <c r="BO31" s="119">
        <v>0</v>
      </c>
      <c r="BP31" s="119">
        <v>0</v>
      </c>
      <c r="BQ31" s="119">
        <v>0</v>
      </c>
      <c r="BR31" s="119">
        <v>0</v>
      </c>
      <c r="BS31" s="119">
        <v>0</v>
      </c>
      <c r="BT31" s="119">
        <v>0</v>
      </c>
      <c r="BU31" s="119">
        <v>0.25</v>
      </c>
      <c r="BV31" s="119">
        <v>0</v>
      </c>
      <c r="BW31" s="119">
        <v>0</v>
      </c>
      <c r="BX31" s="119">
        <v>0</v>
      </c>
      <c r="BY31" s="119">
        <v>0</v>
      </c>
      <c r="BZ31" s="119">
        <v>0</v>
      </c>
      <c r="CA31" s="119">
        <v>0</v>
      </c>
      <c r="CB31" s="119">
        <v>0</v>
      </c>
      <c r="CC31" s="119">
        <v>0</v>
      </c>
      <c r="CD31" s="119">
        <v>0</v>
      </c>
      <c r="CE31" s="119">
        <v>0.25</v>
      </c>
      <c r="CF31" s="119">
        <v>0.25</v>
      </c>
      <c r="CG31" s="119">
        <v>0</v>
      </c>
      <c r="CH31" s="119">
        <v>0</v>
      </c>
      <c r="CI31" s="119">
        <v>0.25</v>
      </c>
      <c r="CJ31" s="119">
        <v>0.25</v>
      </c>
      <c r="CK31" s="119">
        <v>0</v>
      </c>
      <c r="CL31" s="119">
        <v>0.25</v>
      </c>
      <c r="CM31" s="119">
        <v>0.25</v>
      </c>
      <c r="CN31" s="119">
        <v>0.5</v>
      </c>
      <c r="CO31" s="119">
        <v>0.25</v>
      </c>
      <c r="CP31" s="119">
        <v>0.25</v>
      </c>
      <c r="CQ31" s="119">
        <v>0.25</v>
      </c>
      <c r="CR31" s="119">
        <v>0.25</v>
      </c>
      <c r="CS31" s="119">
        <v>0.25</v>
      </c>
      <c r="CT31" s="119">
        <v>0.25</v>
      </c>
      <c r="CU31" s="119">
        <v>0.25</v>
      </c>
      <c r="CV31" s="119">
        <v>0.25</v>
      </c>
      <c r="CW31" s="119">
        <v>0.25</v>
      </c>
      <c r="CX31" s="119">
        <v>0.25</v>
      </c>
      <c r="CY31" s="119">
        <v>0.25</v>
      </c>
      <c r="CZ31" s="119">
        <v>0.25</v>
      </c>
    </row>
    <row r="32" spans="2:104">
      <c r="B32" s="115" t="s">
        <v>465</v>
      </c>
      <c r="C32" s="119">
        <v>3.1</v>
      </c>
      <c r="E32" s="115" t="s">
        <v>366</v>
      </c>
      <c r="F32" s="119">
        <v>0.5</v>
      </c>
      <c r="G32" s="119">
        <v>0.5</v>
      </c>
      <c r="H32" s="119">
        <v>0.5</v>
      </c>
      <c r="I32" s="119">
        <v>0.5</v>
      </c>
      <c r="J32" s="119">
        <v>0.5</v>
      </c>
      <c r="K32" s="119">
        <v>0.5</v>
      </c>
      <c r="L32" s="119">
        <v>0.5</v>
      </c>
      <c r="M32" s="119">
        <v>0.5</v>
      </c>
      <c r="N32" s="119">
        <v>0.5</v>
      </c>
      <c r="O32" s="119">
        <v>0.5</v>
      </c>
      <c r="P32" s="119">
        <v>0</v>
      </c>
      <c r="Q32" s="119">
        <v>0</v>
      </c>
      <c r="R32" s="119">
        <v>0</v>
      </c>
      <c r="S32" s="119">
        <v>0</v>
      </c>
      <c r="T32" s="119">
        <v>0</v>
      </c>
      <c r="U32" s="119">
        <v>0</v>
      </c>
      <c r="V32" s="119">
        <v>0</v>
      </c>
      <c r="W32" s="119">
        <v>0.25</v>
      </c>
      <c r="X32" s="119">
        <v>0</v>
      </c>
      <c r="Y32" s="119">
        <v>0</v>
      </c>
      <c r="Z32" s="119">
        <v>0.5</v>
      </c>
      <c r="AA32" s="119">
        <v>0.5</v>
      </c>
      <c r="AB32" s="119">
        <v>0.25</v>
      </c>
      <c r="AC32" s="119">
        <v>1</v>
      </c>
      <c r="AD32" s="119">
        <v>1</v>
      </c>
      <c r="AE32" s="119">
        <v>0.5</v>
      </c>
      <c r="AF32" s="119">
        <v>1</v>
      </c>
      <c r="AG32" s="119">
        <v>0.75</v>
      </c>
      <c r="AH32" s="119">
        <v>0.5</v>
      </c>
      <c r="AI32" s="119">
        <v>0.25</v>
      </c>
      <c r="AJ32" s="119">
        <v>0.5</v>
      </c>
      <c r="AK32" s="119">
        <v>0.5</v>
      </c>
      <c r="AL32" s="119">
        <v>0.5</v>
      </c>
      <c r="AM32" s="119">
        <v>0.5</v>
      </c>
      <c r="AN32" s="119">
        <v>0.5</v>
      </c>
      <c r="AO32" s="119">
        <v>0.5</v>
      </c>
      <c r="AP32" s="119">
        <v>0.5</v>
      </c>
      <c r="AQ32" s="119">
        <v>0.75</v>
      </c>
      <c r="AR32" s="119">
        <v>0.5</v>
      </c>
      <c r="AS32" s="119">
        <v>0.5</v>
      </c>
      <c r="AT32" s="119">
        <v>0.5</v>
      </c>
      <c r="AU32" s="119">
        <v>0.5</v>
      </c>
      <c r="AV32" s="119">
        <v>0.25</v>
      </c>
      <c r="AW32" s="119">
        <v>0.5</v>
      </c>
      <c r="AX32" s="119">
        <v>0.25</v>
      </c>
      <c r="AY32" s="119">
        <v>0.25</v>
      </c>
      <c r="AZ32" s="119">
        <v>0.25</v>
      </c>
      <c r="BA32" s="119">
        <v>0.25</v>
      </c>
      <c r="BB32" s="119">
        <v>0.25</v>
      </c>
      <c r="BC32" s="119">
        <v>0.25</v>
      </c>
      <c r="BD32" s="119">
        <v>0.25</v>
      </c>
      <c r="BE32" s="119">
        <v>0.25</v>
      </c>
      <c r="BF32" s="119">
        <v>0.25</v>
      </c>
      <c r="BG32" s="119">
        <v>0.25</v>
      </c>
      <c r="BH32" s="119">
        <v>0.25</v>
      </c>
      <c r="BI32" s="119">
        <v>0.25</v>
      </c>
      <c r="BJ32" s="119">
        <v>0.25</v>
      </c>
      <c r="BK32" s="119">
        <v>0.25</v>
      </c>
      <c r="BL32" s="119">
        <v>0.25</v>
      </c>
      <c r="BM32" s="119">
        <v>0.25</v>
      </c>
      <c r="BN32" s="119">
        <v>0</v>
      </c>
      <c r="BO32" s="119">
        <v>0</v>
      </c>
      <c r="BP32" s="119">
        <v>0</v>
      </c>
      <c r="BQ32" s="119">
        <v>0</v>
      </c>
      <c r="BR32" s="119">
        <v>0</v>
      </c>
      <c r="BS32" s="119">
        <v>0</v>
      </c>
      <c r="BT32" s="119">
        <v>0</v>
      </c>
      <c r="BU32" s="119">
        <v>0.25</v>
      </c>
      <c r="BV32" s="119">
        <v>0</v>
      </c>
      <c r="BW32" s="119">
        <v>0</v>
      </c>
      <c r="BX32" s="119">
        <v>0</v>
      </c>
      <c r="BY32" s="119">
        <v>0</v>
      </c>
      <c r="BZ32" s="119">
        <v>0</v>
      </c>
      <c r="CA32" s="119">
        <v>0</v>
      </c>
      <c r="CB32" s="119">
        <v>0</v>
      </c>
      <c r="CC32" s="119">
        <v>0</v>
      </c>
      <c r="CD32" s="119">
        <v>0.25</v>
      </c>
      <c r="CE32" s="119">
        <v>0.25</v>
      </c>
      <c r="CF32" s="119">
        <v>0.25</v>
      </c>
      <c r="CG32" s="119">
        <v>0</v>
      </c>
      <c r="CH32" s="119">
        <v>0</v>
      </c>
      <c r="CI32" s="119">
        <v>0.5</v>
      </c>
      <c r="CJ32" s="119">
        <v>0.5</v>
      </c>
      <c r="CK32" s="119">
        <v>0</v>
      </c>
      <c r="CL32" s="119">
        <v>0.5</v>
      </c>
      <c r="CM32" s="119">
        <v>0.5</v>
      </c>
      <c r="CN32" s="119">
        <v>0.5</v>
      </c>
      <c r="CO32" s="119">
        <v>0.25</v>
      </c>
      <c r="CP32" s="119">
        <v>0.25</v>
      </c>
      <c r="CQ32" s="119">
        <v>0.25</v>
      </c>
      <c r="CR32" s="119">
        <v>0.25</v>
      </c>
      <c r="CS32" s="119">
        <v>0.25</v>
      </c>
      <c r="CT32" s="119">
        <v>0.25</v>
      </c>
      <c r="CU32" s="119">
        <v>0.25</v>
      </c>
      <c r="CV32" s="119">
        <v>0.25</v>
      </c>
      <c r="CW32" s="119">
        <v>0.25</v>
      </c>
      <c r="CX32" s="119">
        <v>0.25</v>
      </c>
      <c r="CY32" s="119">
        <v>0.25</v>
      </c>
      <c r="CZ32" s="119">
        <v>0.25</v>
      </c>
    </row>
    <row r="33" spans="2:104">
      <c r="B33" s="115" t="s">
        <v>466</v>
      </c>
      <c r="C33" s="119">
        <v>0.15</v>
      </c>
      <c r="E33" s="115" t="s">
        <v>367</v>
      </c>
      <c r="F33" s="119">
        <v>0.25</v>
      </c>
      <c r="G33" s="119">
        <v>0.25</v>
      </c>
      <c r="H33" s="119">
        <v>0.25</v>
      </c>
      <c r="I33" s="119">
        <v>0.25</v>
      </c>
      <c r="J33" s="119">
        <v>0.25</v>
      </c>
      <c r="K33" s="119">
        <v>0.25</v>
      </c>
      <c r="L33" s="119">
        <v>0.25</v>
      </c>
      <c r="M33" s="119">
        <v>0.25</v>
      </c>
      <c r="N33" s="119">
        <v>0.25</v>
      </c>
      <c r="O33" s="119">
        <v>0.25</v>
      </c>
      <c r="P33" s="119">
        <v>0</v>
      </c>
      <c r="Q33" s="119">
        <v>0</v>
      </c>
      <c r="R33" s="119">
        <v>0</v>
      </c>
      <c r="S33" s="119">
        <v>0</v>
      </c>
      <c r="T33" s="119">
        <v>0</v>
      </c>
      <c r="U33" s="119">
        <v>0</v>
      </c>
      <c r="V33" s="119">
        <v>0</v>
      </c>
      <c r="W33" s="119">
        <v>0.25</v>
      </c>
      <c r="X33" s="119">
        <v>0</v>
      </c>
      <c r="Y33" s="119">
        <v>0</v>
      </c>
      <c r="Z33" s="119">
        <v>0.25</v>
      </c>
      <c r="AA33" s="119">
        <v>0.25</v>
      </c>
      <c r="AB33" s="119">
        <v>0.25</v>
      </c>
      <c r="AC33" s="119">
        <v>0.5</v>
      </c>
      <c r="AD33" s="119">
        <v>0.5</v>
      </c>
      <c r="AE33" s="119">
        <v>1</v>
      </c>
      <c r="AF33" s="119">
        <v>0.25</v>
      </c>
      <c r="AG33" s="119">
        <v>0.5</v>
      </c>
      <c r="AH33" s="119">
        <v>0.5</v>
      </c>
      <c r="AI33" s="119">
        <v>0.5</v>
      </c>
      <c r="AJ33" s="119">
        <v>0.5</v>
      </c>
      <c r="AK33" s="119">
        <v>0.5</v>
      </c>
      <c r="AL33" s="119">
        <v>0.5</v>
      </c>
      <c r="AM33" s="119">
        <v>0.5</v>
      </c>
      <c r="AN33" s="119">
        <v>0.5</v>
      </c>
      <c r="AO33" s="119">
        <v>0.25</v>
      </c>
      <c r="AP33" s="119">
        <v>0.25</v>
      </c>
      <c r="AQ33" s="119">
        <v>0.5</v>
      </c>
      <c r="AR33" s="119">
        <v>0.25</v>
      </c>
      <c r="AS33" s="119">
        <v>0.5</v>
      </c>
      <c r="AT33" s="119">
        <v>0.5</v>
      </c>
      <c r="AU33" s="119">
        <v>0.5</v>
      </c>
      <c r="AV33" s="119">
        <v>0.5</v>
      </c>
      <c r="AW33" s="119">
        <v>0.5</v>
      </c>
      <c r="AX33" s="119">
        <v>0.25</v>
      </c>
      <c r="AY33" s="119">
        <v>0</v>
      </c>
      <c r="AZ33" s="119">
        <v>0</v>
      </c>
      <c r="BA33" s="119">
        <v>0</v>
      </c>
      <c r="BB33" s="119">
        <v>0</v>
      </c>
      <c r="BC33" s="119">
        <v>0</v>
      </c>
      <c r="BD33" s="119">
        <v>0</v>
      </c>
      <c r="BE33" s="119">
        <v>0</v>
      </c>
      <c r="BF33" s="119">
        <v>0</v>
      </c>
      <c r="BG33" s="119">
        <v>0</v>
      </c>
      <c r="BH33" s="119">
        <v>0</v>
      </c>
      <c r="BI33" s="119">
        <v>0</v>
      </c>
      <c r="BJ33" s="119">
        <v>0</v>
      </c>
      <c r="BK33" s="119">
        <v>0</v>
      </c>
      <c r="BL33" s="119">
        <v>0</v>
      </c>
      <c r="BM33" s="119">
        <v>0</v>
      </c>
      <c r="BN33" s="119">
        <v>0</v>
      </c>
      <c r="BO33" s="119">
        <v>0</v>
      </c>
      <c r="BP33" s="119">
        <v>0</v>
      </c>
      <c r="BQ33" s="119">
        <v>0</v>
      </c>
      <c r="BR33" s="119">
        <v>0</v>
      </c>
      <c r="BS33" s="119">
        <v>0</v>
      </c>
      <c r="BT33" s="119">
        <v>0</v>
      </c>
      <c r="BU33" s="119">
        <v>0</v>
      </c>
      <c r="BV33" s="119">
        <v>0</v>
      </c>
      <c r="BW33" s="119">
        <v>0</v>
      </c>
      <c r="BX33" s="119">
        <v>0</v>
      </c>
      <c r="BY33" s="119">
        <v>0</v>
      </c>
      <c r="BZ33" s="119">
        <v>0</v>
      </c>
      <c r="CA33" s="119">
        <v>0</v>
      </c>
      <c r="CB33" s="119">
        <v>0</v>
      </c>
      <c r="CC33" s="119">
        <v>0.25</v>
      </c>
      <c r="CD33" s="119">
        <v>0.25</v>
      </c>
      <c r="CE33" s="119">
        <v>0.25</v>
      </c>
      <c r="CF33" s="119">
        <v>0.25</v>
      </c>
      <c r="CG33" s="119">
        <v>0</v>
      </c>
      <c r="CH33" s="119">
        <v>0</v>
      </c>
      <c r="CI33" s="119">
        <v>0</v>
      </c>
      <c r="CJ33" s="119">
        <v>0</v>
      </c>
      <c r="CK33" s="119">
        <v>0</v>
      </c>
      <c r="CL33" s="119">
        <v>0</v>
      </c>
      <c r="CM33" s="119">
        <v>0</v>
      </c>
      <c r="CN33" s="119">
        <v>0</v>
      </c>
      <c r="CO33" s="119">
        <v>0</v>
      </c>
      <c r="CP33" s="119">
        <v>0</v>
      </c>
      <c r="CQ33" s="119">
        <v>0.25</v>
      </c>
      <c r="CR33" s="119">
        <v>0.25</v>
      </c>
      <c r="CS33" s="119">
        <v>0.25</v>
      </c>
      <c r="CT33" s="119">
        <v>0.25</v>
      </c>
      <c r="CU33" s="119">
        <v>0.25</v>
      </c>
      <c r="CV33" s="119">
        <v>0.25</v>
      </c>
      <c r="CW33" s="119">
        <v>0.25</v>
      </c>
      <c r="CX33" s="119">
        <v>0.25</v>
      </c>
      <c r="CY33" s="119">
        <v>0.25</v>
      </c>
      <c r="CZ33" s="119">
        <v>0.25</v>
      </c>
    </row>
    <row r="34" spans="2:104">
      <c r="B34" s="120" t="s">
        <v>467</v>
      </c>
      <c r="C34" s="119">
        <v>0.77</v>
      </c>
      <c r="E34" s="115" t="s">
        <v>368</v>
      </c>
      <c r="F34" s="119">
        <v>0.25</v>
      </c>
      <c r="G34" s="119">
        <v>0.25</v>
      </c>
      <c r="H34" s="119">
        <v>0.25</v>
      </c>
      <c r="I34" s="119">
        <v>0.25</v>
      </c>
      <c r="J34" s="119">
        <v>0.25</v>
      </c>
      <c r="K34" s="119">
        <v>0.5</v>
      </c>
      <c r="L34" s="119">
        <v>0.5</v>
      </c>
      <c r="M34" s="119">
        <v>0.5</v>
      </c>
      <c r="N34" s="119">
        <v>0.5</v>
      </c>
      <c r="O34" s="119">
        <v>0.25</v>
      </c>
      <c r="P34" s="119">
        <v>0</v>
      </c>
      <c r="Q34" s="119">
        <v>0</v>
      </c>
      <c r="R34" s="119">
        <v>0</v>
      </c>
      <c r="S34" s="119">
        <v>0</v>
      </c>
      <c r="T34" s="119">
        <v>0</v>
      </c>
      <c r="U34" s="119">
        <v>0</v>
      </c>
      <c r="V34" s="119">
        <v>0</v>
      </c>
      <c r="W34" s="119">
        <v>0.25</v>
      </c>
      <c r="X34" s="119">
        <v>0</v>
      </c>
      <c r="Y34" s="119">
        <v>0</v>
      </c>
      <c r="Z34" s="119">
        <v>0.25</v>
      </c>
      <c r="AA34" s="119">
        <v>0.25</v>
      </c>
      <c r="AB34" s="119">
        <v>0.25</v>
      </c>
      <c r="AC34" s="119">
        <v>0.5</v>
      </c>
      <c r="AD34" s="119">
        <v>1</v>
      </c>
      <c r="AE34" s="119">
        <v>0.25</v>
      </c>
      <c r="AF34" s="119">
        <v>1</v>
      </c>
      <c r="AG34" s="119">
        <v>0.5</v>
      </c>
      <c r="AH34" s="119">
        <v>0.5</v>
      </c>
      <c r="AI34" s="119">
        <v>0.25</v>
      </c>
      <c r="AJ34" s="119">
        <v>0.5</v>
      </c>
      <c r="AK34" s="119">
        <v>0.5</v>
      </c>
      <c r="AL34" s="119">
        <v>0.5</v>
      </c>
      <c r="AM34" s="119">
        <v>0.5</v>
      </c>
      <c r="AN34" s="119">
        <v>0.5</v>
      </c>
      <c r="AO34" s="119">
        <v>0.5</v>
      </c>
      <c r="AP34" s="119">
        <v>0.5</v>
      </c>
      <c r="AQ34" s="119">
        <v>0.5</v>
      </c>
      <c r="AR34" s="119">
        <v>0.5</v>
      </c>
      <c r="AS34" s="119">
        <v>0.5</v>
      </c>
      <c r="AT34" s="119">
        <v>0.5</v>
      </c>
      <c r="AU34" s="119">
        <v>0.5</v>
      </c>
      <c r="AV34" s="119">
        <v>0.25</v>
      </c>
      <c r="AW34" s="119">
        <v>0.5</v>
      </c>
      <c r="AX34" s="119">
        <v>0.25</v>
      </c>
      <c r="AY34" s="119">
        <v>0.25</v>
      </c>
      <c r="AZ34" s="119">
        <v>0.25</v>
      </c>
      <c r="BA34" s="119">
        <v>0.25</v>
      </c>
      <c r="BB34" s="119">
        <v>0.25</v>
      </c>
      <c r="BC34" s="119">
        <v>0.25</v>
      </c>
      <c r="BD34" s="119">
        <v>0.25</v>
      </c>
      <c r="BE34" s="119">
        <v>0.25</v>
      </c>
      <c r="BF34" s="119">
        <v>0.25</v>
      </c>
      <c r="BG34" s="119">
        <v>0.25</v>
      </c>
      <c r="BH34" s="119">
        <v>0.25</v>
      </c>
      <c r="BI34" s="119">
        <v>0.25</v>
      </c>
      <c r="BJ34" s="119">
        <v>0.25</v>
      </c>
      <c r="BK34" s="119">
        <v>0.25</v>
      </c>
      <c r="BL34" s="119">
        <v>0.25</v>
      </c>
      <c r="BM34" s="119">
        <v>0.25</v>
      </c>
      <c r="BN34" s="119">
        <v>0</v>
      </c>
      <c r="BO34" s="119">
        <v>0</v>
      </c>
      <c r="BP34" s="119">
        <v>0</v>
      </c>
      <c r="BQ34" s="119">
        <v>0</v>
      </c>
      <c r="BR34" s="119">
        <v>0</v>
      </c>
      <c r="BS34" s="119">
        <v>0</v>
      </c>
      <c r="BT34" s="119">
        <v>0</v>
      </c>
      <c r="BU34" s="119">
        <v>0</v>
      </c>
      <c r="BV34" s="119">
        <v>0</v>
      </c>
      <c r="BW34" s="119">
        <v>0</v>
      </c>
      <c r="BX34" s="119">
        <v>0</v>
      </c>
      <c r="BY34" s="119">
        <v>0</v>
      </c>
      <c r="BZ34" s="119">
        <v>0</v>
      </c>
      <c r="CA34" s="119">
        <v>0</v>
      </c>
      <c r="CB34" s="119">
        <v>0</v>
      </c>
      <c r="CC34" s="119">
        <v>0</v>
      </c>
      <c r="CD34" s="119">
        <v>0.25</v>
      </c>
      <c r="CE34" s="119">
        <v>0.25</v>
      </c>
      <c r="CF34" s="119">
        <v>0.25</v>
      </c>
      <c r="CG34" s="119">
        <v>0</v>
      </c>
      <c r="CH34" s="119">
        <v>0</v>
      </c>
      <c r="CI34" s="119">
        <v>0.25</v>
      </c>
      <c r="CJ34" s="119">
        <v>0.25</v>
      </c>
      <c r="CK34" s="119">
        <v>0.25</v>
      </c>
      <c r="CL34" s="119">
        <v>0.25</v>
      </c>
      <c r="CM34" s="119">
        <v>0.25</v>
      </c>
      <c r="CN34" s="119">
        <v>0.5</v>
      </c>
      <c r="CO34" s="119">
        <v>0.25</v>
      </c>
      <c r="CP34" s="119">
        <v>0.25</v>
      </c>
      <c r="CQ34" s="119">
        <v>0.25</v>
      </c>
      <c r="CR34" s="119">
        <v>0.25</v>
      </c>
      <c r="CS34" s="119">
        <v>0.25</v>
      </c>
      <c r="CT34" s="119">
        <v>0.25</v>
      </c>
      <c r="CU34" s="119">
        <v>0.25</v>
      </c>
      <c r="CV34" s="119">
        <v>0.25</v>
      </c>
      <c r="CW34" s="119">
        <v>0.25</v>
      </c>
      <c r="CX34" s="119">
        <v>0.25</v>
      </c>
      <c r="CY34" s="119">
        <v>0.25</v>
      </c>
      <c r="CZ34" s="119">
        <v>0.25</v>
      </c>
    </row>
    <row r="35" spans="2:104">
      <c r="B35" s="120" t="s">
        <v>468</v>
      </c>
      <c r="C35" s="119">
        <v>3.59</v>
      </c>
      <c r="E35" s="115" t="s">
        <v>369</v>
      </c>
      <c r="F35" s="119">
        <v>0.5</v>
      </c>
      <c r="G35" s="119">
        <v>0.25</v>
      </c>
      <c r="H35" s="119">
        <v>0.5</v>
      </c>
      <c r="I35" s="119">
        <v>0.25</v>
      </c>
      <c r="J35" s="119">
        <v>0.5</v>
      </c>
      <c r="K35" s="119">
        <v>0.5</v>
      </c>
      <c r="L35" s="119">
        <v>0.25</v>
      </c>
      <c r="M35" s="119">
        <v>0.25</v>
      </c>
      <c r="N35" s="119">
        <v>0.25</v>
      </c>
      <c r="O35" s="119">
        <v>0.5</v>
      </c>
      <c r="P35" s="119">
        <v>0</v>
      </c>
      <c r="Q35" s="119">
        <v>0</v>
      </c>
      <c r="R35" s="119">
        <v>0</v>
      </c>
      <c r="S35" s="119">
        <v>0</v>
      </c>
      <c r="T35" s="119">
        <v>0</v>
      </c>
      <c r="U35" s="119">
        <v>0</v>
      </c>
      <c r="V35" s="119">
        <v>0</v>
      </c>
      <c r="W35" s="119">
        <v>0.25</v>
      </c>
      <c r="X35" s="119">
        <v>0</v>
      </c>
      <c r="Y35" s="119">
        <v>0</v>
      </c>
      <c r="Z35" s="119">
        <v>0.5</v>
      </c>
      <c r="AA35" s="119">
        <v>0.5</v>
      </c>
      <c r="AB35" s="119">
        <v>0.25</v>
      </c>
      <c r="AC35" s="119">
        <v>0.75</v>
      </c>
      <c r="AD35" s="119">
        <v>0.75</v>
      </c>
      <c r="AE35" s="119">
        <v>0.5</v>
      </c>
      <c r="AF35" s="119">
        <v>0.5</v>
      </c>
      <c r="AG35" s="119">
        <v>1</v>
      </c>
      <c r="AH35" s="119">
        <v>0.5</v>
      </c>
      <c r="AI35" s="119">
        <v>0.25</v>
      </c>
      <c r="AJ35" s="119">
        <v>0.5</v>
      </c>
      <c r="AK35" s="119">
        <v>0.5</v>
      </c>
      <c r="AL35" s="119">
        <v>0.5</v>
      </c>
      <c r="AM35" s="119">
        <v>0.5</v>
      </c>
      <c r="AN35" s="119">
        <v>0.5</v>
      </c>
      <c r="AO35" s="119">
        <v>0.75</v>
      </c>
      <c r="AP35" s="119">
        <v>0.5</v>
      </c>
      <c r="AQ35" s="119">
        <v>1</v>
      </c>
      <c r="AR35" s="119">
        <v>0.5</v>
      </c>
      <c r="AS35" s="119">
        <v>0.75</v>
      </c>
      <c r="AT35" s="119">
        <v>0.5</v>
      </c>
      <c r="AU35" s="119">
        <v>0.5</v>
      </c>
      <c r="AV35" s="119">
        <v>0.25</v>
      </c>
      <c r="AW35" s="119">
        <v>0.5</v>
      </c>
      <c r="AX35" s="119">
        <v>0.25</v>
      </c>
      <c r="AY35" s="119">
        <v>0.25</v>
      </c>
      <c r="AZ35" s="119">
        <v>0.25</v>
      </c>
      <c r="BA35" s="119">
        <v>0.25</v>
      </c>
      <c r="BB35" s="119">
        <v>0.25</v>
      </c>
      <c r="BC35" s="119">
        <v>0.25</v>
      </c>
      <c r="BD35" s="119">
        <v>0.25</v>
      </c>
      <c r="BE35" s="119">
        <v>0.25</v>
      </c>
      <c r="BF35" s="119">
        <v>0.25</v>
      </c>
      <c r="BG35" s="119">
        <v>0.25</v>
      </c>
      <c r="BH35" s="119">
        <v>0.25</v>
      </c>
      <c r="BI35" s="119">
        <v>0.25</v>
      </c>
      <c r="BJ35" s="119">
        <v>0.25</v>
      </c>
      <c r="BK35" s="119">
        <v>0.25</v>
      </c>
      <c r="BL35" s="119">
        <v>0.25</v>
      </c>
      <c r="BM35" s="119">
        <v>0.25</v>
      </c>
      <c r="BN35" s="119">
        <v>0</v>
      </c>
      <c r="BO35" s="119">
        <v>0</v>
      </c>
      <c r="BP35" s="119">
        <v>0</v>
      </c>
      <c r="BQ35" s="119">
        <v>0</v>
      </c>
      <c r="BR35" s="119">
        <v>0</v>
      </c>
      <c r="BS35" s="119">
        <v>0</v>
      </c>
      <c r="BT35" s="119">
        <v>0</v>
      </c>
      <c r="BU35" s="119">
        <v>0</v>
      </c>
      <c r="BV35" s="119">
        <v>0</v>
      </c>
      <c r="BW35" s="119">
        <v>0</v>
      </c>
      <c r="BX35" s="119">
        <v>0</v>
      </c>
      <c r="BY35" s="119">
        <v>0</v>
      </c>
      <c r="BZ35" s="119">
        <v>0</v>
      </c>
      <c r="CA35" s="119">
        <v>0</v>
      </c>
      <c r="CB35" s="119">
        <v>0</v>
      </c>
      <c r="CC35" s="119">
        <v>0</v>
      </c>
      <c r="CD35" s="119">
        <v>0</v>
      </c>
      <c r="CE35" s="119">
        <v>0.25</v>
      </c>
      <c r="CF35" s="119">
        <v>0.25</v>
      </c>
      <c r="CG35" s="119">
        <v>0</v>
      </c>
      <c r="CH35" s="119">
        <v>0</v>
      </c>
      <c r="CI35" s="119">
        <v>0.25</v>
      </c>
      <c r="CJ35" s="119">
        <v>0.25</v>
      </c>
      <c r="CK35" s="119">
        <v>0.25</v>
      </c>
      <c r="CL35" s="119">
        <v>0.25</v>
      </c>
      <c r="CM35" s="119">
        <v>0.25</v>
      </c>
      <c r="CN35" s="119">
        <v>0.5</v>
      </c>
      <c r="CO35" s="119">
        <v>0.25</v>
      </c>
      <c r="CP35" s="119">
        <v>0.25</v>
      </c>
      <c r="CQ35" s="119">
        <v>0.25</v>
      </c>
      <c r="CR35" s="119">
        <v>0.25</v>
      </c>
      <c r="CS35" s="119">
        <v>0.25</v>
      </c>
      <c r="CT35" s="119">
        <v>0.25</v>
      </c>
      <c r="CU35" s="119">
        <v>0.25</v>
      </c>
      <c r="CV35" s="119">
        <v>0.25</v>
      </c>
      <c r="CW35" s="119">
        <v>0.25</v>
      </c>
      <c r="CX35" s="119">
        <v>0.25</v>
      </c>
      <c r="CY35" s="119">
        <v>0.25</v>
      </c>
      <c r="CZ35" s="119">
        <v>0.25</v>
      </c>
    </row>
    <row r="36" spans="2:104">
      <c r="B36" s="120" t="s">
        <v>469</v>
      </c>
      <c r="C36" s="119">
        <v>5.94</v>
      </c>
      <c r="E36" s="115" t="s">
        <v>370</v>
      </c>
      <c r="F36" s="119">
        <v>0.5</v>
      </c>
      <c r="G36" s="119">
        <v>0.5</v>
      </c>
      <c r="H36" s="119">
        <v>0.5</v>
      </c>
      <c r="I36" s="119">
        <v>0.25</v>
      </c>
      <c r="J36" s="119">
        <v>0.5</v>
      </c>
      <c r="K36" s="119">
        <v>0.5</v>
      </c>
      <c r="L36" s="119">
        <v>0.25</v>
      </c>
      <c r="M36" s="119">
        <v>0.25</v>
      </c>
      <c r="N36" s="119">
        <v>0.25</v>
      </c>
      <c r="O36" s="119">
        <v>0.5</v>
      </c>
      <c r="P36" s="119">
        <v>0</v>
      </c>
      <c r="Q36" s="119">
        <v>0</v>
      </c>
      <c r="R36" s="119">
        <v>0</v>
      </c>
      <c r="S36" s="119">
        <v>0</v>
      </c>
      <c r="T36" s="119">
        <v>0</v>
      </c>
      <c r="U36" s="119">
        <v>0</v>
      </c>
      <c r="V36" s="119">
        <v>0</v>
      </c>
      <c r="W36" s="119">
        <v>0.25</v>
      </c>
      <c r="X36" s="119">
        <v>0</v>
      </c>
      <c r="Y36" s="119">
        <v>0</v>
      </c>
      <c r="Z36" s="119">
        <v>0.25</v>
      </c>
      <c r="AA36" s="119">
        <v>0.25</v>
      </c>
      <c r="AB36" s="119">
        <v>0.25</v>
      </c>
      <c r="AC36" s="119">
        <v>0.5</v>
      </c>
      <c r="AD36" s="119">
        <v>0.5</v>
      </c>
      <c r="AE36" s="119">
        <v>0.5</v>
      </c>
      <c r="AF36" s="119">
        <v>0.5</v>
      </c>
      <c r="AG36" s="119">
        <v>0.5</v>
      </c>
      <c r="AH36" s="119">
        <v>1</v>
      </c>
      <c r="AI36" s="119">
        <v>0.5</v>
      </c>
      <c r="AJ36" s="119">
        <v>0.5</v>
      </c>
      <c r="AK36" s="119">
        <v>0.5</v>
      </c>
      <c r="AL36" s="119">
        <v>0.5</v>
      </c>
      <c r="AM36" s="119">
        <v>1</v>
      </c>
      <c r="AN36" s="119">
        <v>0.5</v>
      </c>
      <c r="AO36" s="119">
        <v>0.5</v>
      </c>
      <c r="AP36" s="119">
        <v>0.5</v>
      </c>
      <c r="AQ36" s="119">
        <v>0.5</v>
      </c>
      <c r="AR36" s="119">
        <v>0.25</v>
      </c>
      <c r="AS36" s="119">
        <v>0.75</v>
      </c>
      <c r="AT36" s="119">
        <v>0.5</v>
      </c>
      <c r="AU36" s="119">
        <v>0.5</v>
      </c>
      <c r="AV36" s="119">
        <v>0.5</v>
      </c>
      <c r="AW36" s="119">
        <v>0.5</v>
      </c>
      <c r="AX36" s="119">
        <v>0.25</v>
      </c>
      <c r="AY36" s="119">
        <v>0.25</v>
      </c>
      <c r="AZ36" s="119">
        <v>0.25</v>
      </c>
      <c r="BA36" s="119">
        <v>0.25</v>
      </c>
      <c r="BB36" s="119">
        <v>0.25</v>
      </c>
      <c r="BC36" s="119">
        <v>0.25</v>
      </c>
      <c r="BD36" s="119">
        <v>0.25</v>
      </c>
      <c r="BE36" s="119">
        <v>0.25</v>
      </c>
      <c r="BF36" s="119">
        <v>0.25</v>
      </c>
      <c r="BG36" s="119">
        <v>0.25</v>
      </c>
      <c r="BH36" s="119">
        <v>0.25</v>
      </c>
      <c r="BI36" s="119">
        <v>0.25</v>
      </c>
      <c r="BJ36" s="119">
        <v>0.25</v>
      </c>
      <c r="BK36" s="119">
        <v>0.25</v>
      </c>
      <c r="BL36" s="119">
        <v>0.25</v>
      </c>
      <c r="BM36" s="119">
        <v>0.25</v>
      </c>
      <c r="BN36" s="119">
        <v>0</v>
      </c>
      <c r="BO36" s="119">
        <v>0</v>
      </c>
      <c r="BP36" s="119">
        <v>0</v>
      </c>
      <c r="BQ36" s="119">
        <v>0</v>
      </c>
      <c r="BR36" s="119">
        <v>0</v>
      </c>
      <c r="BS36" s="119">
        <v>0</v>
      </c>
      <c r="BT36" s="119">
        <v>0</v>
      </c>
      <c r="BU36" s="119">
        <v>0</v>
      </c>
      <c r="BV36" s="119">
        <v>0</v>
      </c>
      <c r="BW36" s="119">
        <v>0</v>
      </c>
      <c r="BX36" s="119">
        <v>0</v>
      </c>
      <c r="BY36" s="119">
        <v>0</v>
      </c>
      <c r="BZ36" s="119">
        <v>0</v>
      </c>
      <c r="CA36" s="119">
        <v>0</v>
      </c>
      <c r="CB36" s="119">
        <v>0</v>
      </c>
      <c r="CC36" s="119">
        <v>0.25</v>
      </c>
      <c r="CD36" s="119">
        <v>0.25</v>
      </c>
      <c r="CE36" s="119">
        <v>0.25</v>
      </c>
      <c r="CF36" s="119">
        <v>0.25</v>
      </c>
      <c r="CG36" s="119">
        <v>0</v>
      </c>
      <c r="CH36" s="119">
        <v>0</v>
      </c>
      <c r="CI36" s="119">
        <v>0.25</v>
      </c>
      <c r="CJ36" s="119">
        <v>0.25</v>
      </c>
      <c r="CK36" s="119">
        <v>0.25</v>
      </c>
      <c r="CL36" s="119">
        <v>0.25</v>
      </c>
      <c r="CM36" s="119">
        <v>0.25</v>
      </c>
      <c r="CN36" s="119">
        <v>0.5</v>
      </c>
      <c r="CO36" s="119">
        <v>0.25</v>
      </c>
      <c r="CP36" s="119">
        <v>0.25</v>
      </c>
      <c r="CQ36" s="119">
        <v>0.25</v>
      </c>
      <c r="CR36" s="119">
        <v>0.25</v>
      </c>
      <c r="CS36" s="119">
        <v>0.25</v>
      </c>
      <c r="CT36" s="119">
        <v>0.25</v>
      </c>
      <c r="CU36" s="119">
        <v>0.25</v>
      </c>
      <c r="CV36" s="119">
        <v>0.25</v>
      </c>
      <c r="CW36" s="119">
        <v>0.25</v>
      </c>
      <c r="CX36" s="119">
        <v>0.5</v>
      </c>
      <c r="CY36" s="119">
        <v>0.25</v>
      </c>
      <c r="CZ36" s="119">
        <v>0.25</v>
      </c>
    </row>
    <row r="37" spans="2:104">
      <c r="B37" s="120" t="s">
        <v>470</v>
      </c>
      <c r="C37" s="119">
        <v>0.79</v>
      </c>
      <c r="E37" s="115" t="s">
        <v>371</v>
      </c>
      <c r="F37" s="119">
        <v>0.5</v>
      </c>
      <c r="G37" s="119">
        <v>0.5</v>
      </c>
      <c r="H37" s="119">
        <v>0.5</v>
      </c>
      <c r="I37" s="119">
        <v>0.25</v>
      </c>
      <c r="J37" s="119">
        <v>0.5</v>
      </c>
      <c r="K37" s="119">
        <v>0.5</v>
      </c>
      <c r="L37" s="119">
        <v>0.25</v>
      </c>
      <c r="M37" s="119">
        <v>0.25</v>
      </c>
      <c r="N37" s="119">
        <v>0.25</v>
      </c>
      <c r="O37" s="119">
        <v>0.5</v>
      </c>
      <c r="P37" s="119">
        <v>0</v>
      </c>
      <c r="Q37" s="119">
        <v>0</v>
      </c>
      <c r="R37" s="119">
        <v>0</v>
      </c>
      <c r="S37" s="119">
        <v>0</v>
      </c>
      <c r="T37" s="119">
        <v>0</v>
      </c>
      <c r="U37" s="119">
        <v>0</v>
      </c>
      <c r="V37" s="119">
        <v>0</v>
      </c>
      <c r="W37" s="119">
        <v>0</v>
      </c>
      <c r="X37" s="119">
        <v>0</v>
      </c>
      <c r="Y37" s="119">
        <v>0</v>
      </c>
      <c r="Z37" s="119">
        <v>0.25</v>
      </c>
      <c r="AA37" s="119">
        <v>0.25</v>
      </c>
      <c r="AB37" s="119">
        <v>0.25</v>
      </c>
      <c r="AC37" s="119">
        <v>0.25</v>
      </c>
      <c r="AD37" s="119">
        <v>0.25</v>
      </c>
      <c r="AE37" s="119">
        <v>0.5</v>
      </c>
      <c r="AF37" s="119">
        <v>0.25</v>
      </c>
      <c r="AG37" s="119">
        <v>0.25</v>
      </c>
      <c r="AH37" s="119">
        <v>0.5</v>
      </c>
      <c r="AI37" s="119">
        <v>1</v>
      </c>
      <c r="AJ37" s="119">
        <v>0.5</v>
      </c>
      <c r="AK37" s="119">
        <v>0.5</v>
      </c>
      <c r="AL37" s="119">
        <v>0.5</v>
      </c>
      <c r="AM37" s="119">
        <v>0.5</v>
      </c>
      <c r="AN37" s="119">
        <v>0.5</v>
      </c>
      <c r="AO37" s="119">
        <v>0.25</v>
      </c>
      <c r="AP37" s="119">
        <v>0.25</v>
      </c>
      <c r="AQ37" s="119">
        <v>0.25</v>
      </c>
      <c r="AR37" s="119">
        <v>0.25</v>
      </c>
      <c r="AS37" s="119">
        <v>0.5</v>
      </c>
      <c r="AT37" s="119">
        <v>0.5</v>
      </c>
      <c r="AU37" s="119">
        <v>0.5</v>
      </c>
      <c r="AV37" s="119">
        <v>0.75</v>
      </c>
      <c r="AW37" s="119">
        <v>0.5</v>
      </c>
      <c r="AX37" s="119">
        <v>0.25</v>
      </c>
      <c r="AY37" s="119">
        <v>0.25</v>
      </c>
      <c r="AZ37" s="119">
        <v>0.25</v>
      </c>
      <c r="BA37" s="119">
        <v>0.25</v>
      </c>
      <c r="BB37" s="119">
        <v>0.25</v>
      </c>
      <c r="BC37" s="119">
        <v>0.25</v>
      </c>
      <c r="BD37" s="119">
        <v>0.25</v>
      </c>
      <c r="BE37" s="119">
        <v>0.25</v>
      </c>
      <c r="BF37" s="119">
        <v>0.25</v>
      </c>
      <c r="BG37" s="119">
        <v>0.25</v>
      </c>
      <c r="BH37" s="119">
        <v>0.25</v>
      </c>
      <c r="BI37" s="119">
        <v>0.25</v>
      </c>
      <c r="BJ37" s="119">
        <v>0.25</v>
      </c>
      <c r="BK37" s="119">
        <v>0.25</v>
      </c>
      <c r="BL37" s="119">
        <v>0.25</v>
      </c>
      <c r="BM37" s="119">
        <v>0.25</v>
      </c>
      <c r="BN37" s="119">
        <v>0</v>
      </c>
      <c r="BO37" s="119">
        <v>0</v>
      </c>
      <c r="BP37" s="119">
        <v>0</v>
      </c>
      <c r="BQ37" s="119">
        <v>0</v>
      </c>
      <c r="BR37" s="119">
        <v>0</v>
      </c>
      <c r="BS37" s="119">
        <v>0</v>
      </c>
      <c r="BT37" s="119">
        <v>0</v>
      </c>
      <c r="BU37" s="119">
        <v>0</v>
      </c>
      <c r="BV37" s="119">
        <v>0</v>
      </c>
      <c r="BW37" s="119">
        <v>0</v>
      </c>
      <c r="BX37" s="119">
        <v>0</v>
      </c>
      <c r="BY37" s="119">
        <v>0</v>
      </c>
      <c r="BZ37" s="119">
        <v>0</v>
      </c>
      <c r="CA37" s="119">
        <v>0</v>
      </c>
      <c r="CB37" s="119">
        <v>0</v>
      </c>
      <c r="CC37" s="119">
        <v>0</v>
      </c>
      <c r="CD37" s="119">
        <v>0</v>
      </c>
      <c r="CE37" s="119">
        <v>0</v>
      </c>
      <c r="CF37" s="119">
        <v>0</v>
      </c>
      <c r="CG37" s="119">
        <v>0</v>
      </c>
      <c r="CH37" s="119">
        <v>0</v>
      </c>
      <c r="CI37" s="119">
        <v>0.25</v>
      </c>
      <c r="CJ37" s="119">
        <v>0.25</v>
      </c>
      <c r="CK37" s="119">
        <v>0.25</v>
      </c>
      <c r="CL37" s="119">
        <v>0.25</v>
      </c>
      <c r="CM37" s="119">
        <v>0.25</v>
      </c>
      <c r="CN37" s="119">
        <v>0.25</v>
      </c>
      <c r="CO37" s="119">
        <v>0.25</v>
      </c>
      <c r="CP37" s="119">
        <v>0.25</v>
      </c>
      <c r="CQ37" s="119">
        <v>0.25</v>
      </c>
      <c r="CR37" s="119">
        <v>0.25</v>
      </c>
      <c r="CS37" s="119">
        <v>0.25</v>
      </c>
      <c r="CT37" s="119">
        <v>0.25</v>
      </c>
      <c r="CU37" s="119">
        <v>0.25</v>
      </c>
      <c r="CV37" s="119">
        <v>0.25</v>
      </c>
      <c r="CW37" s="119">
        <v>0.5</v>
      </c>
      <c r="CX37" s="119">
        <v>0.75</v>
      </c>
      <c r="CY37" s="119">
        <v>0.5</v>
      </c>
      <c r="CZ37" s="119">
        <v>0.25</v>
      </c>
    </row>
    <row r="38" spans="2:104">
      <c r="B38" s="120" t="s">
        <v>471</v>
      </c>
      <c r="C38" s="119">
        <v>0.6</v>
      </c>
      <c r="E38" s="115" t="s">
        <v>372</v>
      </c>
      <c r="F38" s="119">
        <v>0.5</v>
      </c>
      <c r="G38" s="119">
        <v>0.5</v>
      </c>
      <c r="H38" s="119">
        <v>0.5</v>
      </c>
      <c r="I38" s="119">
        <v>0.25</v>
      </c>
      <c r="J38" s="119">
        <v>0.5</v>
      </c>
      <c r="K38" s="119">
        <v>0.5</v>
      </c>
      <c r="L38" s="119">
        <v>0.25</v>
      </c>
      <c r="M38" s="119">
        <v>0.25</v>
      </c>
      <c r="N38" s="119">
        <v>0.5</v>
      </c>
      <c r="O38" s="119">
        <v>0.5</v>
      </c>
      <c r="P38" s="119">
        <v>0</v>
      </c>
      <c r="Q38" s="119">
        <v>0</v>
      </c>
      <c r="R38" s="119">
        <v>0</v>
      </c>
      <c r="S38" s="119">
        <v>0</v>
      </c>
      <c r="T38" s="119">
        <v>0</v>
      </c>
      <c r="U38" s="119">
        <v>0</v>
      </c>
      <c r="V38" s="119">
        <v>0</v>
      </c>
      <c r="W38" s="119">
        <v>0</v>
      </c>
      <c r="X38" s="119">
        <v>0</v>
      </c>
      <c r="Y38" s="119">
        <v>0</v>
      </c>
      <c r="Z38" s="119">
        <v>0.25</v>
      </c>
      <c r="AA38" s="119">
        <v>0.25</v>
      </c>
      <c r="AB38" s="119">
        <v>0.25</v>
      </c>
      <c r="AC38" s="119">
        <v>0.5</v>
      </c>
      <c r="AD38" s="119">
        <v>0.5</v>
      </c>
      <c r="AE38" s="119">
        <v>0.5</v>
      </c>
      <c r="AF38" s="119">
        <v>0.5</v>
      </c>
      <c r="AG38" s="119">
        <v>0.5</v>
      </c>
      <c r="AH38" s="119">
        <v>0.5</v>
      </c>
      <c r="AI38" s="119">
        <v>0.5</v>
      </c>
      <c r="AJ38" s="119">
        <v>1</v>
      </c>
      <c r="AK38" s="119">
        <v>0.75</v>
      </c>
      <c r="AL38" s="119">
        <v>0.75</v>
      </c>
      <c r="AM38" s="119">
        <v>0.75</v>
      </c>
      <c r="AN38" s="119">
        <v>0.75</v>
      </c>
      <c r="AO38" s="119">
        <v>0.25</v>
      </c>
      <c r="AP38" s="119">
        <v>0.25</v>
      </c>
      <c r="AQ38" s="119">
        <v>0.25</v>
      </c>
      <c r="AR38" s="119">
        <v>0.25</v>
      </c>
      <c r="AS38" s="119">
        <v>0.5</v>
      </c>
      <c r="AT38" s="119">
        <v>0.5</v>
      </c>
      <c r="AU38" s="119">
        <v>0.5</v>
      </c>
      <c r="AV38" s="119">
        <v>0.5</v>
      </c>
      <c r="AW38" s="119">
        <v>0.5</v>
      </c>
      <c r="AX38" s="119">
        <v>0.5</v>
      </c>
      <c r="AY38" s="119">
        <v>0.25</v>
      </c>
      <c r="AZ38" s="119">
        <v>0.25</v>
      </c>
      <c r="BA38" s="119">
        <v>0.25</v>
      </c>
      <c r="BB38" s="119">
        <v>0.25</v>
      </c>
      <c r="BC38" s="119">
        <v>0.25</v>
      </c>
      <c r="BD38" s="119">
        <v>0.25</v>
      </c>
      <c r="BE38" s="119">
        <v>0.25</v>
      </c>
      <c r="BF38" s="119">
        <v>0.25</v>
      </c>
      <c r="BG38" s="119">
        <v>0.25</v>
      </c>
      <c r="BH38" s="119">
        <v>0.25</v>
      </c>
      <c r="BI38" s="119">
        <v>0.25</v>
      </c>
      <c r="BJ38" s="119">
        <v>0.25</v>
      </c>
      <c r="BK38" s="119">
        <v>0.25</v>
      </c>
      <c r="BL38" s="119">
        <v>0.25</v>
      </c>
      <c r="BM38" s="119">
        <v>0.25</v>
      </c>
      <c r="BN38" s="119">
        <v>0</v>
      </c>
      <c r="BO38" s="119">
        <v>0</v>
      </c>
      <c r="BP38" s="119">
        <v>0.25</v>
      </c>
      <c r="BQ38" s="119">
        <v>0.25</v>
      </c>
      <c r="BR38" s="119">
        <v>0.25</v>
      </c>
      <c r="BS38" s="119">
        <v>0.25</v>
      </c>
      <c r="BT38" s="119">
        <v>0.25</v>
      </c>
      <c r="BU38" s="119">
        <v>0.25</v>
      </c>
      <c r="BV38" s="119">
        <v>0.25</v>
      </c>
      <c r="BW38" s="119">
        <v>0.25</v>
      </c>
      <c r="BX38" s="119">
        <v>0</v>
      </c>
      <c r="BY38" s="119">
        <v>0</v>
      </c>
      <c r="BZ38" s="119">
        <v>0</v>
      </c>
      <c r="CA38" s="119">
        <v>0</v>
      </c>
      <c r="CB38" s="119">
        <v>0</v>
      </c>
      <c r="CC38" s="119">
        <v>0</v>
      </c>
      <c r="CD38" s="119">
        <v>0</v>
      </c>
      <c r="CE38" s="119">
        <v>0</v>
      </c>
      <c r="CF38" s="119">
        <v>0</v>
      </c>
      <c r="CG38" s="119">
        <v>0</v>
      </c>
      <c r="CH38" s="119">
        <v>0</v>
      </c>
      <c r="CI38" s="119">
        <v>0.25</v>
      </c>
      <c r="CJ38" s="119">
        <v>0.25</v>
      </c>
      <c r="CK38" s="119">
        <v>0</v>
      </c>
      <c r="CL38" s="119">
        <v>0.25</v>
      </c>
      <c r="CM38" s="119">
        <v>0.25</v>
      </c>
      <c r="CN38" s="119">
        <v>0.5</v>
      </c>
      <c r="CO38" s="119">
        <v>0</v>
      </c>
      <c r="CP38" s="119">
        <v>0</v>
      </c>
      <c r="CQ38" s="119">
        <v>0</v>
      </c>
      <c r="CR38" s="119">
        <v>0</v>
      </c>
      <c r="CS38" s="119">
        <v>0</v>
      </c>
      <c r="CT38" s="119">
        <v>0</v>
      </c>
      <c r="CU38" s="119">
        <v>0</v>
      </c>
      <c r="CV38" s="119">
        <v>0</v>
      </c>
      <c r="CW38" s="119">
        <v>0.25</v>
      </c>
      <c r="CX38" s="119">
        <v>0.5</v>
      </c>
      <c r="CY38" s="119">
        <v>0.25</v>
      </c>
      <c r="CZ38" s="119">
        <v>0.25</v>
      </c>
    </row>
    <row r="39" spans="2:104">
      <c r="B39" s="120" t="s">
        <v>472</v>
      </c>
      <c r="C39" s="119">
        <v>0.06</v>
      </c>
      <c r="E39" s="115" t="s">
        <v>373</v>
      </c>
      <c r="F39" s="119">
        <v>0.5</v>
      </c>
      <c r="G39" s="119">
        <v>0.5</v>
      </c>
      <c r="H39" s="119">
        <v>0.5</v>
      </c>
      <c r="I39" s="119">
        <v>0.25</v>
      </c>
      <c r="J39" s="119">
        <v>0.5</v>
      </c>
      <c r="K39" s="119">
        <v>0.5</v>
      </c>
      <c r="L39" s="119">
        <v>0.25</v>
      </c>
      <c r="M39" s="119">
        <v>0.25</v>
      </c>
      <c r="N39" s="119">
        <v>0.5</v>
      </c>
      <c r="O39" s="119">
        <v>0.5</v>
      </c>
      <c r="P39" s="119">
        <v>0</v>
      </c>
      <c r="Q39" s="119">
        <v>0</v>
      </c>
      <c r="R39" s="119">
        <v>0</v>
      </c>
      <c r="S39" s="119">
        <v>0</v>
      </c>
      <c r="T39" s="119">
        <v>0</v>
      </c>
      <c r="U39" s="119">
        <v>0</v>
      </c>
      <c r="V39" s="119">
        <v>0</v>
      </c>
      <c r="W39" s="119">
        <v>0</v>
      </c>
      <c r="X39" s="119">
        <v>0</v>
      </c>
      <c r="Y39" s="119">
        <v>0</v>
      </c>
      <c r="Z39" s="119">
        <v>0.25</v>
      </c>
      <c r="AA39" s="119">
        <v>0.25</v>
      </c>
      <c r="AB39" s="119">
        <v>0.25</v>
      </c>
      <c r="AC39" s="119">
        <v>0.5</v>
      </c>
      <c r="AD39" s="119">
        <v>0.5</v>
      </c>
      <c r="AE39" s="119">
        <v>0.5</v>
      </c>
      <c r="AF39" s="119">
        <v>0.5</v>
      </c>
      <c r="AG39" s="119">
        <v>0.5</v>
      </c>
      <c r="AH39" s="119">
        <v>0.5</v>
      </c>
      <c r="AI39" s="119">
        <v>0.5</v>
      </c>
      <c r="AJ39" s="119">
        <v>0.75</v>
      </c>
      <c r="AK39" s="119">
        <v>1</v>
      </c>
      <c r="AL39" s="119">
        <v>0.75</v>
      </c>
      <c r="AM39" s="119">
        <v>0.75</v>
      </c>
      <c r="AN39" s="119">
        <v>0.5</v>
      </c>
      <c r="AO39" s="119">
        <v>0.25</v>
      </c>
      <c r="AP39" s="119">
        <v>0.25</v>
      </c>
      <c r="AQ39" s="119">
        <v>0.25</v>
      </c>
      <c r="AR39" s="119">
        <v>0.25</v>
      </c>
      <c r="AS39" s="119">
        <v>0.75</v>
      </c>
      <c r="AT39" s="119">
        <v>0.5</v>
      </c>
      <c r="AU39" s="119">
        <v>0.5</v>
      </c>
      <c r="AV39" s="119">
        <v>0.5</v>
      </c>
      <c r="AW39" s="119">
        <v>0.5</v>
      </c>
      <c r="AX39" s="119">
        <v>0.25</v>
      </c>
      <c r="AY39" s="119">
        <v>0.25</v>
      </c>
      <c r="AZ39" s="119">
        <v>0.25</v>
      </c>
      <c r="BA39" s="119">
        <v>0.25</v>
      </c>
      <c r="BB39" s="119">
        <v>0.25</v>
      </c>
      <c r="BC39" s="119">
        <v>0.25</v>
      </c>
      <c r="BD39" s="119">
        <v>0.25</v>
      </c>
      <c r="BE39" s="119">
        <v>0.25</v>
      </c>
      <c r="BF39" s="119">
        <v>0.25</v>
      </c>
      <c r="BG39" s="119">
        <v>0.25</v>
      </c>
      <c r="BH39" s="119">
        <v>0.25</v>
      </c>
      <c r="BI39" s="119">
        <v>0.25</v>
      </c>
      <c r="BJ39" s="119">
        <v>0.25</v>
      </c>
      <c r="BK39" s="119">
        <v>0.25</v>
      </c>
      <c r="BL39" s="119">
        <v>0.25</v>
      </c>
      <c r="BM39" s="119">
        <v>0.25</v>
      </c>
      <c r="BN39" s="119">
        <v>0</v>
      </c>
      <c r="BO39" s="119">
        <v>0</v>
      </c>
      <c r="BP39" s="119">
        <v>0.25</v>
      </c>
      <c r="BQ39" s="119">
        <v>0.25</v>
      </c>
      <c r="BR39" s="119">
        <v>0.25</v>
      </c>
      <c r="BS39" s="119">
        <v>0.25</v>
      </c>
      <c r="BT39" s="119">
        <v>0.25</v>
      </c>
      <c r="BU39" s="119">
        <v>0.25</v>
      </c>
      <c r="BV39" s="119">
        <v>0.25</v>
      </c>
      <c r="BW39" s="119">
        <v>0.25</v>
      </c>
      <c r="BX39" s="119">
        <v>0</v>
      </c>
      <c r="BY39" s="119">
        <v>0</v>
      </c>
      <c r="BZ39" s="119">
        <v>0</v>
      </c>
      <c r="CA39" s="119">
        <v>0</v>
      </c>
      <c r="CB39" s="119">
        <v>0</v>
      </c>
      <c r="CC39" s="119">
        <v>0</v>
      </c>
      <c r="CD39" s="119">
        <v>0</v>
      </c>
      <c r="CE39" s="119">
        <v>0</v>
      </c>
      <c r="CF39" s="119">
        <v>0</v>
      </c>
      <c r="CG39" s="119">
        <v>0</v>
      </c>
      <c r="CH39" s="119">
        <v>0</v>
      </c>
      <c r="CI39" s="119">
        <v>0.25</v>
      </c>
      <c r="CJ39" s="119">
        <v>0.25</v>
      </c>
      <c r="CK39" s="119">
        <v>0</v>
      </c>
      <c r="CL39" s="119">
        <v>0.25</v>
      </c>
      <c r="CM39" s="119">
        <v>0.25</v>
      </c>
      <c r="CN39" s="119">
        <v>0.5</v>
      </c>
      <c r="CO39" s="119">
        <v>0</v>
      </c>
      <c r="CP39" s="119">
        <v>0</v>
      </c>
      <c r="CQ39" s="119">
        <v>0</v>
      </c>
      <c r="CR39" s="119">
        <v>0</v>
      </c>
      <c r="CS39" s="119">
        <v>0</v>
      </c>
      <c r="CT39" s="119">
        <v>0</v>
      </c>
      <c r="CU39" s="119">
        <v>0</v>
      </c>
      <c r="CV39" s="119">
        <v>0</v>
      </c>
      <c r="CW39" s="119">
        <v>0.25</v>
      </c>
      <c r="CX39" s="119">
        <v>0.5</v>
      </c>
      <c r="CY39" s="119">
        <v>0.25</v>
      </c>
      <c r="CZ39" s="119">
        <v>0.25</v>
      </c>
    </row>
    <row r="40" spans="2:104">
      <c r="B40" s="120" t="s">
        <v>473</v>
      </c>
      <c r="C40" s="119">
        <v>5.89</v>
      </c>
      <c r="E40" s="115" t="s">
        <v>374</v>
      </c>
      <c r="F40" s="119">
        <v>0.5</v>
      </c>
      <c r="G40" s="119">
        <v>0.5</v>
      </c>
      <c r="H40" s="119">
        <v>0.5</v>
      </c>
      <c r="I40" s="119">
        <v>0.25</v>
      </c>
      <c r="J40" s="119">
        <v>0.5</v>
      </c>
      <c r="K40" s="119">
        <v>0.5</v>
      </c>
      <c r="L40" s="119">
        <v>0.25</v>
      </c>
      <c r="M40" s="119">
        <v>0.25</v>
      </c>
      <c r="N40" s="119">
        <v>0.5</v>
      </c>
      <c r="O40" s="119">
        <v>0.5</v>
      </c>
      <c r="P40" s="119">
        <v>0</v>
      </c>
      <c r="Q40" s="119">
        <v>0</v>
      </c>
      <c r="R40" s="119">
        <v>0</v>
      </c>
      <c r="S40" s="119">
        <v>0</v>
      </c>
      <c r="T40" s="119">
        <v>0</v>
      </c>
      <c r="U40" s="119">
        <v>0</v>
      </c>
      <c r="V40" s="119">
        <v>0</v>
      </c>
      <c r="W40" s="119">
        <v>0</v>
      </c>
      <c r="X40" s="119">
        <v>0</v>
      </c>
      <c r="Y40" s="119">
        <v>0</v>
      </c>
      <c r="Z40" s="119">
        <v>0.25</v>
      </c>
      <c r="AA40" s="119">
        <v>0.25</v>
      </c>
      <c r="AB40" s="119">
        <v>0.25</v>
      </c>
      <c r="AC40" s="119">
        <v>0.5</v>
      </c>
      <c r="AD40" s="119">
        <v>0.5</v>
      </c>
      <c r="AE40" s="119">
        <v>0.5</v>
      </c>
      <c r="AF40" s="119">
        <v>0.5</v>
      </c>
      <c r="AG40" s="119">
        <v>0.5</v>
      </c>
      <c r="AH40" s="119">
        <v>0.5</v>
      </c>
      <c r="AI40" s="119">
        <v>0.5</v>
      </c>
      <c r="AJ40" s="119">
        <v>0.75</v>
      </c>
      <c r="AK40" s="119">
        <v>0.75</v>
      </c>
      <c r="AL40" s="119">
        <v>1</v>
      </c>
      <c r="AM40" s="119">
        <v>0.75</v>
      </c>
      <c r="AN40" s="119">
        <v>0.75</v>
      </c>
      <c r="AO40" s="119">
        <v>0.25</v>
      </c>
      <c r="AP40" s="119">
        <v>0.25</v>
      </c>
      <c r="AQ40" s="119">
        <v>0.5</v>
      </c>
      <c r="AR40" s="119">
        <v>0.25</v>
      </c>
      <c r="AS40" s="119">
        <v>0.5</v>
      </c>
      <c r="AT40" s="119">
        <v>0.75</v>
      </c>
      <c r="AU40" s="119">
        <v>0.75</v>
      </c>
      <c r="AV40" s="119">
        <v>0.5</v>
      </c>
      <c r="AW40" s="119">
        <v>0.75</v>
      </c>
      <c r="AX40" s="119">
        <v>0.5</v>
      </c>
      <c r="AY40" s="119">
        <v>0.25</v>
      </c>
      <c r="AZ40" s="119">
        <v>0.25</v>
      </c>
      <c r="BA40" s="119">
        <v>0.25</v>
      </c>
      <c r="BB40" s="119">
        <v>0.25</v>
      </c>
      <c r="BC40" s="119">
        <v>0.25</v>
      </c>
      <c r="BD40" s="119">
        <v>0.25</v>
      </c>
      <c r="BE40" s="119">
        <v>0.25</v>
      </c>
      <c r="BF40" s="119">
        <v>0.25</v>
      </c>
      <c r="BG40" s="119">
        <v>0.25</v>
      </c>
      <c r="BH40" s="119">
        <v>0.25</v>
      </c>
      <c r="BI40" s="119">
        <v>0.25</v>
      </c>
      <c r="BJ40" s="119">
        <v>0.25</v>
      </c>
      <c r="BK40" s="119">
        <v>0.25</v>
      </c>
      <c r="BL40" s="119">
        <v>0.25</v>
      </c>
      <c r="BM40" s="119">
        <v>0.25</v>
      </c>
      <c r="BN40" s="119">
        <v>0.25</v>
      </c>
      <c r="BO40" s="119">
        <v>0.25</v>
      </c>
      <c r="BP40" s="119">
        <v>0.25</v>
      </c>
      <c r="BQ40" s="119">
        <v>0.25</v>
      </c>
      <c r="BR40" s="119">
        <v>0.25</v>
      </c>
      <c r="BS40" s="119">
        <v>0.25</v>
      </c>
      <c r="BT40" s="119">
        <v>0.25</v>
      </c>
      <c r="BU40" s="119">
        <v>0.25</v>
      </c>
      <c r="BV40" s="119">
        <v>0.25</v>
      </c>
      <c r="BW40" s="119">
        <v>0.25</v>
      </c>
      <c r="BX40" s="119">
        <v>0</v>
      </c>
      <c r="BY40" s="119">
        <v>0</v>
      </c>
      <c r="BZ40" s="119">
        <v>0</v>
      </c>
      <c r="CA40" s="119">
        <v>0</v>
      </c>
      <c r="CB40" s="119">
        <v>0</v>
      </c>
      <c r="CC40" s="119">
        <v>0</v>
      </c>
      <c r="CD40" s="119">
        <v>0</v>
      </c>
      <c r="CE40" s="119">
        <v>0</v>
      </c>
      <c r="CF40" s="119">
        <v>0</v>
      </c>
      <c r="CG40" s="119">
        <v>0</v>
      </c>
      <c r="CH40" s="119">
        <v>0</v>
      </c>
      <c r="CI40" s="119">
        <v>0.25</v>
      </c>
      <c r="CJ40" s="119">
        <v>0.25</v>
      </c>
      <c r="CK40" s="119">
        <v>0</v>
      </c>
      <c r="CL40" s="119">
        <v>0.25</v>
      </c>
      <c r="CM40" s="119">
        <v>0.25</v>
      </c>
      <c r="CN40" s="119">
        <v>0.5</v>
      </c>
      <c r="CO40" s="119">
        <v>0</v>
      </c>
      <c r="CP40" s="119">
        <v>0</v>
      </c>
      <c r="CQ40" s="119">
        <v>0</v>
      </c>
      <c r="CR40" s="119">
        <v>0</v>
      </c>
      <c r="CS40" s="119">
        <v>0</v>
      </c>
      <c r="CT40" s="119">
        <v>0</v>
      </c>
      <c r="CU40" s="119">
        <v>0</v>
      </c>
      <c r="CV40" s="119">
        <v>0</v>
      </c>
      <c r="CW40" s="119">
        <v>0.25</v>
      </c>
      <c r="CX40" s="119">
        <v>0.5</v>
      </c>
      <c r="CY40" s="119">
        <v>0.25</v>
      </c>
      <c r="CZ40" s="119">
        <v>0.25</v>
      </c>
    </row>
    <row r="41" spans="2:104">
      <c r="B41" s="120" t="s">
        <v>474</v>
      </c>
      <c r="C41" s="119">
        <v>9.76</v>
      </c>
      <c r="E41" s="115" t="s">
        <v>375</v>
      </c>
      <c r="F41" s="119">
        <v>0.5</v>
      </c>
      <c r="G41" s="119">
        <v>0.5</v>
      </c>
      <c r="H41" s="119">
        <v>0.5</v>
      </c>
      <c r="I41" s="119">
        <v>0.25</v>
      </c>
      <c r="J41" s="119">
        <v>0.5</v>
      </c>
      <c r="K41" s="119">
        <v>0.5</v>
      </c>
      <c r="L41" s="119">
        <v>0.25</v>
      </c>
      <c r="M41" s="119">
        <v>0.25</v>
      </c>
      <c r="N41" s="119">
        <v>0.5</v>
      </c>
      <c r="O41" s="119">
        <v>0.5</v>
      </c>
      <c r="P41" s="119">
        <v>0</v>
      </c>
      <c r="Q41" s="119">
        <v>0</v>
      </c>
      <c r="R41" s="119">
        <v>0</v>
      </c>
      <c r="S41" s="119">
        <v>0</v>
      </c>
      <c r="T41" s="119">
        <v>0</v>
      </c>
      <c r="U41" s="119">
        <v>0</v>
      </c>
      <c r="V41" s="119">
        <v>0</v>
      </c>
      <c r="W41" s="119">
        <v>0</v>
      </c>
      <c r="X41" s="119">
        <v>0</v>
      </c>
      <c r="Y41" s="119">
        <v>0</v>
      </c>
      <c r="Z41" s="119">
        <v>0.25</v>
      </c>
      <c r="AA41" s="119">
        <v>0.25</v>
      </c>
      <c r="AB41" s="119">
        <v>0.25</v>
      </c>
      <c r="AC41" s="119">
        <v>0.5</v>
      </c>
      <c r="AD41" s="119">
        <v>0.5</v>
      </c>
      <c r="AE41" s="119">
        <v>0.5</v>
      </c>
      <c r="AF41" s="119">
        <v>0.5</v>
      </c>
      <c r="AG41" s="119">
        <v>0.5</v>
      </c>
      <c r="AH41" s="119">
        <v>1</v>
      </c>
      <c r="AI41" s="119">
        <v>0.5</v>
      </c>
      <c r="AJ41" s="119">
        <v>0.75</v>
      </c>
      <c r="AK41" s="119">
        <v>0.75</v>
      </c>
      <c r="AL41" s="119">
        <v>0.75</v>
      </c>
      <c r="AM41" s="119">
        <v>1</v>
      </c>
      <c r="AN41" s="119">
        <v>0.5</v>
      </c>
      <c r="AO41" s="119">
        <v>0.5</v>
      </c>
      <c r="AP41" s="119">
        <v>0.5</v>
      </c>
      <c r="AQ41" s="119">
        <v>0.5</v>
      </c>
      <c r="AR41" s="119">
        <v>0.25</v>
      </c>
      <c r="AS41" s="119">
        <v>0.75</v>
      </c>
      <c r="AT41" s="119">
        <v>0.5</v>
      </c>
      <c r="AU41" s="119">
        <v>0.5</v>
      </c>
      <c r="AV41" s="119">
        <v>0.5</v>
      </c>
      <c r="AW41" s="119">
        <v>0.5</v>
      </c>
      <c r="AX41" s="119">
        <v>0.25</v>
      </c>
      <c r="AY41" s="119">
        <v>0.25</v>
      </c>
      <c r="AZ41" s="119">
        <v>0.25</v>
      </c>
      <c r="BA41" s="119">
        <v>0.25</v>
      </c>
      <c r="BB41" s="119">
        <v>0.25</v>
      </c>
      <c r="BC41" s="119">
        <v>0.25</v>
      </c>
      <c r="BD41" s="119">
        <v>0.25</v>
      </c>
      <c r="BE41" s="119">
        <v>0.25</v>
      </c>
      <c r="BF41" s="119">
        <v>0.25</v>
      </c>
      <c r="BG41" s="119">
        <v>0.25</v>
      </c>
      <c r="BH41" s="119">
        <v>0.25</v>
      </c>
      <c r="BI41" s="119">
        <v>0.25</v>
      </c>
      <c r="BJ41" s="119">
        <v>0.25</v>
      </c>
      <c r="BK41" s="119">
        <v>0.25</v>
      </c>
      <c r="BL41" s="119">
        <v>0.25</v>
      </c>
      <c r="BM41" s="119">
        <v>0.25</v>
      </c>
      <c r="BN41" s="119">
        <v>0.25</v>
      </c>
      <c r="BO41" s="119">
        <v>0.25</v>
      </c>
      <c r="BP41" s="119">
        <v>0.25</v>
      </c>
      <c r="BQ41" s="119">
        <v>0.25</v>
      </c>
      <c r="BR41" s="119">
        <v>0.25</v>
      </c>
      <c r="BS41" s="119">
        <v>0.25</v>
      </c>
      <c r="BT41" s="119">
        <v>0.25</v>
      </c>
      <c r="BU41" s="119">
        <v>0.25</v>
      </c>
      <c r="BV41" s="119">
        <v>0.25</v>
      </c>
      <c r="BW41" s="119">
        <v>0</v>
      </c>
      <c r="BX41" s="119">
        <v>0</v>
      </c>
      <c r="BY41" s="119">
        <v>0</v>
      </c>
      <c r="BZ41" s="119">
        <v>0</v>
      </c>
      <c r="CA41" s="119">
        <v>0</v>
      </c>
      <c r="CB41" s="119">
        <v>0</v>
      </c>
      <c r="CC41" s="119">
        <v>0</v>
      </c>
      <c r="CD41" s="119">
        <v>0</v>
      </c>
      <c r="CE41" s="119">
        <v>0</v>
      </c>
      <c r="CF41" s="119">
        <v>0</v>
      </c>
      <c r="CG41" s="119">
        <v>0</v>
      </c>
      <c r="CH41" s="119">
        <v>0</v>
      </c>
      <c r="CI41" s="119">
        <v>0.25</v>
      </c>
      <c r="CJ41" s="119">
        <v>0.25</v>
      </c>
      <c r="CK41" s="119">
        <v>0</v>
      </c>
      <c r="CL41" s="119">
        <v>0.25</v>
      </c>
      <c r="CM41" s="119">
        <v>0.25</v>
      </c>
      <c r="CN41" s="119">
        <v>0.5</v>
      </c>
      <c r="CO41" s="119">
        <v>0</v>
      </c>
      <c r="CP41" s="119">
        <v>0</v>
      </c>
      <c r="CQ41" s="119">
        <v>0</v>
      </c>
      <c r="CR41" s="119">
        <v>0</v>
      </c>
      <c r="CS41" s="119">
        <v>0</v>
      </c>
      <c r="CT41" s="119">
        <v>0</v>
      </c>
      <c r="CU41" s="119">
        <v>0</v>
      </c>
      <c r="CV41" s="119">
        <v>0</v>
      </c>
      <c r="CW41" s="119">
        <v>0.25</v>
      </c>
      <c r="CX41" s="119">
        <v>0.5</v>
      </c>
      <c r="CY41" s="119">
        <v>0.25</v>
      </c>
      <c r="CZ41" s="119">
        <v>0.25</v>
      </c>
    </row>
    <row r="42" spans="2:104">
      <c r="B42" s="120" t="s">
        <v>475</v>
      </c>
      <c r="C42" s="119">
        <v>7.32</v>
      </c>
      <c r="E42" s="115" t="s">
        <v>376</v>
      </c>
      <c r="F42" s="119">
        <v>0.5</v>
      </c>
      <c r="G42" s="119">
        <v>0.5</v>
      </c>
      <c r="H42" s="119">
        <v>0.5</v>
      </c>
      <c r="I42" s="119">
        <v>0.25</v>
      </c>
      <c r="J42" s="119">
        <v>0.5</v>
      </c>
      <c r="K42" s="119">
        <v>0.5</v>
      </c>
      <c r="L42" s="119">
        <v>0.25</v>
      </c>
      <c r="M42" s="119">
        <v>0.25</v>
      </c>
      <c r="N42" s="119">
        <v>0.5</v>
      </c>
      <c r="O42" s="119">
        <v>0.5</v>
      </c>
      <c r="P42" s="119">
        <v>0</v>
      </c>
      <c r="Q42" s="119">
        <v>0</v>
      </c>
      <c r="R42" s="119">
        <v>0</v>
      </c>
      <c r="S42" s="119">
        <v>0</v>
      </c>
      <c r="T42" s="119">
        <v>0</v>
      </c>
      <c r="U42" s="119">
        <v>0</v>
      </c>
      <c r="V42" s="119">
        <v>0</v>
      </c>
      <c r="W42" s="119">
        <v>0</v>
      </c>
      <c r="X42" s="119">
        <v>0</v>
      </c>
      <c r="Y42" s="119">
        <v>0</v>
      </c>
      <c r="Z42" s="119">
        <v>0.25</v>
      </c>
      <c r="AA42" s="119">
        <v>0.25</v>
      </c>
      <c r="AB42" s="119">
        <v>0.25</v>
      </c>
      <c r="AC42" s="119">
        <v>0.5</v>
      </c>
      <c r="AD42" s="119">
        <v>0.5</v>
      </c>
      <c r="AE42" s="119">
        <v>0.5</v>
      </c>
      <c r="AF42" s="119">
        <v>0.5</v>
      </c>
      <c r="AG42" s="119">
        <v>0.5</v>
      </c>
      <c r="AH42" s="119">
        <v>0.5</v>
      </c>
      <c r="AI42" s="119">
        <v>0.5</v>
      </c>
      <c r="AJ42" s="119">
        <v>0.75</v>
      </c>
      <c r="AK42" s="119">
        <v>0.5</v>
      </c>
      <c r="AL42" s="119">
        <v>0.75</v>
      </c>
      <c r="AM42" s="119">
        <v>0.5</v>
      </c>
      <c r="AN42" s="119">
        <v>1</v>
      </c>
      <c r="AO42" s="119">
        <v>0.25</v>
      </c>
      <c r="AP42" s="119">
        <v>0.25</v>
      </c>
      <c r="AQ42" s="119">
        <v>0.5</v>
      </c>
      <c r="AR42" s="119">
        <v>0.25</v>
      </c>
      <c r="AS42" s="119">
        <v>0.5</v>
      </c>
      <c r="AT42" s="119">
        <v>0.75</v>
      </c>
      <c r="AU42" s="119">
        <v>0.75</v>
      </c>
      <c r="AV42" s="119">
        <v>0.5</v>
      </c>
      <c r="AW42" s="119">
        <v>0.75</v>
      </c>
      <c r="AX42" s="119">
        <v>0.5</v>
      </c>
      <c r="AY42" s="119">
        <v>0.25</v>
      </c>
      <c r="AZ42" s="119">
        <v>0.25</v>
      </c>
      <c r="BA42" s="119">
        <v>0.25</v>
      </c>
      <c r="BB42" s="119">
        <v>0.25</v>
      </c>
      <c r="BC42" s="119">
        <v>0.25</v>
      </c>
      <c r="BD42" s="119">
        <v>0.25</v>
      </c>
      <c r="BE42" s="119">
        <v>0.25</v>
      </c>
      <c r="BF42" s="119">
        <v>0.25</v>
      </c>
      <c r="BG42" s="119">
        <v>0.25</v>
      </c>
      <c r="BH42" s="119">
        <v>0.25</v>
      </c>
      <c r="BI42" s="119">
        <v>0.25</v>
      </c>
      <c r="BJ42" s="119">
        <v>0.25</v>
      </c>
      <c r="BK42" s="119">
        <v>0.25</v>
      </c>
      <c r="BL42" s="119">
        <v>0.25</v>
      </c>
      <c r="BM42" s="119">
        <v>0.25</v>
      </c>
      <c r="BN42" s="119">
        <v>0.25</v>
      </c>
      <c r="BO42" s="119">
        <v>0.25</v>
      </c>
      <c r="BP42" s="119">
        <v>0.25</v>
      </c>
      <c r="BQ42" s="119">
        <v>0.25</v>
      </c>
      <c r="BR42" s="119">
        <v>0.25</v>
      </c>
      <c r="BS42" s="119">
        <v>0.25</v>
      </c>
      <c r="BT42" s="119">
        <v>0.25</v>
      </c>
      <c r="BU42" s="119">
        <v>0.25</v>
      </c>
      <c r="BV42" s="119">
        <v>0.25</v>
      </c>
      <c r="BW42" s="119">
        <v>0.25</v>
      </c>
      <c r="BX42" s="119">
        <v>0</v>
      </c>
      <c r="BY42" s="119">
        <v>0</v>
      </c>
      <c r="BZ42" s="119">
        <v>0</v>
      </c>
      <c r="CA42" s="119">
        <v>0</v>
      </c>
      <c r="CB42" s="119">
        <v>0</v>
      </c>
      <c r="CC42" s="119">
        <v>0</v>
      </c>
      <c r="CD42" s="119">
        <v>0</v>
      </c>
      <c r="CE42" s="119">
        <v>0</v>
      </c>
      <c r="CF42" s="119">
        <v>0</v>
      </c>
      <c r="CG42" s="119">
        <v>0</v>
      </c>
      <c r="CH42" s="119">
        <v>0</v>
      </c>
      <c r="CI42" s="119">
        <v>0.25</v>
      </c>
      <c r="CJ42" s="119">
        <v>0.25</v>
      </c>
      <c r="CK42" s="119">
        <v>0</v>
      </c>
      <c r="CL42" s="119">
        <v>0.25</v>
      </c>
      <c r="CM42" s="119">
        <v>0.5</v>
      </c>
      <c r="CN42" s="119">
        <v>0.5</v>
      </c>
      <c r="CO42" s="119">
        <v>0</v>
      </c>
      <c r="CP42" s="119">
        <v>0</v>
      </c>
      <c r="CQ42" s="119">
        <v>0</v>
      </c>
      <c r="CR42" s="119">
        <v>0</v>
      </c>
      <c r="CS42" s="119">
        <v>0</v>
      </c>
      <c r="CT42" s="119">
        <v>0</v>
      </c>
      <c r="CU42" s="119">
        <v>0</v>
      </c>
      <c r="CV42" s="119">
        <v>0</v>
      </c>
      <c r="CW42" s="119">
        <v>0.25</v>
      </c>
      <c r="CX42" s="119">
        <v>0.5</v>
      </c>
      <c r="CY42" s="119">
        <v>0.25</v>
      </c>
      <c r="CZ42" s="119">
        <v>0.25</v>
      </c>
    </row>
    <row r="43" spans="2:104">
      <c r="B43" s="120" t="s">
        <v>476</v>
      </c>
      <c r="C43" s="119">
        <v>0.49</v>
      </c>
      <c r="E43" s="115" t="s">
        <v>377</v>
      </c>
      <c r="F43" s="119">
        <v>0.25</v>
      </c>
      <c r="G43" s="119">
        <v>0.25</v>
      </c>
      <c r="H43" s="119">
        <v>0.25</v>
      </c>
      <c r="I43" s="119">
        <v>0.25</v>
      </c>
      <c r="J43" s="119">
        <v>0.25</v>
      </c>
      <c r="K43" s="119">
        <v>0.25</v>
      </c>
      <c r="L43" s="119">
        <v>0.25</v>
      </c>
      <c r="M43" s="119">
        <v>0.25</v>
      </c>
      <c r="N43" s="119">
        <v>0.25</v>
      </c>
      <c r="O43" s="119">
        <v>0.25</v>
      </c>
      <c r="P43" s="119">
        <v>0</v>
      </c>
      <c r="Q43" s="119">
        <v>0</v>
      </c>
      <c r="R43" s="119">
        <v>0</v>
      </c>
      <c r="S43" s="119">
        <v>0</v>
      </c>
      <c r="T43" s="119">
        <v>0</v>
      </c>
      <c r="U43" s="119">
        <v>0</v>
      </c>
      <c r="V43" s="119">
        <v>0</v>
      </c>
      <c r="W43" s="119">
        <v>0</v>
      </c>
      <c r="X43" s="119">
        <v>0</v>
      </c>
      <c r="Y43" s="119">
        <v>0</v>
      </c>
      <c r="Z43" s="119">
        <v>0.25</v>
      </c>
      <c r="AA43" s="119">
        <v>0.25</v>
      </c>
      <c r="AB43" s="119">
        <v>0.25</v>
      </c>
      <c r="AC43" s="119">
        <v>0.5</v>
      </c>
      <c r="AD43" s="119">
        <v>0.5</v>
      </c>
      <c r="AE43" s="119">
        <v>0.25</v>
      </c>
      <c r="AF43" s="119">
        <v>0.5</v>
      </c>
      <c r="AG43" s="119">
        <v>0.75</v>
      </c>
      <c r="AH43" s="119">
        <v>0.5</v>
      </c>
      <c r="AI43" s="119">
        <v>0.25</v>
      </c>
      <c r="AJ43" s="119">
        <v>0.25</v>
      </c>
      <c r="AK43" s="119">
        <v>0.25</v>
      </c>
      <c r="AL43" s="119">
        <v>0.25</v>
      </c>
      <c r="AM43" s="119">
        <v>0.5</v>
      </c>
      <c r="AN43" s="119">
        <v>0.25</v>
      </c>
      <c r="AO43" s="119">
        <v>1</v>
      </c>
      <c r="AP43" s="119">
        <v>0.5</v>
      </c>
      <c r="AQ43" s="119">
        <v>0.75</v>
      </c>
      <c r="AR43" s="119">
        <v>0.5</v>
      </c>
      <c r="AS43" s="119">
        <v>0.5</v>
      </c>
      <c r="AT43" s="119">
        <v>0.25</v>
      </c>
      <c r="AU43" s="119">
        <v>0.25</v>
      </c>
      <c r="AV43" s="119">
        <v>0.25</v>
      </c>
      <c r="AW43" s="119">
        <v>0.25</v>
      </c>
      <c r="AX43" s="119">
        <v>0.25</v>
      </c>
      <c r="AY43" s="119">
        <v>0.25</v>
      </c>
      <c r="AZ43" s="119">
        <v>0.25</v>
      </c>
      <c r="BA43" s="119">
        <v>0.25</v>
      </c>
      <c r="BB43" s="119">
        <v>0.25</v>
      </c>
      <c r="BC43" s="119">
        <v>0.25</v>
      </c>
      <c r="BD43" s="119">
        <v>0.25</v>
      </c>
      <c r="BE43" s="119">
        <v>0.25</v>
      </c>
      <c r="BF43" s="119">
        <v>0.25</v>
      </c>
      <c r="BG43" s="119">
        <v>0.25</v>
      </c>
      <c r="BH43" s="119">
        <v>0.25</v>
      </c>
      <c r="BI43" s="119">
        <v>0.25</v>
      </c>
      <c r="BJ43" s="119">
        <v>0</v>
      </c>
      <c r="BK43" s="119">
        <v>0</v>
      </c>
      <c r="BL43" s="119">
        <v>0</v>
      </c>
      <c r="BM43" s="119">
        <v>0</v>
      </c>
      <c r="BN43" s="119">
        <v>0</v>
      </c>
      <c r="BO43" s="119">
        <v>0</v>
      </c>
      <c r="BP43" s="119">
        <v>0</v>
      </c>
      <c r="BQ43" s="119">
        <v>0</v>
      </c>
      <c r="BR43" s="119">
        <v>0</v>
      </c>
      <c r="BS43" s="119">
        <v>0</v>
      </c>
      <c r="BT43" s="119">
        <v>0</v>
      </c>
      <c r="BU43" s="119">
        <v>0</v>
      </c>
      <c r="BV43" s="119">
        <v>0</v>
      </c>
      <c r="BW43" s="119">
        <v>0</v>
      </c>
      <c r="BX43" s="119">
        <v>0</v>
      </c>
      <c r="BY43" s="119">
        <v>0</v>
      </c>
      <c r="BZ43" s="119">
        <v>0</v>
      </c>
      <c r="CA43" s="119">
        <v>0</v>
      </c>
      <c r="CB43" s="119">
        <v>0</v>
      </c>
      <c r="CC43" s="119">
        <v>0</v>
      </c>
      <c r="CD43" s="119">
        <v>0</v>
      </c>
      <c r="CE43" s="119">
        <v>0</v>
      </c>
      <c r="CF43" s="119">
        <v>0</v>
      </c>
      <c r="CG43" s="119">
        <v>0</v>
      </c>
      <c r="CH43" s="119">
        <v>0</v>
      </c>
      <c r="CI43" s="119">
        <v>0.25</v>
      </c>
      <c r="CJ43" s="119">
        <v>0.25</v>
      </c>
      <c r="CK43" s="119">
        <v>0</v>
      </c>
      <c r="CL43" s="119">
        <v>0.25</v>
      </c>
      <c r="CM43" s="119">
        <v>0.25</v>
      </c>
      <c r="CN43" s="119">
        <v>0.25</v>
      </c>
      <c r="CO43" s="119">
        <v>0</v>
      </c>
      <c r="CP43" s="119">
        <v>0</v>
      </c>
      <c r="CQ43" s="119">
        <v>0</v>
      </c>
      <c r="CR43" s="119">
        <v>0</v>
      </c>
      <c r="CS43" s="119">
        <v>0</v>
      </c>
      <c r="CT43" s="119">
        <v>0</v>
      </c>
      <c r="CU43" s="119">
        <v>0</v>
      </c>
      <c r="CV43" s="119">
        <v>0</v>
      </c>
      <c r="CW43" s="119">
        <v>0.25</v>
      </c>
      <c r="CX43" s="119">
        <v>0.25</v>
      </c>
      <c r="CY43" s="119">
        <v>0.25</v>
      </c>
      <c r="CZ43" s="119">
        <v>0.25</v>
      </c>
    </row>
    <row r="44" spans="2:104">
      <c r="B44" s="120" t="s">
        <v>477</v>
      </c>
      <c r="C44" s="119">
        <v>2.19</v>
      </c>
      <c r="E44" s="115" t="s">
        <v>378</v>
      </c>
      <c r="F44" s="119">
        <v>0.5</v>
      </c>
      <c r="G44" s="119">
        <v>0.5</v>
      </c>
      <c r="H44" s="119">
        <v>0.5</v>
      </c>
      <c r="I44" s="119">
        <v>0.25</v>
      </c>
      <c r="J44" s="119">
        <v>0.5</v>
      </c>
      <c r="K44" s="119">
        <v>0.5</v>
      </c>
      <c r="L44" s="119">
        <v>0.25</v>
      </c>
      <c r="M44" s="119">
        <v>0.25</v>
      </c>
      <c r="N44" s="119">
        <v>0.5</v>
      </c>
      <c r="O44" s="119">
        <v>0.5</v>
      </c>
      <c r="P44" s="119">
        <v>0</v>
      </c>
      <c r="Q44" s="119">
        <v>0</v>
      </c>
      <c r="R44" s="119">
        <v>0</v>
      </c>
      <c r="S44" s="119">
        <v>0</v>
      </c>
      <c r="T44" s="119">
        <v>0</v>
      </c>
      <c r="U44" s="119">
        <v>0</v>
      </c>
      <c r="V44" s="119">
        <v>0</v>
      </c>
      <c r="W44" s="119">
        <v>0</v>
      </c>
      <c r="X44" s="119">
        <v>0</v>
      </c>
      <c r="Y44" s="119">
        <v>0</v>
      </c>
      <c r="Z44" s="119">
        <v>0.25</v>
      </c>
      <c r="AA44" s="119">
        <v>0.25</v>
      </c>
      <c r="AB44" s="119">
        <v>0.25</v>
      </c>
      <c r="AC44" s="119">
        <v>0.5</v>
      </c>
      <c r="AD44" s="119">
        <v>0.5</v>
      </c>
      <c r="AE44" s="119">
        <v>0.25</v>
      </c>
      <c r="AF44" s="119">
        <v>0.5</v>
      </c>
      <c r="AG44" s="119">
        <v>0.5</v>
      </c>
      <c r="AH44" s="119">
        <v>0.5</v>
      </c>
      <c r="AI44" s="119">
        <v>0.25</v>
      </c>
      <c r="AJ44" s="119">
        <v>0.25</v>
      </c>
      <c r="AK44" s="119">
        <v>0.25</v>
      </c>
      <c r="AL44" s="119">
        <v>0.25</v>
      </c>
      <c r="AM44" s="119">
        <v>0.5</v>
      </c>
      <c r="AN44" s="119">
        <v>0.25</v>
      </c>
      <c r="AO44" s="119">
        <v>0.5</v>
      </c>
      <c r="AP44" s="119">
        <v>1</v>
      </c>
      <c r="AQ44" s="119">
        <v>0.5</v>
      </c>
      <c r="AR44" s="119">
        <v>0.75</v>
      </c>
      <c r="AS44" s="119">
        <v>0.5</v>
      </c>
      <c r="AT44" s="119">
        <v>0.25</v>
      </c>
      <c r="AU44" s="119">
        <v>0.25</v>
      </c>
      <c r="AV44" s="119">
        <v>0.25</v>
      </c>
      <c r="AW44" s="119">
        <v>0.25</v>
      </c>
      <c r="AX44" s="119">
        <v>0.25</v>
      </c>
      <c r="AY44" s="119">
        <v>0.25</v>
      </c>
      <c r="AZ44" s="119">
        <v>0.25</v>
      </c>
      <c r="BA44" s="119">
        <v>0.25</v>
      </c>
      <c r="BB44" s="119">
        <v>0.25</v>
      </c>
      <c r="BC44" s="119">
        <v>0.25</v>
      </c>
      <c r="BD44" s="119">
        <v>0.25</v>
      </c>
      <c r="BE44" s="119">
        <v>0.25</v>
      </c>
      <c r="BF44" s="119">
        <v>0.25</v>
      </c>
      <c r="BG44" s="119">
        <v>0.25</v>
      </c>
      <c r="BH44" s="119">
        <v>0.25</v>
      </c>
      <c r="BI44" s="119">
        <v>0.25</v>
      </c>
      <c r="BJ44" s="119">
        <v>0</v>
      </c>
      <c r="BK44" s="119">
        <v>0</v>
      </c>
      <c r="BL44" s="119">
        <v>0</v>
      </c>
      <c r="BM44" s="119">
        <v>0</v>
      </c>
      <c r="BN44" s="119">
        <v>0</v>
      </c>
      <c r="BO44" s="119">
        <v>0</v>
      </c>
      <c r="BP44" s="119">
        <v>0</v>
      </c>
      <c r="BQ44" s="119">
        <v>0</v>
      </c>
      <c r="BR44" s="119">
        <v>0</v>
      </c>
      <c r="BS44" s="119">
        <v>0</v>
      </c>
      <c r="BT44" s="119">
        <v>0</v>
      </c>
      <c r="BU44" s="119">
        <v>0</v>
      </c>
      <c r="BV44" s="119">
        <v>0</v>
      </c>
      <c r="BW44" s="119">
        <v>0</v>
      </c>
      <c r="BX44" s="119">
        <v>0</v>
      </c>
      <c r="BY44" s="119">
        <v>0</v>
      </c>
      <c r="BZ44" s="119">
        <v>0</v>
      </c>
      <c r="CA44" s="119">
        <v>0</v>
      </c>
      <c r="CB44" s="119">
        <v>0</v>
      </c>
      <c r="CC44" s="119">
        <v>0</v>
      </c>
      <c r="CD44" s="119">
        <v>0</v>
      </c>
      <c r="CE44" s="119">
        <v>0</v>
      </c>
      <c r="CF44" s="119">
        <v>0</v>
      </c>
      <c r="CG44" s="119">
        <v>0</v>
      </c>
      <c r="CH44" s="119">
        <v>0</v>
      </c>
      <c r="CI44" s="119">
        <v>0.25</v>
      </c>
      <c r="CJ44" s="119">
        <v>0.25</v>
      </c>
      <c r="CK44" s="119">
        <v>0</v>
      </c>
      <c r="CL44" s="119">
        <v>0.25</v>
      </c>
      <c r="CM44" s="119">
        <v>0.25</v>
      </c>
      <c r="CN44" s="119">
        <v>0.25</v>
      </c>
      <c r="CO44" s="119">
        <v>0</v>
      </c>
      <c r="CP44" s="119">
        <v>0</v>
      </c>
      <c r="CQ44" s="119">
        <v>0</v>
      </c>
      <c r="CR44" s="119">
        <v>0</v>
      </c>
      <c r="CS44" s="119">
        <v>0</v>
      </c>
      <c r="CT44" s="119">
        <v>0</v>
      </c>
      <c r="CU44" s="119">
        <v>0</v>
      </c>
      <c r="CV44" s="119">
        <v>0</v>
      </c>
      <c r="CW44" s="119">
        <v>0.25</v>
      </c>
      <c r="CX44" s="119">
        <v>0.25</v>
      </c>
      <c r="CY44" s="119">
        <v>0.25</v>
      </c>
      <c r="CZ44" s="119">
        <v>0.25</v>
      </c>
    </row>
    <row r="45" spans="2:104">
      <c r="B45" s="120" t="s">
        <v>478</v>
      </c>
      <c r="C45" s="119">
        <v>7.27</v>
      </c>
      <c r="E45" s="115" t="s">
        <v>379</v>
      </c>
      <c r="F45" s="119">
        <v>0.25</v>
      </c>
      <c r="G45" s="119">
        <v>0.25</v>
      </c>
      <c r="H45" s="119">
        <v>0.25</v>
      </c>
      <c r="I45" s="119">
        <v>0.25</v>
      </c>
      <c r="J45" s="119">
        <v>0.25</v>
      </c>
      <c r="K45" s="119">
        <v>0.25</v>
      </c>
      <c r="L45" s="119">
        <v>0.25</v>
      </c>
      <c r="M45" s="119">
        <v>0.25</v>
      </c>
      <c r="N45" s="119">
        <v>0.5</v>
      </c>
      <c r="O45" s="119">
        <v>0.5</v>
      </c>
      <c r="P45" s="119">
        <v>0</v>
      </c>
      <c r="Q45" s="119">
        <v>0</v>
      </c>
      <c r="R45" s="119">
        <v>0</v>
      </c>
      <c r="S45" s="119">
        <v>0</v>
      </c>
      <c r="T45" s="119">
        <v>0</v>
      </c>
      <c r="U45" s="119">
        <v>0</v>
      </c>
      <c r="V45" s="119">
        <v>0</v>
      </c>
      <c r="W45" s="119">
        <v>0</v>
      </c>
      <c r="X45" s="119">
        <v>0</v>
      </c>
      <c r="Y45" s="119">
        <v>0</v>
      </c>
      <c r="Z45" s="119">
        <v>0.25</v>
      </c>
      <c r="AA45" s="119">
        <v>0.25</v>
      </c>
      <c r="AB45" s="119">
        <v>0.25</v>
      </c>
      <c r="AC45" s="119">
        <v>0.75</v>
      </c>
      <c r="AD45" s="119">
        <v>0.75</v>
      </c>
      <c r="AE45" s="119">
        <v>0.5</v>
      </c>
      <c r="AF45" s="119">
        <v>0.5</v>
      </c>
      <c r="AG45" s="119">
        <v>1</v>
      </c>
      <c r="AH45" s="119">
        <v>0.5</v>
      </c>
      <c r="AI45" s="119">
        <v>0.25</v>
      </c>
      <c r="AJ45" s="119">
        <v>0.25</v>
      </c>
      <c r="AK45" s="119">
        <v>0.25</v>
      </c>
      <c r="AL45" s="119">
        <v>0.5</v>
      </c>
      <c r="AM45" s="119">
        <v>0.5</v>
      </c>
      <c r="AN45" s="119">
        <v>0.5</v>
      </c>
      <c r="AO45" s="119">
        <v>0.75</v>
      </c>
      <c r="AP45" s="119">
        <v>0.5</v>
      </c>
      <c r="AQ45" s="119">
        <v>1</v>
      </c>
      <c r="AR45" s="119">
        <v>0.5</v>
      </c>
      <c r="AS45" s="119">
        <v>0.75</v>
      </c>
      <c r="AT45" s="119">
        <v>0.5</v>
      </c>
      <c r="AU45" s="119">
        <v>0.5</v>
      </c>
      <c r="AV45" s="119">
        <v>0.25</v>
      </c>
      <c r="AW45" s="119">
        <v>0.5</v>
      </c>
      <c r="AX45" s="119">
        <v>0.25</v>
      </c>
      <c r="AY45" s="119">
        <v>0.25</v>
      </c>
      <c r="AZ45" s="119">
        <v>0.25</v>
      </c>
      <c r="BA45" s="119">
        <v>0.25</v>
      </c>
      <c r="BB45" s="119">
        <v>0.25</v>
      </c>
      <c r="BC45" s="119">
        <v>0.25</v>
      </c>
      <c r="BD45" s="119">
        <v>0.25</v>
      </c>
      <c r="BE45" s="119">
        <v>0.25</v>
      </c>
      <c r="BF45" s="119">
        <v>0.25</v>
      </c>
      <c r="BG45" s="119">
        <v>0.25</v>
      </c>
      <c r="BH45" s="119">
        <v>0.25</v>
      </c>
      <c r="BI45" s="119">
        <v>0.25</v>
      </c>
      <c r="BJ45" s="119">
        <v>0</v>
      </c>
      <c r="BK45" s="119">
        <v>0</v>
      </c>
      <c r="BL45" s="119">
        <v>0</v>
      </c>
      <c r="BM45" s="119">
        <v>0</v>
      </c>
      <c r="BN45" s="119">
        <v>0</v>
      </c>
      <c r="BO45" s="119">
        <v>0</v>
      </c>
      <c r="BP45" s="119">
        <v>0</v>
      </c>
      <c r="BQ45" s="119">
        <v>0</v>
      </c>
      <c r="BR45" s="119">
        <v>0</v>
      </c>
      <c r="BS45" s="119">
        <v>0</v>
      </c>
      <c r="BT45" s="119">
        <v>0</v>
      </c>
      <c r="BU45" s="119">
        <v>0</v>
      </c>
      <c r="BV45" s="119">
        <v>0</v>
      </c>
      <c r="BW45" s="119">
        <v>0</v>
      </c>
      <c r="BX45" s="119">
        <v>0</v>
      </c>
      <c r="BY45" s="119">
        <v>0</v>
      </c>
      <c r="BZ45" s="119">
        <v>0</v>
      </c>
      <c r="CA45" s="119">
        <v>0</v>
      </c>
      <c r="CB45" s="119">
        <v>0</v>
      </c>
      <c r="CC45" s="119">
        <v>0</v>
      </c>
      <c r="CD45" s="119">
        <v>0</v>
      </c>
      <c r="CE45" s="119">
        <v>0</v>
      </c>
      <c r="CF45" s="119">
        <v>0</v>
      </c>
      <c r="CG45" s="119">
        <v>0</v>
      </c>
      <c r="CH45" s="119">
        <v>0</v>
      </c>
      <c r="CI45" s="119">
        <v>0.25</v>
      </c>
      <c r="CJ45" s="119">
        <v>0.25</v>
      </c>
      <c r="CK45" s="119">
        <v>0</v>
      </c>
      <c r="CL45" s="119">
        <v>0.25</v>
      </c>
      <c r="CM45" s="119">
        <v>0.25</v>
      </c>
      <c r="CN45" s="119">
        <v>0.5</v>
      </c>
      <c r="CO45" s="119">
        <v>0</v>
      </c>
      <c r="CP45" s="119">
        <v>0</v>
      </c>
      <c r="CQ45" s="119">
        <v>0</v>
      </c>
      <c r="CR45" s="119">
        <v>0</v>
      </c>
      <c r="CS45" s="119">
        <v>0</v>
      </c>
      <c r="CT45" s="119">
        <v>0</v>
      </c>
      <c r="CU45" s="119">
        <v>0</v>
      </c>
      <c r="CV45" s="119">
        <v>0</v>
      </c>
      <c r="CW45" s="119">
        <v>0.25</v>
      </c>
      <c r="CX45" s="119">
        <v>0.25</v>
      </c>
      <c r="CY45" s="119">
        <v>0.25</v>
      </c>
      <c r="CZ45" s="119">
        <v>0.25</v>
      </c>
    </row>
    <row r="46" spans="2:104">
      <c r="B46" s="120" t="s">
        <v>479</v>
      </c>
      <c r="C46" s="119">
        <v>10.59</v>
      </c>
      <c r="E46" s="115" t="s">
        <v>380</v>
      </c>
      <c r="F46" s="119">
        <v>0.25</v>
      </c>
      <c r="G46" s="119">
        <v>0.5</v>
      </c>
      <c r="H46" s="119">
        <v>0.5</v>
      </c>
      <c r="I46" s="119">
        <v>0.25</v>
      </c>
      <c r="J46" s="119">
        <v>0.5</v>
      </c>
      <c r="K46" s="119">
        <v>0.25</v>
      </c>
      <c r="L46" s="119">
        <v>0.25</v>
      </c>
      <c r="M46" s="119">
        <v>0.25</v>
      </c>
      <c r="N46" s="119">
        <v>0.5</v>
      </c>
      <c r="O46" s="119">
        <v>0.25</v>
      </c>
      <c r="P46" s="119">
        <v>0</v>
      </c>
      <c r="Q46" s="119">
        <v>0</v>
      </c>
      <c r="R46" s="119">
        <v>0</v>
      </c>
      <c r="S46" s="119">
        <v>0</v>
      </c>
      <c r="T46" s="119">
        <v>0</v>
      </c>
      <c r="U46" s="119">
        <v>0</v>
      </c>
      <c r="V46" s="119">
        <v>0</v>
      </c>
      <c r="W46" s="119">
        <v>0</v>
      </c>
      <c r="X46" s="119">
        <v>0</v>
      </c>
      <c r="Y46" s="119">
        <v>0</v>
      </c>
      <c r="Z46" s="119">
        <v>0.25</v>
      </c>
      <c r="AA46" s="119">
        <v>0.25</v>
      </c>
      <c r="AB46" s="119">
        <v>0.25</v>
      </c>
      <c r="AC46" s="119">
        <v>0.5</v>
      </c>
      <c r="AD46" s="119">
        <v>0.5</v>
      </c>
      <c r="AE46" s="119">
        <v>0.25</v>
      </c>
      <c r="AF46" s="119">
        <v>0.5</v>
      </c>
      <c r="AG46" s="119">
        <v>0.5</v>
      </c>
      <c r="AH46" s="119">
        <v>0.25</v>
      </c>
      <c r="AI46" s="119">
        <v>0.25</v>
      </c>
      <c r="AJ46" s="119">
        <v>0.25</v>
      </c>
      <c r="AK46" s="119">
        <v>0.25</v>
      </c>
      <c r="AL46" s="119">
        <v>0.25</v>
      </c>
      <c r="AM46" s="119">
        <v>0.25</v>
      </c>
      <c r="AN46" s="119">
        <v>0.25</v>
      </c>
      <c r="AO46" s="119">
        <v>0.5</v>
      </c>
      <c r="AP46" s="119">
        <v>0.75</v>
      </c>
      <c r="AQ46" s="119">
        <v>0.5</v>
      </c>
      <c r="AR46" s="119">
        <v>1</v>
      </c>
      <c r="AS46" s="119">
        <v>0.5</v>
      </c>
      <c r="AT46" s="119">
        <v>0.25</v>
      </c>
      <c r="AU46" s="119">
        <v>0.25</v>
      </c>
      <c r="AV46" s="119">
        <v>0.25</v>
      </c>
      <c r="AW46" s="119">
        <v>0.25</v>
      </c>
      <c r="AX46" s="119">
        <v>0.25</v>
      </c>
      <c r="AY46" s="119">
        <v>0.25</v>
      </c>
      <c r="AZ46" s="119">
        <v>0.25</v>
      </c>
      <c r="BA46" s="119">
        <v>0.25</v>
      </c>
      <c r="BB46" s="119">
        <v>0.25</v>
      </c>
      <c r="BC46" s="119">
        <v>0.25</v>
      </c>
      <c r="BD46" s="119">
        <v>0.25</v>
      </c>
      <c r="BE46" s="119">
        <v>0.25</v>
      </c>
      <c r="BF46" s="119">
        <v>0.25</v>
      </c>
      <c r="BG46" s="119">
        <v>0.25</v>
      </c>
      <c r="BH46" s="119">
        <v>0.25</v>
      </c>
      <c r="BI46" s="119">
        <v>0.25</v>
      </c>
      <c r="BJ46" s="119">
        <v>0</v>
      </c>
      <c r="BK46" s="119">
        <v>0</v>
      </c>
      <c r="BL46" s="119">
        <v>0</v>
      </c>
      <c r="BM46" s="119">
        <v>0</v>
      </c>
      <c r="BN46" s="119">
        <v>0</v>
      </c>
      <c r="BO46" s="119">
        <v>0</v>
      </c>
      <c r="BP46" s="119">
        <v>0</v>
      </c>
      <c r="BQ46" s="119">
        <v>0</v>
      </c>
      <c r="BR46" s="119">
        <v>0</v>
      </c>
      <c r="BS46" s="119">
        <v>0</v>
      </c>
      <c r="BT46" s="119">
        <v>0</v>
      </c>
      <c r="BU46" s="119">
        <v>0</v>
      </c>
      <c r="BV46" s="119">
        <v>0</v>
      </c>
      <c r="BW46" s="119">
        <v>0</v>
      </c>
      <c r="BX46" s="119">
        <v>0</v>
      </c>
      <c r="BY46" s="119">
        <v>0</v>
      </c>
      <c r="BZ46" s="119">
        <v>0</v>
      </c>
      <c r="CA46" s="119">
        <v>0</v>
      </c>
      <c r="CB46" s="119">
        <v>0</v>
      </c>
      <c r="CC46" s="119">
        <v>0</v>
      </c>
      <c r="CD46" s="119">
        <v>0</v>
      </c>
      <c r="CE46" s="119">
        <v>0</v>
      </c>
      <c r="CF46" s="119">
        <v>0</v>
      </c>
      <c r="CG46" s="119">
        <v>0</v>
      </c>
      <c r="CH46" s="119">
        <v>0</v>
      </c>
      <c r="CI46" s="119">
        <v>0.25</v>
      </c>
      <c r="CJ46" s="119">
        <v>0.25</v>
      </c>
      <c r="CK46" s="119">
        <v>0</v>
      </c>
      <c r="CL46" s="119">
        <v>0.25</v>
      </c>
      <c r="CM46" s="119">
        <v>0.25</v>
      </c>
      <c r="CN46" s="119">
        <v>0.25</v>
      </c>
      <c r="CO46" s="119">
        <v>0</v>
      </c>
      <c r="CP46" s="119">
        <v>0</v>
      </c>
      <c r="CQ46" s="119">
        <v>0</v>
      </c>
      <c r="CR46" s="119">
        <v>0</v>
      </c>
      <c r="CS46" s="119">
        <v>0</v>
      </c>
      <c r="CT46" s="119">
        <v>0</v>
      </c>
      <c r="CU46" s="119">
        <v>0</v>
      </c>
      <c r="CV46" s="119">
        <v>0</v>
      </c>
      <c r="CW46" s="119">
        <v>0.25</v>
      </c>
      <c r="CX46" s="119">
        <v>0.25</v>
      </c>
      <c r="CY46" s="119">
        <v>0.25</v>
      </c>
      <c r="CZ46" s="119">
        <v>0.25</v>
      </c>
    </row>
    <row r="47" spans="2:104">
      <c r="B47" s="120" t="s">
        <v>480</v>
      </c>
      <c r="C47" s="119">
        <v>5.44</v>
      </c>
      <c r="E47" s="115" t="s">
        <v>381</v>
      </c>
      <c r="F47" s="119">
        <v>0.5</v>
      </c>
      <c r="G47" s="119">
        <v>0.5</v>
      </c>
      <c r="H47" s="119">
        <v>0.5</v>
      </c>
      <c r="I47" s="119">
        <v>0.25</v>
      </c>
      <c r="J47" s="119">
        <v>0.5</v>
      </c>
      <c r="K47" s="119">
        <v>0.5</v>
      </c>
      <c r="L47" s="119">
        <v>0.25</v>
      </c>
      <c r="M47" s="119">
        <v>0.25</v>
      </c>
      <c r="N47" s="119">
        <v>0.5</v>
      </c>
      <c r="O47" s="119">
        <v>0.5</v>
      </c>
      <c r="P47" s="119">
        <v>0</v>
      </c>
      <c r="Q47" s="119">
        <v>0</v>
      </c>
      <c r="R47" s="119">
        <v>0</v>
      </c>
      <c r="S47" s="119">
        <v>0</v>
      </c>
      <c r="T47" s="119">
        <v>0</v>
      </c>
      <c r="U47" s="119">
        <v>0</v>
      </c>
      <c r="V47" s="119">
        <v>0</v>
      </c>
      <c r="W47" s="119">
        <v>0</v>
      </c>
      <c r="X47" s="119">
        <v>0</v>
      </c>
      <c r="Y47" s="119">
        <v>0</v>
      </c>
      <c r="Z47" s="119">
        <v>0.25</v>
      </c>
      <c r="AA47" s="119">
        <v>0.25</v>
      </c>
      <c r="AB47" s="119">
        <v>0.25</v>
      </c>
      <c r="AC47" s="119">
        <v>0.75</v>
      </c>
      <c r="AD47" s="119">
        <v>0.5</v>
      </c>
      <c r="AE47" s="119">
        <v>0.5</v>
      </c>
      <c r="AF47" s="119">
        <v>0.5</v>
      </c>
      <c r="AG47" s="119">
        <v>0.75</v>
      </c>
      <c r="AH47" s="119">
        <v>0.75</v>
      </c>
      <c r="AI47" s="119">
        <v>0.5</v>
      </c>
      <c r="AJ47" s="119">
        <v>0.5</v>
      </c>
      <c r="AK47" s="119">
        <v>0.75</v>
      </c>
      <c r="AL47" s="119">
        <v>0.5</v>
      </c>
      <c r="AM47" s="119">
        <v>0.75</v>
      </c>
      <c r="AN47" s="119">
        <v>0.5</v>
      </c>
      <c r="AO47" s="119">
        <v>0.5</v>
      </c>
      <c r="AP47" s="119">
        <v>0.5</v>
      </c>
      <c r="AQ47" s="119">
        <v>0.75</v>
      </c>
      <c r="AR47" s="119">
        <v>0.5</v>
      </c>
      <c r="AS47" s="119">
        <v>1</v>
      </c>
      <c r="AT47" s="119">
        <v>0.5</v>
      </c>
      <c r="AU47" s="119">
        <v>0.5</v>
      </c>
      <c r="AV47" s="119">
        <v>0.25</v>
      </c>
      <c r="AW47" s="119">
        <v>0.5</v>
      </c>
      <c r="AX47" s="119">
        <v>0.25</v>
      </c>
      <c r="AY47" s="119">
        <v>0.25</v>
      </c>
      <c r="AZ47" s="119">
        <v>0.25</v>
      </c>
      <c r="BA47" s="119">
        <v>0.25</v>
      </c>
      <c r="BB47" s="119">
        <v>0.25</v>
      </c>
      <c r="BC47" s="119">
        <v>0.25</v>
      </c>
      <c r="BD47" s="119">
        <v>0.25</v>
      </c>
      <c r="BE47" s="119">
        <v>0.25</v>
      </c>
      <c r="BF47" s="119">
        <v>0.25</v>
      </c>
      <c r="BG47" s="119">
        <v>0.25</v>
      </c>
      <c r="BH47" s="119">
        <v>0.25</v>
      </c>
      <c r="BI47" s="119">
        <v>0.25</v>
      </c>
      <c r="BJ47" s="119">
        <v>0.25</v>
      </c>
      <c r="BK47" s="119">
        <v>0.25</v>
      </c>
      <c r="BL47" s="119">
        <v>0.25</v>
      </c>
      <c r="BM47" s="119">
        <v>0.25</v>
      </c>
      <c r="BN47" s="119">
        <v>0.25</v>
      </c>
      <c r="BO47" s="119">
        <v>0.25</v>
      </c>
      <c r="BP47" s="119">
        <v>0.25</v>
      </c>
      <c r="BQ47" s="119">
        <v>0.25</v>
      </c>
      <c r="BR47" s="119">
        <v>0.25</v>
      </c>
      <c r="BS47" s="119">
        <v>0</v>
      </c>
      <c r="BT47" s="119">
        <v>0.25</v>
      </c>
      <c r="BU47" s="119">
        <v>0.25</v>
      </c>
      <c r="BV47" s="119">
        <v>0</v>
      </c>
      <c r="BW47" s="119">
        <v>0</v>
      </c>
      <c r="BX47" s="119">
        <v>0</v>
      </c>
      <c r="BY47" s="119">
        <v>0</v>
      </c>
      <c r="BZ47" s="119">
        <v>0</v>
      </c>
      <c r="CA47" s="119">
        <v>0</v>
      </c>
      <c r="CB47" s="119">
        <v>0</v>
      </c>
      <c r="CC47" s="119">
        <v>0</v>
      </c>
      <c r="CD47" s="119">
        <v>0</v>
      </c>
      <c r="CE47" s="119">
        <v>0</v>
      </c>
      <c r="CF47" s="119">
        <v>0</v>
      </c>
      <c r="CG47" s="119">
        <v>0</v>
      </c>
      <c r="CH47" s="119">
        <v>0</v>
      </c>
      <c r="CI47" s="119">
        <v>0.25</v>
      </c>
      <c r="CJ47" s="119">
        <v>0.25</v>
      </c>
      <c r="CK47" s="119">
        <v>0</v>
      </c>
      <c r="CL47" s="119">
        <v>0.25</v>
      </c>
      <c r="CM47" s="119">
        <v>0.25</v>
      </c>
      <c r="CN47" s="119">
        <v>0.5</v>
      </c>
      <c r="CO47" s="119">
        <v>0</v>
      </c>
      <c r="CP47" s="119">
        <v>0</v>
      </c>
      <c r="CQ47" s="119">
        <v>0</v>
      </c>
      <c r="CR47" s="119">
        <v>0</v>
      </c>
      <c r="CS47" s="119">
        <v>0</v>
      </c>
      <c r="CT47" s="119">
        <v>0</v>
      </c>
      <c r="CU47" s="119">
        <v>0</v>
      </c>
      <c r="CV47" s="119">
        <v>0</v>
      </c>
      <c r="CW47" s="119">
        <v>0.25</v>
      </c>
      <c r="CX47" s="119">
        <v>0.25</v>
      </c>
      <c r="CY47" s="119">
        <v>0.25</v>
      </c>
      <c r="CZ47" s="119">
        <v>0.25</v>
      </c>
    </row>
    <row r="48" spans="2:104">
      <c r="B48" s="120" t="s">
        <v>481</v>
      </c>
      <c r="C48" s="119">
        <v>0</v>
      </c>
      <c r="E48" s="115" t="s">
        <v>382</v>
      </c>
      <c r="F48" s="119">
        <v>0.25</v>
      </c>
      <c r="G48" s="119">
        <v>0.25</v>
      </c>
      <c r="H48" s="119">
        <v>0.25</v>
      </c>
      <c r="I48" s="119">
        <v>0.25</v>
      </c>
      <c r="J48" s="119">
        <v>0.25</v>
      </c>
      <c r="K48" s="119">
        <v>0.25</v>
      </c>
      <c r="L48" s="119">
        <v>0</v>
      </c>
      <c r="M48" s="119">
        <v>0</v>
      </c>
      <c r="N48" s="119">
        <v>0.25</v>
      </c>
      <c r="O48" s="119">
        <v>0.5</v>
      </c>
      <c r="P48" s="119">
        <v>0</v>
      </c>
      <c r="Q48" s="119">
        <v>0</v>
      </c>
      <c r="R48" s="119">
        <v>0</v>
      </c>
      <c r="S48" s="119">
        <v>0</v>
      </c>
      <c r="T48" s="119">
        <v>0</v>
      </c>
      <c r="U48" s="119">
        <v>0</v>
      </c>
      <c r="V48" s="119">
        <v>0</v>
      </c>
      <c r="W48" s="119">
        <v>0</v>
      </c>
      <c r="X48" s="119">
        <v>0</v>
      </c>
      <c r="Y48" s="119">
        <v>0</v>
      </c>
      <c r="Z48" s="119">
        <v>0.25</v>
      </c>
      <c r="AA48" s="119">
        <v>0.25</v>
      </c>
      <c r="AB48" s="119">
        <v>0.25</v>
      </c>
      <c r="AC48" s="119">
        <v>0.5</v>
      </c>
      <c r="AD48" s="119">
        <v>0.5</v>
      </c>
      <c r="AE48" s="119">
        <v>0.5</v>
      </c>
      <c r="AF48" s="119">
        <v>0.5</v>
      </c>
      <c r="AG48" s="119">
        <v>0.5</v>
      </c>
      <c r="AH48" s="119">
        <v>0.5</v>
      </c>
      <c r="AI48" s="119">
        <v>0.5</v>
      </c>
      <c r="AJ48" s="119">
        <v>0.5</v>
      </c>
      <c r="AK48" s="119">
        <v>0.5</v>
      </c>
      <c r="AL48" s="119">
        <v>0.75</v>
      </c>
      <c r="AM48" s="119">
        <v>0.5</v>
      </c>
      <c r="AN48" s="119">
        <v>0.75</v>
      </c>
      <c r="AO48" s="119">
        <v>0.25</v>
      </c>
      <c r="AP48" s="119">
        <v>0.25</v>
      </c>
      <c r="AQ48" s="119">
        <v>0.5</v>
      </c>
      <c r="AR48" s="119">
        <v>0.25</v>
      </c>
      <c r="AS48" s="119">
        <v>0.5</v>
      </c>
      <c r="AT48" s="119">
        <v>1</v>
      </c>
      <c r="AU48" s="119">
        <v>1</v>
      </c>
      <c r="AV48" s="119">
        <v>0.5</v>
      </c>
      <c r="AW48" s="119">
        <v>0.75</v>
      </c>
      <c r="AX48" s="119">
        <v>0.5</v>
      </c>
      <c r="AY48" s="119">
        <v>0.5</v>
      </c>
      <c r="AZ48" s="119">
        <v>0.5</v>
      </c>
      <c r="BA48" s="119">
        <v>0.5</v>
      </c>
      <c r="BB48" s="119">
        <v>0.5</v>
      </c>
      <c r="BC48" s="119">
        <v>0.5</v>
      </c>
      <c r="BD48" s="119">
        <v>0.25</v>
      </c>
      <c r="BE48" s="119">
        <v>0.25</v>
      </c>
      <c r="BF48" s="119">
        <v>0.25</v>
      </c>
      <c r="BG48" s="119">
        <v>0.25</v>
      </c>
      <c r="BH48" s="119">
        <v>0.25</v>
      </c>
      <c r="BI48" s="119">
        <v>0.25</v>
      </c>
      <c r="BJ48" s="119">
        <v>0.25</v>
      </c>
      <c r="BK48" s="119">
        <v>0.25</v>
      </c>
      <c r="BL48" s="119">
        <v>0.25</v>
      </c>
      <c r="BM48" s="119">
        <v>0.25</v>
      </c>
      <c r="BN48" s="119">
        <v>0.25</v>
      </c>
      <c r="BO48" s="119">
        <v>0.25</v>
      </c>
      <c r="BP48" s="119">
        <v>0.25</v>
      </c>
      <c r="BQ48" s="119">
        <v>0.25</v>
      </c>
      <c r="BR48" s="119">
        <v>0.25</v>
      </c>
      <c r="BS48" s="119">
        <v>0.25</v>
      </c>
      <c r="BT48" s="119">
        <v>0.25</v>
      </c>
      <c r="BU48" s="119">
        <v>0.25</v>
      </c>
      <c r="BV48" s="119">
        <v>0.25</v>
      </c>
      <c r="BW48" s="119">
        <v>0.25</v>
      </c>
      <c r="BX48" s="119">
        <v>0</v>
      </c>
      <c r="BY48" s="119">
        <v>0</v>
      </c>
      <c r="BZ48" s="119">
        <v>0</v>
      </c>
      <c r="CA48" s="119">
        <v>0</v>
      </c>
      <c r="CB48" s="119">
        <v>0.25</v>
      </c>
      <c r="CC48" s="119">
        <v>0</v>
      </c>
      <c r="CD48" s="119">
        <v>0</v>
      </c>
      <c r="CE48" s="119">
        <v>0</v>
      </c>
      <c r="CF48" s="119">
        <v>0</v>
      </c>
      <c r="CG48" s="119">
        <v>0</v>
      </c>
      <c r="CH48" s="119">
        <v>0</v>
      </c>
      <c r="CI48" s="119">
        <v>0.25</v>
      </c>
      <c r="CJ48" s="119">
        <v>0.25</v>
      </c>
      <c r="CK48" s="119">
        <v>0</v>
      </c>
      <c r="CL48" s="119">
        <v>0.25</v>
      </c>
      <c r="CM48" s="119">
        <v>0.25</v>
      </c>
      <c r="CN48" s="119">
        <v>0.25</v>
      </c>
      <c r="CO48" s="119">
        <v>0</v>
      </c>
      <c r="CP48" s="119">
        <v>0</v>
      </c>
      <c r="CQ48" s="119">
        <v>0.25</v>
      </c>
      <c r="CR48" s="119">
        <v>0.25</v>
      </c>
      <c r="CS48" s="119">
        <v>0.25</v>
      </c>
      <c r="CT48" s="119">
        <v>0.25</v>
      </c>
      <c r="CU48" s="119">
        <v>0.25</v>
      </c>
      <c r="CV48" s="119">
        <v>0.25</v>
      </c>
      <c r="CW48" s="119">
        <v>0.25</v>
      </c>
      <c r="CX48" s="119">
        <v>0.5</v>
      </c>
      <c r="CY48" s="119">
        <v>0.5</v>
      </c>
      <c r="CZ48" s="119">
        <v>0.25</v>
      </c>
    </row>
    <row r="49" spans="2:104">
      <c r="B49" s="120" t="s">
        <v>482</v>
      </c>
      <c r="C49" s="119">
        <v>0.67</v>
      </c>
      <c r="E49" s="115" t="s">
        <v>383</v>
      </c>
      <c r="F49" s="119">
        <v>0.25</v>
      </c>
      <c r="G49" s="119">
        <v>0.25</v>
      </c>
      <c r="H49" s="119">
        <v>0.25</v>
      </c>
      <c r="I49" s="119">
        <v>0.25</v>
      </c>
      <c r="J49" s="119">
        <v>0.25</v>
      </c>
      <c r="K49" s="119">
        <v>0.25</v>
      </c>
      <c r="L49" s="119">
        <v>0</v>
      </c>
      <c r="M49" s="119">
        <v>0</v>
      </c>
      <c r="N49" s="119">
        <v>0.25</v>
      </c>
      <c r="O49" s="119">
        <v>0.5</v>
      </c>
      <c r="P49" s="119">
        <v>0</v>
      </c>
      <c r="Q49" s="119">
        <v>0</v>
      </c>
      <c r="R49" s="119">
        <v>0</v>
      </c>
      <c r="S49" s="119">
        <v>0</v>
      </c>
      <c r="T49" s="119">
        <v>0</v>
      </c>
      <c r="U49" s="119">
        <v>0</v>
      </c>
      <c r="V49" s="119">
        <v>0</v>
      </c>
      <c r="W49" s="119">
        <v>0</v>
      </c>
      <c r="X49" s="119">
        <v>0</v>
      </c>
      <c r="Y49" s="119">
        <v>0</v>
      </c>
      <c r="Z49" s="119">
        <v>0.25</v>
      </c>
      <c r="AA49" s="119">
        <v>0.25</v>
      </c>
      <c r="AB49" s="119">
        <v>0.25</v>
      </c>
      <c r="AC49" s="119">
        <v>0.5</v>
      </c>
      <c r="AD49" s="119">
        <v>0.5</v>
      </c>
      <c r="AE49" s="119">
        <v>0.5</v>
      </c>
      <c r="AF49" s="119">
        <v>0.5</v>
      </c>
      <c r="AG49" s="119">
        <v>0.5</v>
      </c>
      <c r="AH49" s="119">
        <v>0.5</v>
      </c>
      <c r="AI49" s="119">
        <v>0.5</v>
      </c>
      <c r="AJ49" s="119">
        <v>0.5</v>
      </c>
      <c r="AK49" s="119">
        <v>0.5</v>
      </c>
      <c r="AL49" s="119">
        <v>0.75</v>
      </c>
      <c r="AM49" s="119">
        <v>0.5</v>
      </c>
      <c r="AN49" s="119">
        <v>0.75</v>
      </c>
      <c r="AO49" s="119">
        <v>0.25</v>
      </c>
      <c r="AP49" s="119">
        <v>0.25</v>
      </c>
      <c r="AQ49" s="119">
        <v>0.5</v>
      </c>
      <c r="AR49" s="119">
        <v>0.25</v>
      </c>
      <c r="AS49" s="119">
        <v>0.5</v>
      </c>
      <c r="AT49" s="119">
        <v>1</v>
      </c>
      <c r="AU49" s="119">
        <v>1</v>
      </c>
      <c r="AV49" s="119">
        <v>0.5</v>
      </c>
      <c r="AW49" s="119">
        <v>1</v>
      </c>
      <c r="AX49" s="119">
        <v>0.5</v>
      </c>
      <c r="AY49" s="119">
        <v>0.5</v>
      </c>
      <c r="AZ49" s="119">
        <v>0.5</v>
      </c>
      <c r="BA49" s="119">
        <v>0.5</v>
      </c>
      <c r="BB49" s="119">
        <v>0.5</v>
      </c>
      <c r="BC49" s="119">
        <v>0.5</v>
      </c>
      <c r="BD49" s="119">
        <v>0.25</v>
      </c>
      <c r="BE49" s="119">
        <v>0.25</v>
      </c>
      <c r="BF49" s="119">
        <v>0.25</v>
      </c>
      <c r="BG49" s="119">
        <v>0.25</v>
      </c>
      <c r="BH49" s="119">
        <v>0.25</v>
      </c>
      <c r="BI49" s="119">
        <v>0.25</v>
      </c>
      <c r="BJ49" s="119">
        <v>0.25</v>
      </c>
      <c r="BK49" s="119">
        <v>0.25</v>
      </c>
      <c r="BL49" s="119">
        <v>0.25</v>
      </c>
      <c r="BM49" s="119">
        <v>0.25</v>
      </c>
      <c r="BN49" s="119">
        <v>0.25</v>
      </c>
      <c r="BO49" s="119">
        <v>0.25</v>
      </c>
      <c r="BP49" s="119">
        <v>0.25</v>
      </c>
      <c r="BQ49" s="119">
        <v>0.25</v>
      </c>
      <c r="BR49" s="119">
        <v>0.25</v>
      </c>
      <c r="BS49" s="119">
        <v>0.25</v>
      </c>
      <c r="BT49" s="119">
        <v>0.25</v>
      </c>
      <c r="BU49" s="119">
        <v>0.25</v>
      </c>
      <c r="BV49" s="119">
        <v>0.25</v>
      </c>
      <c r="BW49" s="119">
        <v>0.25</v>
      </c>
      <c r="BX49" s="119">
        <v>0</v>
      </c>
      <c r="BY49" s="119">
        <v>0</v>
      </c>
      <c r="BZ49" s="119">
        <v>0</v>
      </c>
      <c r="CA49" s="119">
        <v>0</v>
      </c>
      <c r="CB49" s="119">
        <v>0.25</v>
      </c>
      <c r="CC49" s="119">
        <v>0</v>
      </c>
      <c r="CD49" s="119">
        <v>0</v>
      </c>
      <c r="CE49" s="119">
        <v>0</v>
      </c>
      <c r="CF49" s="119">
        <v>0</v>
      </c>
      <c r="CG49" s="119">
        <v>0</v>
      </c>
      <c r="CH49" s="119">
        <v>0</v>
      </c>
      <c r="CI49" s="119">
        <v>0.25</v>
      </c>
      <c r="CJ49" s="119">
        <v>0</v>
      </c>
      <c r="CK49" s="119">
        <v>0</v>
      </c>
      <c r="CL49" s="119">
        <v>0.25</v>
      </c>
      <c r="CM49" s="119">
        <v>0.25</v>
      </c>
      <c r="CN49" s="119">
        <v>0.25</v>
      </c>
      <c r="CO49" s="119">
        <v>0</v>
      </c>
      <c r="CP49" s="119">
        <v>0</v>
      </c>
      <c r="CQ49" s="119">
        <v>0.25</v>
      </c>
      <c r="CR49" s="119">
        <v>0.25</v>
      </c>
      <c r="CS49" s="119">
        <v>0.25</v>
      </c>
      <c r="CT49" s="119">
        <v>0.25</v>
      </c>
      <c r="CU49" s="119">
        <v>0.25</v>
      </c>
      <c r="CV49" s="119">
        <v>0.25</v>
      </c>
      <c r="CW49" s="119">
        <v>0.25</v>
      </c>
      <c r="CX49" s="119">
        <v>0.5</v>
      </c>
      <c r="CY49" s="119">
        <v>0.5</v>
      </c>
      <c r="CZ49" s="119">
        <v>0.25</v>
      </c>
    </row>
    <row r="50" spans="2:104">
      <c r="B50" s="120" t="s">
        <v>483</v>
      </c>
      <c r="C50" s="119">
        <v>1.71</v>
      </c>
      <c r="E50" s="115" t="s">
        <v>384</v>
      </c>
      <c r="F50" s="119">
        <v>0.25</v>
      </c>
      <c r="G50" s="119">
        <v>0.25</v>
      </c>
      <c r="H50" s="119">
        <v>0.25</v>
      </c>
      <c r="I50" s="119">
        <v>0.25</v>
      </c>
      <c r="J50" s="119">
        <v>0.25</v>
      </c>
      <c r="K50" s="119">
        <v>0.25</v>
      </c>
      <c r="L50" s="119">
        <v>0.25</v>
      </c>
      <c r="M50" s="119">
        <v>0.25</v>
      </c>
      <c r="N50" s="119">
        <v>0.25</v>
      </c>
      <c r="O50" s="119">
        <v>0.5</v>
      </c>
      <c r="P50" s="119">
        <v>0</v>
      </c>
      <c r="Q50" s="119">
        <v>0</v>
      </c>
      <c r="R50" s="119">
        <v>0</v>
      </c>
      <c r="S50" s="119">
        <v>0</v>
      </c>
      <c r="T50" s="119">
        <v>0</v>
      </c>
      <c r="U50" s="119">
        <v>0</v>
      </c>
      <c r="V50" s="119">
        <v>0</v>
      </c>
      <c r="W50" s="119">
        <v>0</v>
      </c>
      <c r="X50" s="119">
        <v>0</v>
      </c>
      <c r="Y50" s="119">
        <v>0</v>
      </c>
      <c r="Z50" s="119">
        <v>0.25</v>
      </c>
      <c r="AA50" s="119">
        <v>0.25</v>
      </c>
      <c r="AB50" s="119">
        <v>0.25</v>
      </c>
      <c r="AC50" s="119">
        <v>0.25</v>
      </c>
      <c r="AD50" s="119">
        <v>0.25</v>
      </c>
      <c r="AE50" s="119">
        <v>0.5</v>
      </c>
      <c r="AF50" s="119">
        <v>0.25</v>
      </c>
      <c r="AG50" s="119">
        <v>0.25</v>
      </c>
      <c r="AH50" s="119">
        <v>0.5</v>
      </c>
      <c r="AI50" s="119">
        <v>0.75</v>
      </c>
      <c r="AJ50" s="119">
        <v>0.5</v>
      </c>
      <c r="AK50" s="119">
        <v>0.5</v>
      </c>
      <c r="AL50" s="119">
        <v>0.5</v>
      </c>
      <c r="AM50" s="119">
        <v>0.5</v>
      </c>
      <c r="AN50" s="119">
        <v>0.5</v>
      </c>
      <c r="AO50" s="119">
        <v>0.25</v>
      </c>
      <c r="AP50" s="119">
        <v>0.25</v>
      </c>
      <c r="AQ50" s="119">
        <v>0.25</v>
      </c>
      <c r="AR50" s="119">
        <v>0.25</v>
      </c>
      <c r="AS50" s="119">
        <v>0.25</v>
      </c>
      <c r="AT50" s="119">
        <v>0.5</v>
      </c>
      <c r="AU50" s="119">
        <v>0.5</v>
      </c>
      <c r="AV50" s="119">
        <v>1</v>
      </c>
      <c r="AW50" s="119">
        <v>0.5</v>
      </c>
      <c r="AX50" s="119">
        <v>0.5</v>
      </c>
      <c r="AY50" s="119">
        <v>0.5</v>
      </c>
      <c r="AZ50" s="119">
        <v>0.5</v>
      </c>
      <c r="BA50" s="119">
        <v>0.5</v>
      </c>
      <c r="BB50" s="119">
        <v>0.5</v>
      </c>
      <c r="BC50" s="119">
        <v>0.5</v>
      </c>
      <c r="BD50" s="119">
        <v>0.25</v>
      </c>
      <c r="BE50" s="119">
        <v>0.25</v>
      </c>
      <c r="BF50" s="119">
        <v>0.25</v>
      </c>
      <c r="BG50" s="119">
        <v>0.25</v>
      </c>
      <c r="BH50" s="119">
        <v>0.25</v>
      </c>
      <c r="BI50" s="119">
        <v>0.25</v>
      </c>
      <c r="BJ50" s="119">
        <v>0.25</v>
      </c>
      <c r="BK50" s="119">
        <v>0.25</v>
      </c>
      <c r="BL50" s="119">
        <v>0.25</v>
      </c>
      <c r="BM50" s="119">
        <v>0.25</v>
      </c>
      <c r="BN50" s="119">
        <v>0.25</v>
      </c>
      <c r="BO50" s="119">
        <v>0.5</v>
      </c>
      <c r="BP50" s="119">
        <v>0.5</v>
      </c>
      <c r="BQ50" s="119">
        <v>0.5</v>
      </c>
      <c r="BR50" s="119">
        <v>0.5</v>
      </c>
      <c r="BS50" s="119">
        <v>0.25</v>
      </c>
      <c r="BT50" s="119">
        <v>0.25</v>
      </c>
      <c r="BU50" s="119">
        <v>0.25</v>
      </c>
      <c r="BV50" s="119">
        <v>0.25</v>
      </c>
      <c r="BW50" s="119">
        <v>0.25</v>
      </c>
      <c r="BX50" s="119">
        <v>0</v>
      </c>
      <c r="BY50" s="119">
        <v>0</v>
      </c>
      <c r="BZ50" s="119">
        <v>0</v>
      </c>
      <c r="CA50" s="119">
        <v>0</v>
      </c>
      <c r="CB50" s="119">
        <v>0.25</v>
      </c>
      <c r="CC50" s="119">
        <v>0</v>
      </c>
      <c r="CD50" s="119">
        <v>0</v>
      </c>
      <c r="CE50" s="119">
        <v>0</v>
      </c>
      <c r="CF50" s="119">
        <v>0</v>
      </c>
      <c r="CG50" s="119">
        <v>0</v>
      </c>
      <c r="CH50" s="119">
        <v>0</v>
      </c>
      <c r="CI50" s="119">
        <v>0</v>
      </c>
      <c r="CJ50" s="119">
        <v>0</v>
      </c>
      <c r="CK50" s="119">
        <v>0</v>
      </c>
      <c r="CL50" s="119">
        <v>0</v>
      </c>
      <c r="CM50" s="119">
        <v>0</v>
      </c>
      <c r="CN50" s="119">
        <v>0.25</v>
      </c>
      <c r="CO50" s="119">
        <v>0</v>
      </c>
      <c r="CP50" s="119">
        <v>0</v>
      </c>
      <c r="CQ50" s="119">
        <v>0.25</v>
      </c>
      <c r="CR50" s="119">
        <v>0.25</v>
      </c>
      <c r="CS50" s="119">
        <v>0.25</v>
      </c>
      <c r="CT50" s="119">
        <v>0.25</v>
      </c>
      <c r="CU50" s="119">
        <v>0.25</v>
      </c>
      <c r="CV50" s="119">
        <v>0.25</v>
      </c>
      <c r="CW50" s="119">
        <v>0.25</v>
      </c>
      <c r="CX50" s="119">
        <v>0.75</v>
      </c>
      <c r="CY50" s="119">
        <v>0.5</v>
      </c>
      <c r="CZ50" s="119">
        <v>0.25</v>
      </c>
    </row>
    <row r="51" spans="2:104">
      <c r="B51" s="120" t="s">
        <v>484</v>
      </c>
      <c r="C51" s="119">
        <v>3.08</v>
      </c>
      <c r="E51" s="115" t="s">
        <v>385</v>
      </c>
      <c r="F51" s="119">
        <v>0.5</v>
      </c>
      <c r="G51" s="119">
        <v>0.5</v>
      </c>
      <c r="H51" s="119">
        <v>0.5</v>
      </c>
      <c r="I51" s="119">
        <v>0.25</v>
      </c>
      <c r="J51" s="119">
        <v>0.5</v>
      </c>
      <c r="K51" s="119">
        <v>0.5</v>
      </c>
      <c r="L51" s="119">
        <v>0.25</v>
      </c>
      <c r="M51" s="119">
        <v>0.25</v>
      </c>
      <c r="N51" s="119">
        <v>0.5</v>
      </c>
      <c r="O51" s="119">
        <v>0.5</v>
      </c>
      <c r="P51" s="119">
        <v>0</v>
      </c>
      <c r="Q51" s="119">
        <v>0</v>
      </c>
      <c r="R51" s="119">
        <v>0</v>
      </c>
      <c r="S51" s="119">
        <v>0</v>
      </c>
      <c r="T51" s="119">
        <v>0</v>
      </c>
      <c r="U51" s="119">
        <v>0</v>
      </c>
      <c r="V51" s="119">
        <v>0</v>
      </c>
      <c r="W51" s="119">
        <v>0</v>
      </c>
      <c r="X51" s="119">
        <v>0</v>
      </c>
      <c r="Y51" s="119">
        <v>0</v>
      </c>
      <c r="Z51" s="119">
        <v>0.25</v>
      </c>
      <c r="AA51" s="119">
        <v>0.25</v>
      </c>
      <c r="AB51" s="119">
        <v>0.25</v>
      </c>
      <c r="AC51" s="119">
        <v>0.5</v>
      </c>
      <c r="AD51" s="119">
        <v>0.5</v>
      </c>
      <c r="AE51" s="119">
        <v>0.5</v>
      </c>
      <c r="AF51" s="119">
        <v>0.5</v>
      </c>
      <c r="AG51" s="119">
        <v>0.5</v>
      </c>
      <c r="AH51" s="119">
        <v>0.5</v>
      </c>
      <c r="AI51" s="119">
        <v>0.5</v>
      </c>
      <c r="AJ51" s="119">
        <v>0.5</v>
      </c>
      <c r="AK51" s="119">
        <v>0.5</v>
      </c>
      <c r="AL51" s="119">
        <v>0.75</v>
      </c>
      <c r="AM51" s="119">
        <v>0.5</v>
      </c>
      <c r="AN51" s="119">
        <v>0.75</v>
      </c>
      <c r="AO51" s="119">
        <v>0.25</v>
      </c>
      <c r="AP51" s="119">
        <v>0.25</v>
      </c>
      <c r="AQ51" s="119">
        <v>0.5</v>
      </c>
      <c r="AR51" s="119">
        <v>0.25</v>
      </c>
      <c r="AS51" s="119">
        <v>0.5</v>
      </c>
      <c r="AT51" s="119">
        <v>0.75</v>
      </c>
      <c r="AU51" s="119">
        <v>1</v>
      </c>
      <c r="AV51" s="119">
        <v>0.5</v>
      </c>
      <c r="AW51" s="119">
        <v>1</v>
      </c>
      <c r="AX51" s="119">
        <v>0.5</v>
      </c>
      <c r="AY51" s="119">
        <v>0.5</v>
      </c>
      <c r="AZ51" s="119">
        <v>0.5</v>
      </c>
      <c r="BA51" s="119">
        <v>0.5</v>
      </c>
      <c r="BB51" s="119">
        <v>0.5</v>
      </c>
      <c r="BC51" s="119">
        <v>0.5</v>
      </c>
      <c r="BD51" s="119">
        <v>0.25</v>
      </c>
      <c r="BE51" s="119">
        <v>0.25</v>
      </c>
      <c r="BF51" s="119">
        <v>0.25</v>
      </c>
      <c r="BG51" s="119">
        <v>0.25</v>
      </c>
      <c r="BH51" s="119">
        <v>0.25</v>
      </c>
      <c r="BI51" s="119">
        <v>0.25</v>
      </c>
      <c r="BJ51" s="119">
        <v>0.25</v>
      </c>
      <c r="BK51" s="119">
        <v>0.25</v>
      </c>
      <c r="BL51" s="119">
        <v>0.25</v>
      </c>
      <c r="BM51" s="119">
        <v>0.25</v>
      </c>
      <c r="BN51" s="119">
        <v>0.25</v>
      </c>
      <c r="BO51" s="119">
        <v>0.25</v>
      </c>
      <c r="BP51" s="119">
        <v>0.25</v>
      </c>
      <c r="BQ51" s="119">
        <v>0.25</v>
      </c>
      <c r="BR51" s="119">
        <v>0.25</v>
      </c>
      <c r="BS51" s="119">
        <v>0.25</v>
      </c>
      <c r="BT51" s="119">
        <v>0.25</v>
      </c>
      <c r="BU51" s="119">
        <v>0.25</v>
      </c>
      <c r="BV51" s="119">
        <v>0.25</v>
      </c>
      <c r="BW51" s="119">
        <v>0.25</v>
      </c>
      <c r="BX51" s="119">
        <v>0</v>
      </c>
      <c r="BY51" s="119">
        <v>0</v>
      </c>
      <c r="BZ51" s="119">
        <v>0</v>
      </c>
      <c r="CA51" s="119">
        <v>0</v>
      </c>
      <c r="CB51" s="119">
        <v>0.25</v>
      </c>
      <c r="CC51" s="119">
        <v>0</v>
      </c>
      <c r="CD51" s="119">
        <v>0</v>
      </c>
      <c r="CE51" s="119">
        <v>0</v>
      </c>
      <c r="CF51" s="119">
        <v>0</v>
      </c>
      <c r="CG51" s="119">
        <v>0</v>
      </c>
      <c r="CH51" s="119">
        <v>0</v>
      </c>
      <c r="CI51" s="119">
        <v>0</v>
      </c>
      <c r="CJ51" s="119">
        <v>0.25</v>
      </c>
      <c r="CK51" s="119">
        <v>0</v>
      </c>
      <c r="CL51" s="119">
        <v>0.25</v>
      </c>
      <c r="CM51" s="119">
        <v>0.25</v>
      </c>
      <c r="CN51" s="119">
        <v>0.25</v>
      </c>
      <c r="CO51" s="119">
        <v>0</v>
      </c>
      <c r="CP51" s="119">
        <v>0</v>
      </c>
      <c r="CQ51" s="119">
        <v>0.25</v>
      </c>
      <c r="CR51" s="119">
        <v>0.25</v>
      </c>
      <c r="CS51" s="119">
        <v>0.25</v>
      </c>
      <c r="CT51" s="119">
        <v>0.25</v>
      </c>
      <c r="CU51" s="119">
        <v>0.25</v>
      </c>
      <c r="CV51" s="119">
        <v>0.25</v>
      </c>
      <c r="CW51" s="119">
        <v>0.25</v>
      </c>
      <c r="CX51" s="119">
        <v>0.25</v>
      </c>
      <c r="CY51" s="119">
        <v>0.25</v>
      </c>
      <c r="CZ51" s="119">
        <v>0.25</v>
      </c>
    </row>
    <row r="52" spans="2:104">
      <c r="B52" s="120" t="s">
        <v>485</v>
      </c>
      <c r="C52" s="119">
        <v>0.28999999999999998</v>
      </c>
      <c r="E52" s="115" t="s">
        <v>386</v>
      </c>
      <c r="F52" s="119">
        <v>0.25</v>
      </c>
      <c r="G52" s="119">
        <v>0.25</v>
      </c>
      <c r="H52" s="119">
        <v>0.25</v>
      </c>
      <c r="I52" s="119">
        <v>0.25</v>
      </c>
      <c r="J52" s="119">
        <v>0.25</v>
      </c>
      <c r="K52" s="119">
        <v>0.25</v>
      </c>
      <c r="L52" s="119">
        <v>0.25</v>
      </c>
      <c r="M52" s="119">
        <v>0.25</v>
      </c>
      <c r="N52" s="119">
        <v>0.25</v>
      </c>
      <c r="O52" s="119">
        <v>0.25</v>
      </c>
      <c r="P52" s="119">
        <v>0</v>
      </c>
      <c r="Q52" s="119">
        <v>0</v>
      </c>
      <c r="R52" s="119">
        <v>0</v>
      </c>
      <c r="S52" s="119">
        <v>0</v>
      </c>
      <c r="T52" s="119">
        <v>0</v>
      </c>
      <c r="U52" s="119">
        <v>0</v>
      </c>
      <c r="V52" s="119">
        <v>0</v>
      </c>
      <c r="W52" s="119">
        <v>0</v>
      </c>
      <c r="X52" s="119">
        <v>0</v>
      </c>
      <c r="Y52" s="119">
        <v>0</v>
      </c>
      <c r="Z52" s="119">
        <v>0.25</v>
      </c>
      <c r="AA52" s="119">
        <v>0.25</v>
      </c>
      <c r="AB52" s="119">
        <v>0.25</v>
      </c>
      <c r="AC52" s="119">
        <v>0.25</v>
      </c>
      <c r="AD52" s="119">
        <v>0.25</v>
      </c>
      <c r="AE52" s="119">
        <v>0.25</v>
      </c>
      <c r="AF52" s="119">
        <v>0.25</v>
      </c>
      <c r="AG52" s="119">
        <v>0.25</v>
      </c>
      <c r="AH52" s="119">
        <v>0.25</v>
      </c>
      <c r="AI52" s="119">
        <v>0.25</v>
      </c>
      <c r="AJ52" s="119">
        <v>0.5</v>
      </c>
      <c r="AK52" s="119">
        <v>0.25</v>
      </c>
      <c r="AL52" s="119">
        <v>0.5</v>
      </c>
      <c r="AM52" s="119">
        <v>0.25</v>
      </c>
      <c r="AN52" s="119">
        <v>0.5</v>
      </c>
      <c r="AO52" s="119">
        <v>0.25</v>
      </c>
      <c r="AP52" s="119">
        <v>0.25</v>
      </c>
      <c r="AQ52" s="119">
        <v>0.25</v>
      </c>
      <c r="AR52" s="119">
        <v>0.25</v>
      </c>
      <c r="AS52" s="119">
        <v>0.25</v>
      </c>
      <c r="AT52" s="119">
        <v>0.5</v>
      </c>
      <c r="AU52" s="119">
        <v>0.5</v>
      </c>
      <c r="AV52" s="119">
        <v>0.5</v>
      </c>
      <c r="AW52" s="119">
        <v>0.5</v>
      </c>
      <c r="AX52" s="119">
        <v>1</v>
      </c>
      <c r="AY52" s="119">
        <v>0.75</v>
      </c>
      <c r="AZ52" s="119">
        <v>0.5</v>
      </c>
      <c r="BA52" s="119">
        <v>0.75</v>
      </c>
      <c r="BB52" s="119">
        <v>0.5</v>
      </c>
      <c r="BC52" s="119">
        <v>0.5</v>
      </c>
      <c r="BD52" s="119">
        <v>0.5</v>
      </c>
      <c r="BE52" s="119">
        <v>0.5</v>
      </c>
      <c r="BF52" s="119">
        <v>0.5</v>
      </c>
      <c r="BG52" s="119">
        <v>0.5</v>
      </c>
      <c r="BH52" s="119">
        <v>0.5</v>
      </c>
      <c r="BI52" s="119">
        <v>0.5</v>
      </c>
      <c r="BJ52" s="119">
        <v>0.5</v>
      </c>
      <c r="BK52" s="119">
        <v>0.25</v>
      </c>
      <c r="BL52" s="119">
        <v>0.25</v>
      </c>
      <c r="BM52" s="119">
        <v>0.25</v>
      </c>
      <c r="BN52" s="119">
        <v>0.25</v>
      </c>
      <c r="BO52" s="119">
        <v>0.25</v>
      </c>
      <c r="BP52" s="119">
        <v>0.25</v>
      </c>
      <c r="BQ52" s="119">
        <v>0.25</v>
      </c>
      <c r="BR52" s="119">
        <v>0.25</v>
      </c>
      <c r="BS52" s="119">
        <v>0.25</v>
      </c>
      <c r="BT52" s="119">
        <v>0.5</v>
      </c>
      <c r="BU52" s="119">
        <v>0.5</v>
      </c>
      <c r="BV52" s="119">
        <v>0.25</v>
      </c>
      <c r="BW52" s="119">
        <v>0.25</v>
      </c>
      <c r="BX52" s="119">
        <v>0</v>
      </c>
      <c r="BY52" s="119">
        <v>0</v>
      </c>
      <c r="BZ52" s="119">
        <v>0</v>
      </c>
      <c r="CA52" s="119">
        <v>0</v>
      </c>
      <c r="CB52" s="119">
        <v>0.25</v>
      </c>
      <c r="CC52" s="119">
        <v>0</v>
      </c>
      <c r="CD52" s="119">
        <v>0</v>
      </c>
      <c r="CE52" s="119">
        <v>0</v>
      </c>
      <c r="CF52" s="119">
        <v>0</v>
      </c>
      <c r="CG52" s="119">
        <v>0</v>
      </c>
      <c r="CH52" s="119">
        <v>0</v>
      </c>
      <c r="CI52" s="119">
        <v>0</v>
      </c>
      <c r="CJ52" s="119">
        <v>0</v>
      </c>
      <c r="CK52" s="119">
        <v>0</v>
      </c>
      <c r="CL52" s="119">
        <v>0</v>
      </c>
      <c r="CM52" s="119">
        <v>0</v>
      </c>
      <c r="CN52" s="119">
        <v>0</v>
      </c>
      <c r="CO52" s="119">
        <v>0</v>
      </c>
      <c r="CP52" s="119">
        <v>0</v>
      </c>
      <c r="CQ52" s="119">
        <v>0.25</v>
      </c>
      <c r="CR52" s="119">
        <v>0.25</v>
      </c>
      <c r="CS52" s="119">
        <v>0.25</v>
      </c>
      <c r="CT52" s="119">
        <v>0.25</v>
      </c>
      <c r="CU52" s="119">
        <v>0.25</v>
      </c>
      <c r="CV52" s="119">
        <v>0.25</v>
      </c>
      <c r="CW52" s="119">
        <v>0.25</v>
      </c>
      <c r="CX52" s="119">
        <v>0.5</v>
      </c>
      <c r="CY52" s="119">
        <v>0.5</v>
      </c>
      <c r="CZ52" s="119">
        <v>0.25</v>
      </c>
    </row>
    <row r="53" spans="2:104">
      <c r="B53" s="120" t="s">
        <v>486</v>
      </c>
      <c r="C53" s="119">
        <v>2.84</v>
      </c>
      <c r="E53" s="115" t="s">
        <v>387</v>
      </c>
      <c r="F53" s="119">
        <v>0.25</v>
      </c>
      <c r="G53" s="119">
        <v>0.25</v>
      </c>
      <c r="H53" s="119">
        <v>0.25</v>
      </c>
      <c r="I53" s="119">
        <v>0.25</v>
      </c>
      <c r="J53" s="119">
        <v>0.25</v>
      </c>
      <c r="K53" s="119">
        <v>0.25</v>
      </c>
      <c r="L53" s="119">
        <v>0.25</v>
      </c>
      <c r="M53" s="119">
        <v>0.25</v>
      </c>
      <c r="N53" s="119">
        <v>0.25</v>
      </c>
      <c r="O53" s="119">
        <v>0.25</v>
      </c>
      <c r="P53" s="119">
        <v>0</v>
      </c>
      <c r="Q53" s="119">
        <v>0</v>
      </c>
      <c r="R53" s="119">
        <v>0</v>
      </c>
      <c r="S53" s="119">
        <v>0</v>
      </c>
      <c r="T53" s="119">
        <v>0</v>
      </c>
      <c r="U53" s="119">
        <v>0</v>
      </c>
      <c r="V53" s="119">
        <v>0</v>
      </c>
      <c r="W53" s="119">
        <v>0</v>
      </c>
      <c r="X53" s="119">
        <v>0</v>
      </c>
      <c r="Y53" s="119">
        <v>0</v>
      </c>
      <c r="Z53" s="119">
        <v>0</v>
      </c>
      <c r="AA53" s="119">
        <v>0</v>
      </c>
      <c r="AB53" s="119">
        <v>0</v>
      </c>
      <c r="AC53" s="119">
        <v>0.25</v>
      </c>
      <c r="AD53" s="119">
        <v>0.25</v>
      </c>
      <c r="AE53" s="119">
        <v>0</v>
      </c>
      <c r="AF53" s="119">
        <v>0.25</v>
      </c>
      <c r="AG53" s="119">
        <v>0.25</v>
      </c>
      <c r="AH53" s="119">
        <v>0.25</v>
      </c>
      <c r="AI53" s="119">
        <v>0.25</v>
      </c>
      <c r="AJ53" s="119">
        <v>0.25</v>
      </c>
      <c r="AK53" s="119">
        <v>0.25</v>
      </c>
      <c r="AL53" s="119">
        <v>0.25</v>
      </c>
      <c r="AM53" s="119">
        <v>0.25</v>
      </c>
      <c r="AN53" s="119">
        <v>0.25</v>
      </c>
      <c r="AO53" s="119">
        <v>0.25</v>
      </c>
      <c r="AP53" s="119">
        <v>0.25</v>
      </c>
      <c r="AQ53" s="119">
        <v>0.25</v>
      </c>
      <c r="AR53" s="119">
        <v>0.25</v>
      </c>
      <c r="AS53" s="119">
        <v>0.25</v>
      </c>
      <c r="AT53" s="119">
        <v>0.5</v>
      </c>
      <c r="AU53" s="119">
        <v>0.5</v>
      </c>
      <c r="AV53" s="119">
        <v>0.5</v>
      </c>
      <c r="AW53" s="119">
        <v>0.5</v>
      </c>
      <c r="AX53" s="119">
        <v>0.75</v>
      </c>
      <c r="AY53" s="119">
        <v>1</v>
      </c>
      <c r="AZ53" s="119">
        <v>0.75</v>
      </c>
      <c r="BA53" s="119">
        <v>0.75</v>
      </c>
      <c r="BB53" s="119">
        <v>0.75</v>
      </c>
      <c r="BC53" s="119">
        <v>0.75</v>
      </c>
      <c r="BD53" s="119">
        <v>0.5</v>
      </c>
      <c r="BE53" s="119">
        <v>0.75</v>
      </c>
      <c r="BF53" s="119">
        <v>0.5</v>
      </c>
      <c r="BG53" s="119">
        <v>0.75</v>
      </c>
      <c r="BH53" s="119">
        <v>0.75</v>
      </c>
      <c r="BI53" s="119">
        <v>0.75</v>
      </c>
      <c r="BJ53" s="119">
        <v>0.5</v>
      </c>
      <c r="BK53" s="119">
        <v>0.5</v>
      </c>
      <c r="BL53" s="119">
        <v>0.5</v>
      </c>
      <c r="BM53" s="119">
        <v>0.25</v>
      </c>
      <c r="BN53" s="119">
        <v>0.25</v>
      </c>
      <c r="BO53" s="119">
        <v>0.25</v>
      </c>
      <c r="BP53" s="119">
        <v>0.5</v>
      </c>
      <c r="BQ53" s="119">
        <v>0.25</v>
      </c>
      <c r="BR53" s="119">
        <v>0.25</v>
      </c>
      <c r="BS53" s="119">
        <v>0.25</v>
      </c>
      <c r="BT53" s="119">
        <v>0.5</v>
      </c>
      <c r="BU53" s="119">
        <v>0.5</v>
      </c>
      <c r="BV53" s="119">
        <v>0.25</v>
      </c>
      <c r="BW53" s="119">
        <v>0.5</v>
      </c>
      <c r="BX53" s="119">
        <v>0</v>
      </c>
      <c r="BY53" s="119">
        <v>0</v>
      </c>
      <c r="BZ53" s="119">
        <v>0</v>
      </c>
      <c r="CA53" s="119">
        <v>0</v>
      </c>
      <c r="CB53" s="119">
        <v>0.25</v>
      </c>
      <c r="CC53" s="119">
        <v>0</v>
      </c>
      <c r="CD53" s="119">
        <v>0</v>
      </c>
      <c r="CE53" s="119">
        <v>0</v>
      </c>
      <c r="CF53" s="119">
        <v>0</v>
      </c>
      <c r="CG53" s="119">
        <v>0</v>
      </c>
      <c r="CH53" s="119">
        <v>0</v>
      </c>
      <c r="CI53" s="119">
        <v>0</v>
      </c>
      <c r="CJ53" s="119">
        <v>0</v>
      </c>
      <c r="CK53" s="119">
        <v>0</v>
      </c>
      <c r="CL53" s="119">
        <v>0</v>
      </c>
      <c r="CM53" s="119">
        <v>0</v>
      </c>
      <c r="CN53" s="119">
        <v>0</v>
      </c>
      <c r="CO53" s="119">
        <v>0</v>
      </c>
      <c r="CP53" s="119">
        <v>0</v>
      </c>
      <c r="CQ53" s="119">
        <v>0.25</v>
      </c>
      <c r="CR53" s="119">
        <v>0.25</v>
      </c>
      <c r="CS53" s="119">
        <v>0.25</v>
      </c>
      <c r="CT53" s="119">
        <v>0.25</v>
      </c>
      <c r="CU53" s="119">
        <v>0.25</v>
      </c>
      <c r="CV53" s="119">
        <v>0.25</v>
      </c>
      <c r="CW53" s="119">
        <v>0.25</v>
      </c>
      <c r="CX53" s="119">
        <v>0.5</v>
      </c>
      <c r="CY53" s="119">
        <v>0.5</v>
      </c>
      <c r="CZ53" s="119">
        <v>0.5</v>
      </c>
    </row>
    <row r="54" spans="2:104">
      <c r="B54" s="120" t="s">
        <v>487</v>
      </c>
      <c r="C54" s="119">
        <v>1.06</v>
      </c>
      <c r="E54" s="115" t="s">
        <v>388</v>
      </c>
      <c r="F54" s="119">
        <v>0</v>
      </c>
      <c r="G54" s="119">
        <v>0</v>
      </c>
      <c r="H54" s="119">
        <v>0</v>
      </c>
      <c r="I54" s="119">
        <v>0</v>
      </c>
      <c r="J54" s="119">
        <v>0</v>
      </c>
      <c r="K54" s="119">
        <v>0.25</v>
      </c>
      <c r="L54" s="119">
        <v>0.25</v>
      </c>
      <c r="M54" s="119">
        <v>0.25</v>
      </c>
      <c r="N54" s="119">
        <v>0.25</v>
      </c>
      <c r="O54" s="119">
        <v>0.25</v>
      </c>
      <c r="P54" s="119">
        <v>0</v>
      </c>
      <c r="Q54" s="119">
        <v>0</v>
      </c>
      <c r="R54" s="119">
        <v>0</v>
      </c>
      <c r="S54" s="119">
        <v>0</v>
      </c>
      <c r="T54" s="119">
        <v>0</v>
      </c>
      <c r="U54" s="119">
        <v>0</v>
      </c>
      <c r="V54" s="119">
        <v>0</v>
      </c>
      <c r="W54" s="119">
        <v>0</v>
      </c>
      <c r="X54" s="119">
        <v>0</v>
      </c>
      <c r="Y54" s="119">
        <v>0</v>
      </c>
      <c r="Z54" s="119">
        <v>0</v>
      </c>
      <c r="AA54" s="119">
        <v>0</v>
      </c>
      <c r="AB54" s="119">
        <v>0</v>
      </c>
      <c r="AC54" s="119">
        <v>0.25</v>
      </c>
      <c r="AD54" s="119">
        <v>0.25</v>
      </c>
      <c r="AE54" s="119">
        <v>0</v>
      </c>
      <c r="AF54" s="119">
        <v>0.25</v>
      </c>
      <c r="AG54" s="119">
        <v>0.25</v>
      </c>
      <c r="AH54" s="119">
        <v>0.25</v>
      </c>
      <c r="AI54" s="119">
        <v>0.25</v>
      </c>
      <c r="AJ54" s="119">
        <v>0.25</v>
      </c>
      <c r="AK54" s="119">
        <v>0.25</v>
      </c>
      <c r="AL54" s="119">
        <v>0.25</v>
      </c>
      <c r="AM54" s="119">
        <v>0.25</v>
      </c>
      <c r="AN54" s="119">
        <v>0.25</v>
      </c>
      <c r="AO54" s="119">
        <v>0.25</v>
      </c>
      <c r="AP54" s="119">
        <v>0.25</v>
      </c>
      <c r="AQ54" s="119">
        <v>0.25</v>
      </c>
      <c r="AR54" s="119">
        <v>0.25</v>
      </c>
      <c r="AS54" s="119">
        <v>0.25</v>
      </c>
      <c r="AT54" s="119">
        <v>0.5</v>
      </c>
      <c r="AU54" s="119">
        <v>0.5</v>
      </c>
      <c r="AV54" s="119">
        <v>0.5</v>
      </c>
      <c r="AW54" s="119">
        <v>0.5</v>
      </c>
      <c r="AX54" s="119">
        <v>0.5</v>
      </c>
      <c r="AY54" s="119">
        <v>0.75</v>
      </c>
      <c r="AZ54" s="119">
        <v>1</v>
      </c>
      <c r="BA54" s="119">
        <v>0.75</v>
      </c>
      <c r="BB54" s="119">
        <v>0.75</v>
      </c>
      <c r="BC54" s="119">
        <v>1</v>
      </c>
      <c r="BD54" s="119">
        <v>0.5</v>
      </c>
      <c r="BE54" s="119">
        <v>0.75</v>
      </c>
      <c r="BF54" s="119">
        <v>0.5</v>
      </c>
      <c r="BG54" s="119">
        <v>0.75</v>
      </c>
      <c r="BH54" s="119">
        <v>0.75</v>
      </c>
      <c r="BI54" s="119">
        <v>0.75</v>
      </c>
      <c r="BJ54" s="119">
        <v>0.5</v>
      </c>
      <c r="BK54" s="119">
        <v>0.5</v>
      </c>
      <c r="BL54" s="119">
        <v>0.5</v>
      </c>
      <c r="BM54" s="119">
        <v>0.25</v>
      </c>
      <c r="BN54" s="119">
        <v>0.25</v>
      </c>
      <c r="BO54" s="119">
        <v>0.25</v>
      </c>
      <c r="BP54" s="119">
        <v>0.5</v>
      </c>
      <c r="BQ54" s="119">
        <v>0.5</v>
      </c>
      <c r="BR54" s="119">
        <v>0.25</v>
      </c>
      <c r="BS54" s="119">
        <v>0.25</v>
      </c>
      <c r="BT54" s="119">
        <v>0.5</v>
      </c>
      <c r="BU54" s="119">
        <v>0.5</v>
      </c>
      <c r="BV54" s="119">
        <v>0.25</v>
      </c>
      <c r="BW54" s="119">
        <v>0.5</v>
      </c>
      <c r="BX54" s="119">
        <v>0</v>
      </c>
      <c r="BY54" s="119">
        <v>0</v>
      </c>
      <c r="BZ54" s="119">
        <v>0</v>
      </c>
      <c r="CA54" s="119">
        <v>0</v>
      </c>
      <c r="CB54" s="119">
        <v>0.25</v>
      </c>
      <c r="CC54" s="119">
        <v>0</v>
      </c>
      <c r="CD54" s="119">
        <v>0</v>
      </c>
      <c r="CE54" s="119">
        <v>0</v>
      </c>
      <c r="CF54" s="119">
        <v>0</v>
      </c>
      <c r="CG54" s="119">
        <v>0</v>
      </c>
      <c r="CH54" s="119">
        <v>0</v>
      </c>
      <c r="CI54" s="119">
        <v>0</v>
      </c>
      <c r="CJ54" s="119">
        <v>0</v>
      </c>
      <c r="CK54" s="119">
        <v>0</v>
      </c>
      <c r="CL54" s="119">
        <v>0</v>
      </c>
      <c r="CM54" s="119">
        <v>0</v>
      </c>
      <c r="CN54" s="119">
        <v>0</v>
      </c>
      <c r="CO54" s="119">
        <v>0</v>
      </c>
      <c r="CP54" s="119">
        <v>0</v>
      </c>
      <c r="CQ54" s="119">
        <v>0.25</v>
      </c>
      <c r="CR54" s="119">
        <v>0.25</v>
      </c>
      <c r="CS54" s="119">
        <v>0.25</v>
      </c>
      <c r="CT54" s="119">
        <v>0.25</v>
      </c>
      <c r="CU54" s="119">
        <v>0.25</v>
      </c>
      <c r="CV54" s="119">
        <v>0.25</v>
      </c>
      <c r="CW54" s="119">
        <v>0.25</v>
      </c>
      <c r="CX54" s="119">
        <v>0.5</v>
      </c>
      <c r="CY54" s="119">
        <v>0.5</v>
      </c>
      <c r="CZ54" s="119">
        <v>0.5</v>
      </c>
    </row>
    <row r="55" spans="2:104">
      <c r="B55" s="120" t="s">
        <v>488</v>
      </c>
      <c r="C55" s="119">
        <v>5.61</v>
      </c>
      <c r="E55" s="115" t="s">
        <v>389</v>
      </c>
      <c r="F55" s="119">
        <v>0.25</v>
      </c>
      <c r="G55" s="119">
        <v>0.25</v>
      </c>
      <c r="H55" s="119">
        <v>0.25</v>
      </c>
      <c r="I55" s="119">
        <v>0.25</v>
      </c>
      <c r="J55" s="119">
        <v>0.25</v>
      </c>
      <c r="K55" s="119">
        <v>0.25</v>
      </c>
      <c r="L55" s="119">
        <v>0.25</v>
      </c>
      <c r="M55" s="119">
        <v>0.25</v>
      </c>
      <c r="N55" s="119">
        <v>0.25</v>
      </c>
      <c r="O55" s="119">
        <v>0.25</v>
      </c>
      <c r="P55" s="119">
        <v>0</v>
      </c>
      <c r="Q55" s="119">
        <v>0</v>
      </c>
      <c r="R55" s="119">
        <v>0</v>
      </c>
      <c r="S55" s="119">
        <v>0</v>
      </c>
      <c r="T55" s="119">
        <v>0</v>
      </c>
      <c r="U55" s="119">
        <v>0</v>
      </c>
      <c r="V55" s="119">
        <v>0</v>
      </c>
      <c r="W55" s="119">
        <v>0</v>
      </c>
      <c r="X55" s="119">
        <v>0</v>
      </c>
      <c r="Y55" s="119">
        <v>0</v>
      </c>
      <c r="Z55" s="119">
        <v>0</v>
      </c>
      <c r="AA55" s="119">
        <v>0</v>
      </c>
      <c r="AB55" s="119">
        <v>0</v>
      </c>
      <c r="AC55" s="119">
        <v>0.25</v>
      </c>
      <c r="AD55" s="119">
        <v>0.25</v>
      </c>
      <c r="AE55" s="119">
        <v>0</v>
      </c>
      <c r="AF55" s="119">
        <v>0.25</v>
      </c>
      <c r="AG55" s="119">
        <v>0.25</v>
      </c>
      <c r="AH55" s="119">
        <v>0.25</v>
      </c>
      <c r="AI55" s="119">
        <v>0.25</v>
      </c>
      <c r="AJ55" s="119">
        <v>0.25</v>
      </c>
      <c r="AK55" s="119">
        <v>0.25</v>
      </c>
      <c r="AL55" s="119">
        <v>0.25</v>
      </c>
      <c r="AM55" s="119">
        <v>0.25</v>
      </c>
      <c r="AN55" s="119">
        <v>0.25</v>
      </c>
      <c r="AO55" s="119">
        <v>0.25</v>
      </c>
      <c r="AP55" s="119">
        <v>0.25</v>
      </c>
      <c r="AQ55" s="119">
        <v>0.25</v>
      </c>
      <c r="AR55" s="119">
        <v>0.25</v>
      </c>
      <c r="AS55" s="119">
        <v>0.25</v>
      </c>
      <c r="AT55" s="119">
        <v>0.5</v>
      </c>
      <c r="AU55" s="119">
        <v>0.5</v>
      </c>
      <c r="AV55" s="119">
        <v>0.5</v>
      </c>
      <c r="AW55" s="119">
        <v>0.5</v>
      </c>
      <c r="AX55" s="119">
        <v>0.75</v>
      </c>
      <c r="AY55" s="119">
        <v>0.75</v>
      </c>
      <c r="AZ55" s="119">
        <v>0.75</v>
      </c>
      <c r="BA55" s="119">
        <v>1</v>
      </c>
      <c r="BB55" s="119">
        <v>1</v>
      </c>
      <c r="BC55" s="119">
        <v>0.75</v>
      </c>
      <c r="BD55" s="119">
        <v>0.5</v>
      </c>
      <c r="BE55" s="119">
        <v>0.75</v>
      </c>
      <c r="BF55" s="119">
        <v>0.5</v>
      </c>
      <c r="BG55" s="119">
        <v>0.75</v>
      </c>
      <c r="BH55" s="119">
        <v>0.75</v>
      </c>
      <c r="BI55" s="119">
        <v>0.75</v>
      </c>
      <c r="BJ55" s="119">
        <v>0.5</v>
      </c>
      <c r="BK55" s="119">
        <v>0.5</v>
      </c>
      <c r="BL55" s="119">
        <v>0.5</v>
      </c>
      <c r="BM55" s="119">
        <v>0.25</v>
      </c>
      <c r="BN55" s="119">
        <v>0.25</v>
      </c>
      <c r="BO55" s="119">
        <v>0.25</v>
      </c>
      <c r="BP55" s="119">
        <v>0.5</v>
      </c>
      <c r="BQ55" s="119">
        <v>0.25</v>
      </c>
      <c r="BR55" s="119">
        <v>0.25</v>
      </c>
      <c r="BS55" s="119">
        <v>0.25</v>
      </c>
      <c r="BT55" s="119">
        <v>0.5</v>
      </c>
      <c r="BU55" s="119">
        <v>0.5</v>
      </c>
      <c r="BV55" s="119">
        <v>0.25</v>
      </c>
      <c r="BW55" s="119">
        <v>0.5</v>
      </c>
      <c r="BX55" s="119">
        <v>0</v>
      </c>
      <c r="BY55" s="119">
        <v>0</v>
      </c>
      <c r="BZ55" s="119">
        <v>0</v>
      </c>
      <c r="CA55" s="119">
        <v>0</v>
      </c>
      <c r="CB55" s="119">
        <v>0.25</v>
      </c>
      <c r="CC55" s="119">
        <v>0</v>
      </c>
      <c r="CD55" s="119">
        <v>0</v>
      </c>
      <c r="CE55" s="119">
        <v>0</v>
      </c>
      <c r="CF55" s="119">
        <v>0</v>
      </c>
      <c r="CG55" s="119">
        <v>0</v>
      </c>
      <c r="CH55" s="119">
        <v>0</v>
      </c>
      <c r="CI55" s="119">
        <v>0</v>
      </c>
      <c r="CJ55" s="119">
        <v>0</v>
      </c>
      <c r="CK55" s="119">
        <v>0</v>
      </c>
      <c r="CL55" s="119">
        <v>0</v>
      </c>
      <c r="CM55" s="119">
        <v>0</v>
      </c>
      <c r="CN55" s="119">
        <v>0</v>
      </c>
      <c r="CO55" s="119">
        <v>0</v>
      </c>
      <c r="CP55" s="119">
        <v>0</v>
      </c>
      <c r="CQ55" s="119">
        <v>0.25</v>
      </c>
      <c r="CR55" s="119">
        <v>0.25</v>
      </c>
      <c r="CS55" s="119">
        <v>0.25</v>
      </c>
      <c r="CT55" s="119">
        <v>0.25</v>
      </c>
      <c r="CU55" s="119">
        <v>0.25</v>
      </c>
      <c r="CV55" s="119">
        <v>0.25</v>
      </c>
      <c r="CW55" s="119">
        <v>0.25</v>
      </c>
      <c r="CX55" s="119">
        <v>0.5</v>
      </c>
      <c r="CY55" s="119">
        <v>0.5</v>
      </c>
      <c r="CZ55" s="119">
        <v>0.5</v>
      </c>
    </row>
    <row r="56" spans="2:104">
      <c r="B56" s="120" t="s">
        <v>489</v>
      </c>
      <c r="C56" s="119">
        <v>2.17</v>
      </c>
      <c r="E56" s="115" t="s">
        <v>390</v>
      </c>
      <c r="F56" s="119">
        <v>0.25</v>
      </c>
      <c r="G56" s="119">
        <v>0.25</v>
      </c>
      <c r="H56" s="119">
        <v>0.25</v>
      </c>
      <c r="I56" s="119">
        <v>0.25</v>
      </c>
      <c r="J56" s="119">
        <v>0.25</v>
      </c>
      <c r="K56" s="119">
        <v>0.25</v>
      </c>
      <c r="L56" s="119">
        <v>0.25</v>
      </c>
      <c r="M56" s="119">
        <v>0.25</v>
      </c>
      <c r="N56" s="119">
        <v>0.25</v>
      </c>
      <c r="O56" s="119">
        <v>0.25</v>
      </c>
      <c r="P56" s="119">
        <v>0</v>
      </c>
      <c r="Q56" s="119">
        <v>0</v>
      </c>
      <c r="R56" s="119">
        <v>0</v>
      </c>
      <c r="S56" s="119">
        <v>0</v>
      </c>
      <c r="T56" s="119">
        <v>0</v>
      </c>
      <c r="U56" s="119">
        <v>0</v>
      </c>
      <c r="V56" s="119">
        <v>0</v>
      </c>
      <c r="W56" s="119">
        <v>0</v>
      </c>
      <c r="X56" s="119">
        <v>0</v>
      </c>
      <c r="Y56" s="119">
        <v>0</v>
      </c>
      <c r="Z56" s="119">
        <v>0</v>
      </c>
      <c r="AA56" s="119">
        <v>0</v>
      </c>
      <c r="AB56" s="119">
        <v>0</v>
      </c>
      <c r="AC56" s="119">
        <v>0.25</v>
      </c>
      <c r="AD56" s="119">
        <v>0.25</v>
      </c>
      <c r="AE56" s="119">
        <v>0</v>
      </c>
      <c r="AF56" s="119">
        <v>0.25</v>
      </c>
      <c r="AG56" s="119">
        <v>0.25</v>
      </c>
      <c r="AH56" s="119">
        <v>0.25</v>
      </c>
      <c r="AI56" s="119">
        <v>0.25</v>
      </c>
      <c r="AJ56" s="119">
        <v>0.25</v>
      </c>
      <c r="AK56" s="119">
        <v>0.25</v>
      </c>
      <c r="AL56" s="119">
        <v>0.25</v>
      </c>
      <c r="AM56" s="119">
        <v>0.25</v>
      </c>
      <c r="AN56" s="119">
        <v>0.25</v>
      </c>
      <c r="AO56" s="119">
        <v>0.25</v>
      </c>
      <c r="AP56" s="119">
        <v>0.25</v>
      </c>
      <c r="AQ56" s="119">
        <v>0.25</v>
      </c>
      <c r="AR56" s="119">
        <v>0.25</v>
      </c>
      <c r="AS56" s="119">
        <v>0.25</v>
      </c>
      <c r="AT56" s="119">
        <v>0.5</v>
      </c>
      <c r="AU56" s="119">
        <v>0.5</v>
      </c>
      <c r="AV56" s="119">
        <v>0.5</v>
      </c>
      <c r="AW56" s="119">
        <v>0.5</v>
      </c>
      <c r="AX56" s="119">
        <v>0.5</v>
      </c>
      <c r="AY56" s="119">
        <v>0.75</v>
      </c>
      <c r="AZ56" s="119">
        <v>0.75</v>
      </c>
      <c r="BA56" s="119">
        <v>1</v>
      </c>
      <c r="BB56" s="119">
        <v>1</v>
      </c>
      <c r="BC56" s="119">
        <v>0.75</v>
      </c>
      <c r="BD56" s="119">
        <v>0.5</v>
      </c>
      <c r="BE56" s="119">
        <v>0.5</v>
      </c>
      <c r="BF56" s="119">
        <v>0.5</v>
      </c>
      <c r="BG56" s="119">
        <v>0.5</v>
      </c>
      <c r="BH56" s="119">
        <v>0.5</v>
      </c>
      <c r="BI56" s="119">
        <v>0.75</v>
      </c>
      <c r="BJ56" s="119">
        <v>0.5</v>
      </c>
      <c r="BK56" s="119">
        <v>0.5</v>
      </c>
      <c r="BL56" s="119">
        <v>0.5</v>
      </c>
      <c r="BM56" s="119">
        <v>0.25</v>
      </c>
      <c r="BN56" s="119">
        <v>0.25</v>
      </c>
      <c r="BO56" s="119">
        <v>0.25</v>
      </c>
      <c r="BP56" s="119">
        <v>0.5</v>
      </c>
      <c r="BQ56" s="119">
        <v>0.25</v>
      </c>
      <c r="BR56" s="119">
        <v>0.25</v>
      </c>
      <c r="BS56" s="119">
        <v>0.25</v>
      </c>
      <c r="BT56" s="119">
        <v>0.5</v>
      </c>
      <c r="BU56" s="119">
        <v>0.5</v>
      </c>
      <c r="BV56" s="119">
        <v>0.25</v>
      </c>
      <c r="BW56" s="119">
        <v>0.25</v>
      </c>
      <c r="BX56" s="119">
        <v>0</v>
      </c>
      <c r="BY56" s="119">
        <v>0</v>
      </c>
      <c r="BZ56" s="119">
        <v>0</v>
      </c>
      <c r="CA56" s="119">
        <v>0</v>
      </c>
      <c r="CB56" s="119">
        <v>0.25</v>
      </c>
      <c r="CC56" s="119">
        <v>0</v>
      </c>
      <c r="CD56" s="119">
        <v>0</v>
      </c>
      <c r="CE56" s="119">
        <v>0</v>
      </c>
      <c r="CF56" s="119">
        <v>0</v>
      </c>
      <c r="CG56" s="119">
        <v>0</v>
      </c>
      <c r="CH56" s="119">
        <v>0</v>
      </c>
      <c r="CI56" s="119">
        <v>0</v>
      </c>
      <c r="CJ56" s="119">
        <v>0</v>
      </c>
      <c r="CK56" s="119">
        <v>0</v>
      </c>
      <c r="CL56" s="119">
        <v>0</v>
      </c>
      <c r="CM56" s="119">
        <v>0</v>
      </c>
      <c r="CN56" s="119">
        <v>0</v>
      </c>
      <c r="CO56" s="119">
        <v>0</v>
      </c>
      <c r="CP56" s="119">
        <v>0</v>
      </c>
      <c r="CQ56" s="119">
        <v>0.25</v>
      </c>
      <c r="CR56" s="119">
        <v>0.25</v>
      </c>
      <c r="CS56" s="119">
        <v>0.25</v>
      </c>
      <c r="CT56" s="119">
        <v>0.25</v>
      </c>
      <c r="CU56" s="119">
        <v>0.25</v>
      </c>
      <c r="CV56" s="119">
        <v>0.25</v>
      </c>
      <c r="CW56" s="119">
        <v>0.25</v>
      </c>
      <c r="CX56" s="119">
        <v>0.25</v>
      </c>
      <c r="CY56" s="119">
        <v>0.5</v>
      </c>
      <c r="CZ56" s="119">
        <v>0.5</v>
      </c>
    </row>
    <row r="57" spans="2:104">
      <c r="B57" s="120" t="s">
        <v>490</v>
      </c>
      <c r="C57" s="119">
        <v>2.96</v>
      </c>
      <c r="E57" s="115" t="s">
        <v>391</v>
      </c>
      <c r="F57" s="119">
        <v>0.25</v>
      </c>
      <c r="G57" s="119">
        <v>0.25</v>
      </c>
      <c r="H57" s="119">
        <v>0.25</v>
      </c>
      <c r="I57" s="119">
        <v>0.25</v>
      </c>
      <c r="J57" s="119">
        <v>0.25</v>
      </c>
      <c r="K57" s="119">
        <v>0.25</v>
      </c>
      <c r="L57" s="119">
        <v>0.25</v>
      </c>
      <c r="M57" s="119">
        <v>0.25</v>
      </c>
      <c r="N57" s="119">
        <v>0.25</v>
      </c>
      <c r="O57" s="119">
        <v>0.25</v>
      </c>
      <c r="P57" s="119">
        <v>0</v>
      </c>
      <c r="Q57" s="119">
        <v>0</v>
      </c>
      <c r="R57" s="119">
        <v>0</v>
      </c>
      <c r="S57" s="119">
        <v>0</v>
      </c>
      <c r="T57" s="119">
        <v>0</v>
      </c>
      <c r="U57" s="119">
        <v>0</v>
      </c>
      <c r="V57" s="119">
        <v>0</v>
      </c>
      <c r="W57" s="119">
        <v>0</v>
      </c>
      <c r="X57" s="119">
        <v>0</v>
      </c>
      <c r="Y57" s="119">
        <v>0</v>
      </c>
      <c r="Z57" s="119">
        <v>0</v>
      </c>
      <c r="AA57" s="119">
        <v>0</v>
      </c>
      <c r="AB57" s="119">
        <v>0</v>
      </c>
      <c r="AC57" s="119">
        <v>0.25</v>
      </c>
      <c r="AD57" s="119">
        <v>0.25</v>
      </c>
      <c r="AE57" s="119">
        <v>0</v>
      </c>
      <c r="AF57" s="119">
        <v>0.25</v>
      </c>
      <c r="AG57" s="119">
        <v>0.25</v>
      </c>
      <c r="AH57" s="119">
        <v>0.25</v>
      </c>
      <c r="AI57" s="119">
        <v>0.25</v>
      </c>
      <c r="AJ57" s="119">
        <v>0.25</v>
      </c>
      <c r="AK57" s="119">
        <v>0.25</v>
      </c>
      <c r="AL57" s="119">
        <v>0.25</v>
      </c>
      <c r="AM57" s="119">
        <v>0.25</v>
      </c>
      <c r="AN57" s="119">
        <v>0.25</v>
      </c>
      <c r="AO57" s="119">
        <v>0.25</v>
      </c>
      <c r="AP57" s="119">
        <v>0.25</v>
      </c>
      <c r="AQ57" s="119">
        <v>0.25</v>
      </c>
      <c r="AR57" s="119">
        <v>0.25</v>
      </c>
      <c r="AS57" s="119">
        <v>0.25</v>
      </c>
      <c r="AT57" s="119">
        <v>0.5</v>
      </c>
      <c r="AU57" s="119">
        <v>0.5</v>
      </c>
      <c r="AV57" s="119">
        <v>0.5</v>
      </c>
      <c r="AW57" s="119">
        <v>0.5</v>
      </c>
      <c r="AX57" s="119">
        <v>0.5</v>
      </c>
      <c r="AY57" s="119">
        <v>0.75</v>
      </c>
      <c r="AZ57" s="119">
        <v>1</v>
      </c>
      <c r="BA57" s="119">
        <v>0.75</v>
      </c>
      <c r="BB57" s="119">
        <v>0.75</v>
      </c>
      <c r="BC57" s="119">
        <v>1</v>
      </c>
      <c r="BD57" s="119">
        <v>0.5</v>
      </c>
      <c r="BE57" s="119">
        <v>0.75</v>
      </c>
      <c r="BF57" s="119">
        <v>0.5</v>
      </c>
      <c r="BG57" s="119">
        <v>0.75</v>
      </c>
      <c r="BH57" s="119">
        <v>0.75</v>
      </c>
      <c r="BI57" s="119">
        <v>0.75</v>
      </c>
      <c r="BJ57" s="119">
        <v>0.5</v>
      </c>
      <c r="BK57" s="119">
        <v>0.5</v>
      </c>
      <c r="BL57" s="119">
        <v>0.5</v>
      </c>
      <c r="BM57" s="119">
        <v>0.25</v>
      </c>
      <c r="BN57" s="119">
        <v>0.25</v>
      </c>
      <c r="BO57" s="119">
        <v>0.25</v>
      </c>
      <c r="BP57" s="119">
        <v>0.5</v>
      </c>
      <c r="BQ57" s="119">
        <v>0.5</v>
      </c>
      <c r="BR57" s="119">
        <v>0.25</v>
      </c>
      <c r="BS57" s="119">
        <v>0.25</v>
      </c>
      <c r="BT57" s="119">
        <v>0.5</v>
      </c>
      <c r="BU57" s="119">
        <v>0.5</v>
      </c>
      <c r="BV57" s="119">
        <v>0.25</v>
      </c>
      <c r="BW57" s="119">
        <v>0.5</v>
      </c>
      <c r="BX57" s="119">
        <v>0</v>
      </c>
      <c r="BY57" s="119">
        <v>0</v>
      </c>
      <c r="BZ57" s="119">
        <v>0</v>
      </c>
      <c r="CA57" s="119">
        <v>0</v>
      </c>
      <c r="CB57" s="119">
        <v>0.25</v>
      </c>
      <c r="CC57" s="119">
        <v>0</v>
      </c>
      <c r="CD57" s="119">
        <v>0</v>
      </c>
      <c r="CE57" s="119">
        <v>0</v>
      </c>
      <c r="CF57" s="119">
        <v>0</v>
      </c>
      <c r="CG57" s="119">
        <v>0</v>
      </c>
      <c r="CH57" s="119">
        <v>0</v>
      </c>
      <c r="CI57" s="119">
        <v>0</v>
      </c>
      <c r="CJ57" s="119">
        <v>0</v>
      </c>
      <c r="CK57" s="119">
        <v>0</v>
      </c>
      <c r="CL57" s="119">
        <v>0</v>
      </c>
      <c r="CM57" s="119">
        <v>0</v>
      </c>
      <c r="CN57" s="119">
        <v>0</v>
      </c>
      <c r="CO57" s="119">
        <v>0</v>
      </c>
      <c r="CP57" s="119">
        <v>0</v>
      </c>
      <c r="CQ57" s="119">
        <v>0.25</v>
      </c>
      <c r="CR57" s="119">
        <v>0.25</v>
      </c>
      <c r="CS57" s="119">
        <v>0.25</v>
      </c>
      <c r="CT57" s="119">
        <v>0.25</v>
      </c>
      <c r="CU57" s="119">
        <v>0.25</v>
      </c>
      <c r="CV57" s="119">
        <v>0.25</v>
      </c>
      <c r="CW57" s="119">
        <v>0.25</v>
      </c>
      <c r="CX57" s="119">
        <v>0.5</v>
      </c>
      <c r="CY57" s="119">
        <v>0.5</v>
      </c>
      <c r="CZ57" s="119">
        <v>0.5</v>
      </c>
    </row>
    <row r="58" spans="2:104">
      <c r="B58" s="120" t="s">
        <v>491</v>
      </c>
      <c r="C58" s="119">
        <v>1.1200000000000001</v>
      </c>
      <c r="E58" s="115" t="s">
        <v>392</v>
      </c>
      <c r="F58" s="119">
        <v>0.25</v>
      </c>
      <c r="G58" s="119">
        <v>0.25</v>
      </c>
      <c r="H58" s="119">
        <v>0.25</v>
      </c>
      <c r="I58" s="119">
        <v>0.25</v>
      </c>
      <c r="J58" s="119">
        <v>0.25</v>
      </c>
      <c r="K58" s="119">
        <v>0.25</v>
      </c>
      <c r="L58" s="119">
        <v>0.25</v>
      </c>
      <c r="M58" s="119">
        <v>0.25</v>
      </c>
      <c r="N58" s="119">
        <v>0.25</v>
      </c>
      <c r="O58" s="119">
        <v>0.25</v>
      </c>
      <c r="P58" s="119">
        <v>0</v>
      </c>
      <c r="Q58" s="119">
        <v>0</v>
      </c>
      <c r="R58" s="119">
        <v>0</v>
      </c>
      <c r="S58" s="119">
        <v>0</v>
      </c>
      <c r="T58" s="119">
        <v>0</v>
      </c>
      <c r="U58" s="119">
        <v>0</v>
      </c>
      <c r="V58" s="119">
        <v>0</v>
      </c>
      <c r="W58" s="119">
        <v>0</v>
      </c>
      <c r="X58" s="119">
        <v>0</v>
      </c>
      <c r="Y58" s="119">
        <v>0</v>
      </c>
      <c r="Z58" s="119">
        <v>0</v>
      </c>
      <c r="AA58" s="119">
        <v>0</v>
      </c>
      <c r="AB58" s="119">
        <v>0</v>
      </c>
      <c r="AC58" s="119">
        <v>0.25</v>
      </c>
      <c r="AD58" s="119">
        <v>0.25</v>
      </c>
      <c r="AE58" s="119">
        <v>0</v>
      </c>
      <c r="AF58" s="119">
        <v>0.25</v>
      </c>
      <c r="AG58" s="119">
        <v>0.25</v>
      </c>
      <c r="AH58" s="119">
        <v>0.25</v>
      </c>
      <c r="AI58" s="119">
        <v>0.25</v>
      </c>
      <c r="AJ58" s="119">
        <v>0.25</v>
      </c>
      <c r="AK58" s="119">
        <v>0.25</v>
      </c>
      <c r="AL58" s="119">
        <v>0.25</v>
      </c>
      <c r="AM58" s="119">
        <v>0.25</v>
      </c>
      <c r="AN58" s="119">
        <v>0.25</v>
      </c>
      <c r="AO58" s="119">
        <v>0.25</v>
      </c>
      <c r="AP58" s="119">
        <v>0.25</v>
      </c>
      <c r="AQ58" s="119">
        <v>0.25</v>
      </c>
      <c r="AR58" s="119">
        <v>0.25</v>
      </c>
      <c r="AS58" s="119">
        <v>0.25</v>
      </c>
      <c r="AT58" s="119">
        <v>0.25</v>
      </c>
      <c r="AU58" s="119">
        <v>0.25</v>
      </c>
      <c r="AV58" s="119">
        <v>0.25</v>
      </c>
      <c r="AW58" s="119">
        <v>0.25</v>
      </c>
      <c r="AX58" s="119">
        <v>0.5</v>
      </c>
      <c r="AY58" s="119">
        <v>0.5</v>
      </c>
      <c r="AZ58" s="119">
        <v>0.5</v>
      </c>
      <c r="BA58" s="119">
        <v>0.5</v>
      </c>
      <c r="BB58" s="119">
        <v>0.5</v>
      </c>
      <c r="BC58" s="119">
        <v>0.5</v>
      </c>
      <c r="BD58" s="119">
        <v>1</v>
      </c>
      <c r="BE58" s="119">
        <v>0.75</v>
      </c>
      <c r="BF58" s="119">
        <v>1</v>
      </c>
      <c r="BG58" s="119">
        <v>1</v>
      </c>
      <c r="BH58" s="119">
        <v>1</v>
      </c>
      <c r="BI58" s="119">
        <v>0.75</v>
      </c>
      <c r="BJ58" s="119">
        <v>0.75</v>
      </c>
      <c r="BK58" s="119">
        <v>0.5</v>
      </c>
      <c r="BL58" s="119">
        <v>0.5</v>
      </c>
      <c r="BM58" s="119">
        <v>0.5</v>
      </c>
      <c r="BN58" s="119">
        <v>0.5</v>
      </c>
      <c r="BO58" s="119">
        <v>0.5</v>
      </c>
      <c r="BP58" s="119">
        <v>0.5</v>
      </c>
      <c r="BQ58" s="119">
        <v>0.5</v>
      </c>
      <c r="BR58" s="119">
        <v>0.5</v>
      </c>
      <c r="BS58" s="119">
        <v>0.25</v>
      </c>
      <c r="BT58" s="119">
        <v>0.5</v>
      </c>
      <c r="BU58" s="119">
        <v>0.5</v>
      </c>
      <c r="BV58" s="119">
        <v>0.25</v>
      </c>
      <c r="BW58" s="119">
        <v>0.5</v>
      </c>
      <c r="BX58" s="119">
        <v>0</v>
      </c>
      <c r="BY58" s="119">
        <v>0</v>
      </c>
      <c r="BZ58" s="119">
        <v>0</v>
      </c>
      <c r="CA58" s="119">
        <v>0</v>
      </c>
      <c r="CB58" s="119">
        <v>0.25</v>
      </c>
      <c r="CC58" s="119">
        <v>0</v>
      </c>
      <c r="CD58" s="119">
        <v>0</v>
      </c>
      <c r="CE58" s="119">
        <v>0</v>
      </c>
      <c r="CF58" s="119">
        <v>0</v>
      </c>
      <c r="CG58" s="119">
        <v>0</v>
      </c>
      <c r="CH58" s="119">
        <v>0</v>
      </c>
      <c r="CI58" s="119">
        <v>0</v>
      </c>
      <c r="CJ58" s="119">
        <v>0</v>
      </c>
      <c r="CK58" s="119">
        <v>0</v>
      </c>
      <c r="CL58" s="119">
        <v>0</v>
      </c>
      <c r="CM58" s="119">
        <v>0</v>
      </c>
      <c r="CN58" s="119">
        <v>0</v>
      </c>
      <c r="CO58" s="119">
        <v>0</v>
      </c>
      <c r="CP58" s="119">
        <v>0</v>
      </c>
      <c r="CQ58" s="119">
        <v>0.25</v>
      </c>
      <c r="CR58" s="119">
        <v>0.25</v>
      </c>
      <c r="CS58" s="119">
        <v>0.25</v>
      </c>
      <c r="CT58" s="119">
        <v>0.25</v>
      </c>
      <c r="CU58" s="119">
        <v>0.25</v>
      </c>
      <c r="CV58" s="119">
        <v>0.25</v>
      </c>
      <c r="CW58" s="119">
        <v>0.25</v>
      </c>
      <c r="CX58" s="119">
        <v>0.25</v>
      </c>
      <c r="CY58" s="119">
        <v>0.25</v>
      </c>
      <c r="CZ58" s="119">
        <v>0.25</v>
      </c>
    </row>
    <row r="59" spans="2:104">
      <c r="B59" s="120" t="s">
        <v>492</v>
      </c>
      <c r="C59" s="119">
        <v>2.11</v>
      </c>
      <c r="E59" s="115" t="s">
        <v>393</v>
      </c>
      <c r="F59" s="119">
        <v>0.25</v>
      </c>
      <c r="G59" s="119">
        <v>0.25</v>
      </c>
      <c r="H59" s="119">
        <v>0.25</v>
      </c>
      <c r="I59" s="119">
        <v>0.25</v>
      </c>
      <c r="J59" s="119">
        <v>0.25</v>
      </c>
      <c r="K59" s="119">
        <v>0.25</v>
      </c>
      <c r="L59" s="119">
        <v>0.25</v>
      </c>
      <c r="M59" s="119">
        <v>0.25</v>
      </c>
      <c r="N59" s="119">
        <v>0.25</v>
      </c>
      <c r="O59" s="119">
        <v>0.25</v>
      </c>
      <c r="P59" s="119">
        <v>0</v>
      </c>
      <c r="Q59" s="119">
        <v>0</v>
      </c>
      <c r="R59" s="119">
        <v>0</v>
      </c>
      <c r="S59" s="119">
        <v>0</v>
      </c>
      <c r="T59" s="119">
        <v>0</v>
      </c>
      <c r="U59" s="119">
        <v>0</v>
      </c>
      <c r="V59" s="119">
        <v>0</v>
      </c>
      <c r="W59" s="119">
        <v>0</v>
      </c>
      <c r="X59" s="119">
        <v>0</v>
      </c>
      <c r="Y59" s="119">
        <v>0</v>
      </c>
      <c r="Z59" s="119">
        <v>0</v>
      </c>
      <c r="AA59" s="119">
        <v>0</v>
      </c>
      <c r="AB59" s="119">
        <v>0</v>
      </c>
      <c r="AC59" s="119">
        <v>0.25</v>
      </c>
      <c r="AD59" s="119">
        <v>0.25</v>
      </c>
      <c r="AE59" s="119">
        <v>0</v>
      </c>
      <c r="AF59" s="119">
        <v>0.25</v>
      </c>
      <c r="AG59" s="119">
        <v>0.25</v>
      </c>
      <c r="AH59" s="119">
        <v>0.25</v>
      </c>
      <c r="AI59" s="119">
        <v>0.25</v>
      </c>
      <c r="AJ59" s="119">
        <v>0.25</v>
      </c>
      <c r="AK59" s="119">
        <v>0.25</v>
      </c>
      <c r="AL59" s="119">
        <v>0.25</v>
      </c>
      <c r="AM59" s="119">
        <v>0.25</v>
      </c>
      <c r="AN59" s="119">
        <v>0.25</v>
      </c>
      <c r="AO59" s="119">
        <v>0.25</v>
      </c>
      <c r="AP59" s="119">
        <v>0.25</v>
      </c>
      <c r="AQ59" s="119">
        <v>0.25</v>
      </c>
      <c r="AR59" s="119">
        <v>0.25</v>
      </c>
      <c r="AS59" s="119">
        <v>0.25</v>
      </c>
      <c r="AT59" s="119">
        <v>0.25</v>
      </c>
      <c r="AU59" s="119">
        <v>0.25</v>
      </c>
      <c r="AV59" s="119">
        <v>0.25</v>
      </c>
      <c r="AW59" s="119">
        <v>0.25</v>
      </c>
      <c r="AX59" s="119">
        <v>0.5</v>
      </c>
      <c r="AY59" s="119">
        <v>0.75</v>
      </c>
      <c r="AZ59" s="119">
        <v>0.75</v>
      </c>
      <c r="BA59" s="119">
        <v>0.75</v>
      </c>
      <c r="BB59" s="119">
        <v>0.5</v>
      </c>
      <c r="BC59" s="119">
        <v>0.75</v>
      </c>
      <c r="BD59" s="119">
        <v>0.75</v>
      </c>
      <c r="BE59" s="119">
        <v>1</v>
      </c>
      <c r="BF59" s="119">
        <v>0.75</v>
      </c>
      <c r="BG59" s="119">
        <v>0.75</v>
      </c>
      <c r="BH59" s="119">
        <v>0.75</v>
      </c>
      <c r="BI59" s="119">
        <v>0.5</v>
      </c>
      <c r="BJ59" s="119">
        <v>0.75</v>
      </c>
      <c r="BK59" s="119">
        <v>0.5</v>
      </c>
      <c r="BL59" s="119">
        <v>0.5</v>
      </c>
      <c r="BM59" s="119">
        <v>0.5</v>
      </c>
      <c r="BN59" s="119">
        <v>0.5</v>
      </c>
      <c r="BO59" s="119">
        <v>0.5</v>
      </c>
      <c r="BP59" s="119">
        <v>0.5</v>
      </c>
      <c r="BQ59" s="119">
        <v>0.5</v>
      </c>
      <c r="BR59" s="119">
        <v>0.5</v>
      </c>
      <c r="BS59" s="119">
        <v>0.5</v>
      </c>
      <c r="BT59" s="119">
        <v>0.5</v>
      </c>
      <c r="BU59" s="119">
        <v>0.75</v>
      </c>
      <c r="BV59" s="119">
        <v>0.5</v>
      </c>
      <c r="BW59" s="119">
        <v>0.5</v>
      </c>
      <c r="BX59" s="119">
        <v>0</v>
      </c>
      <c r="BY59" s="119">
        <v>0</v>
      </c>
      <c r="BZ59" s="119">
        <v>0</v>
      </c>
      <c r="CA59" s="119">
        <v>0</v>
      </c>
      <c r="CB59" s="119">
        <v>0.25</v>
      </c>
      <c r="CC59" s="119">
        <v>0</v>
      </c>
      <c r="CD59" s="119">
        <v>0</v>
      </c>
      <c r="CE59" s="119">
        <v>0</v>
      </c>
      <c r="CF59" s="119">
        <v>0</v>
      </c>
      <c r="CG59" s="119">
        <v>0</v>
      </c>
      <c r="CH59" s="119">
        <v>0</v>
      </c>
      <c r="CI59" s="119">
        <v>0</v>
      </c>
      <c r="CJ59" s="119">
        <v>0</v>
      </c>
      <c r="CK59" s="119">
        <v>0</v>
      </c>
      <c r="CL59" s="119">
        <v>0</v>
      </c>
      <c r="CM59" s="119">
        <v>0</v>
      </c>
      <c r="CN59" s="119">
        <v>0</v>
      </c>
      <c r="CO59" s="119">
        <v>0</v>
      </c>
      <c r="CP59" s="119">
        <v>0</v>
      </c>
      <c r="CQ59" s="119">
        <v>0.25</v>
      </c>
      <c r="CR59" s="119">
        <v>0.25</v>
      </c>
      <c r="CS59" s="119">
        <v>0.25</v>
      </c>
      <c r="CT59" s="119">
        <v>0.25</v>
      </c>
      <c r="CU59" s="119">
        <v>0.25</v>
      </c>
      <c r="CV59" s="119">
        <v>0.25</v>
      </c>
      <c r="CW59" s="119">
        <v>0.25</v>
      </c>
      <c r="CX59" s="119">
        <v>0.25</v>
      </c>
      <c r="CY59" s="119">
        <v>0.25</v>
      </c>
      <c r="CZ59" s="119">
        <v>0.25</v>
      </c>
    </row>
    <row r="60" spans="2:104">
      <c r="B60" s="120" t="s">
        <v>493</v>
      </c>
      <c r="C60" s="119">
        <v>0.25</v>
      </c>
      <c r="E60" s="115" t="s">
        <v>394</v>
      </c>
      <c r="F60" s="119">
        <v>0.25</v>
      </c>
      <c r="G60" s="119">
        <v>0.25</v>
      </c>
      <c r="H60" s="119">
        <v>0.25</v>
      </c>
      <c r="I60" s="119">
        <v>0.25</v>
      </c>
      <c r="J60" s="119">
        <v>0.25</v>
      </c>
      <c r="K60" s="119">
        <v>0.25</v>
      </c>
      <c r="L60" s="119">
        <v>0.25</v>
      </c>
      <c r="M60" s="119">
        <v>0.25</v>
      </c>
      <c r="N60" s="119">
        <v>0.25</v>
      </c>
      <c r="O60" s="119">
        <v>0.25</v>
      </c>
      <c r="P60" s="119">
        <v>0</v>
      </c>
      <c r="Q60" s="119">
        <v>0</v>
      </c>
      <c r="R60" s="119">
        <v>0</v>
      </c>
      <c r="S60" s="119">
        <v>0</v>
      </c>
      <c r="T60" s="119">
        <v>0</v>
      </c>
      <c r="U60" s="119">
        <v>0</v>
      </c>
      <c r="V60" s="119">
        <v>0</v>
      </c>
      <c r="W60" s="119">
        <v>0</v>
      </c>
      <c r="X60" s="119">
        <v>0</v>
      </c>
      <c r="Y60" s="119">
        <v>0</v>
      </c>
      <c r="Z60" s="119">
        <v>0</v>
      </c>
      <c r="AA60" s="119">
        <v>0</v>
      </c>
      <c r="AB60" s="119">
        <v>0</v>
      </c>
      <c r="AC60" s="119">
        <v>0.25</v>
      </c>
      <c r="AD60" s="119">
        <v>0.25</v>
      </c>
      <c r="AE60" s="119">
        <v>0</v>
      </c>
      <c r="AF60" s="119">
        <v>0.25</v>
      </c>
      <c r="AG60" s="119">
        <v>0.25</v>
      </c>
      <c r="AH60" s="119">
        <v>0.25</v>
      </c>
      <c r="AI60" s="119">
        <v>0.25</v>
      </c>
      <c r="AJ60" s="119">
        <v>0.25</v>
      </c>
      <c r="AK60" s="119">
        <v>0.25</v>
      </c>
      <c r="AL60" s="119">
        <v>0.25</v>
      </c>
      <c r="AM60" s="119">
        <v>0.25</v>
      </c>
      <c r="AN60" s="119">
        <v>0.25</v>
      </c>
      <c r="AO60" s="119">
        <v>0.25</v>
      </c>
      <c r="AP60" s="119">
        <v>0.25</v>
      </c>
      <c r="AQ60" s="119">
        <v>0.25</v>
      </c>
      <c r="AR60" s="119">
        <v>0.25</v>
      </c>
      <c r="AS60" s="119">
        <v>0.25</v>
      </c>
      <c r="AT60" s="119">
        <v>0.25</v>
      </c>
      <c r="AU60" s="119">
        <v>0.25</v>
      </c>
      <c r="AV60" s="119">
        <v>0.25</v>
      </c>
      <c r="AW60" s="119">
        <v>0.25</v>
      </c>
      <c r="AX60" s="119">
        <v>0.5</v>
      </c>
      <c r="AY60" s="119">
        <v>0.5</v>
      </c>
      <c r="AZ60" s="119">
        <v>0.5</v>
      </c>
      <c r="BA60" s="119">
        <v>0.5</v>
      </c>
      <c r="BB60" s="119">
        <v>0.5</v>
      </c>
      <c r="BC60" s="119">
        <v>0.5</v>
      </c>
      <c r="BD60" s="119">
        <v>1</v>
      </c>
      <c r="BE60" s="119">
        <v>0.75</v>
      </c>
      <c r="BF60" s="119">
        <v>1</v>
      </c>
      <c r="BG60" s="119">
        <v>1</v>
      </c>
      <c r="BH60" s="119">
        <v>0.75</v>
      </c>
      <c r="BI60" s="119">
        <v>0.75</v>
      </c>
      <c r="BJ60" s="119">
        <v>0.75</v>
      </c>
      <c r="BK60" s="119">
        <v>0.5</v>
      </c>
      <c r="BL60" s="119">
        <v>0.5</v>
      </c>
      <c r="BM60" s="119">
        <v>0.5</v>
      </c>
      <c r="BN60" s="119">
        <v>0.5</v>
      </c>
      <c r="BO60" s="119">
        <v>0.5</v>
      </c>
      <c r="BP60" s="119">
        <v>0.5</v>
      </c>
      <c r="BQ60" s="119">
        <v>0.5</v>
      </c>
      <c r="BR60" s="119">
        <v>0.5</v>
      </c>
      <c r="BS60" s="119">
        <v>0.25</v>
      </c>
      <c r="BT60" s="119">
        <v>0.5</v>
      </c>
      <c r="BU60" s="119">
        <v>0.5</v>
      </c>
      <c r="BV60" s="119">
        <v>0.25</v>
      </c>
      <c r="BW60" s="119">
        <v>0.5</v>
      </c>
      <c r="BX60" s="119">
        <v>0</v>
      </c>
      <c r="BY60" s="119">
        <v>0</v>
      </c>
      <c r="BZ60" s="119">
        <v>0</v>
      </c>
      <c r="CA60" s="119">
        <v>0</v>
      </c>
      <c r="CB60" s="119">
        <v>0.25</v>
      </c>
      <c r="CC60" s="119">
        <v>0</v>
      </c>
      <c r="CD60" s="119">
        <v>0</v>
      </c>
      <c r="CE60" s="119">
        <v>0</v>
      </c>
      <c r="CF60" s="119">
        <v>0</v>
      </c>
      <c r="CG60" s="119">
        <v>0</v>
      </c>
      <c r="CH60" s="119">
        <v>0</v>
      </c>
      <c r="CI60" s="119">
        <v>0</v>
      </c>
      <c r="CJ60" s="119">
        <v>0</v>
      </c>
      <c r="CK60" s="119">
        <v>0</v>
      </c>
      <c r="CL60" s="119">
        <v>0</v>
      </c>
      <c r="CM60" s="119">
        <v>0</v>
      </c>
      <c r="CN60" s="119">
        <v>0</v>
      </c>
      <c r="CO60" s="119">
        <v>0</v>
      </c>
      <c r="CP60" s="119">
        <v>0</v>
      </c>
      <c r="CQ60" s="119">
        <v>0.25</v>
      </c>
      <c r="CR60" s="119">
        <v>0.25</v>
      </c>
      <c r="CS60" s="119">
        <v>0.25</v>
      </c>
      <c r="CT60" s="119">
        <v>0.25</v>
      </c>
      <c r="CU60" s="119">
        <v>0.25</v>
      </c>
      <c r="CV60" s="119">
        <v>0.25</v>
      </c>
      <c r="CW60" s="119">
        <v>0.25</v>
      </c>
      <c r="CX60" s="119">
        <v>0.25</v>
      </c>
      <c r="CY60" s="119">
        <v>0.25</v>
      </c>
      <c r="CZ60" s="119">
        <v>0.25</v>
      </c>
    </row>
    <row r="61" spans="2:104">
      <c r="B61" s="120" t="s">
        <v>494</v>
      </c>
      <c r="C61" s="119">
        <v>7.0000000000000007E-2</v>
      </c>
      <c r="E61" s="115" t="s">
        <v>395</v>
      </c>
      <c r="F61" s="119">
        <v>0.25</v>
      </c>
      <c r="G61" s="119">
        <v>0.25</v>
      </c>
      <c r="H61" s="119">
        <v>0.25</v>
      </c>
      <c r="I61" s="119">
        <v>0.25</v>
      </c>
      <c r="J61" s="119">
        <v>0.25</v>
      </c>
      <c r="K61" s="119">
        <v>0.25</v>
      </c>
      <c r="L61" s="119">
        <v>0.25</v>
      </c>
      <c r="M61" s="119">
        <v>0.25</v>
      </c>
      <c r="N61" s="119">
        <v>0.25</v>
      </c>
      <c r="O61" s="119">
        <v>0.25</v>
      </c>
      <c r="P61" s="119">
        <v>0</v>
      </c>
      <c r="Q61" s="119">
        <v>0</v>
      </c>
      <c r="R61" s="119">
        <v>0</v>
      </c>
      <c r="S61" s="119">
        <v>0</v>
      </c>
      <c r="T61" s="119">
        <v>0</v>
      </c>
      <c r="U61" s="119">
        <v>0</v>
      </c>
      <c r="V61" s="119">
        <v>0</v>
      </c>
      <c r="W61" s="119">
        <v>0</v>
      </c>
      <c r="X61" s="119">
        <v>0</v>
      </c>
      <c r="Y61" s="119">
        <v>0</v>
      </c>
      <c r="Z61" s="119">
        <v>0</v>
      </c>
      <c r="AA61" s="119">
        <v>0</v>
      </c>
      <c r="AB61" s="119">
        <v>0</v>
      </c>
      <c r="AC61" s="119">
        <v>0.25</v>
      </c>
      <c r="AD61" s="119">
        <v>0.25</v>
      </c>
      <c r="AE61" s="119">
        <v>0</v>
      </c>
      <c r="AF61" s="119">
        <v>0.25</v>
      </c>
      <c r="AG61" s="119">
        <v>0.25</v>
      </c>
      <c r="AH61" s="119">
        <v>0.25</v>
      </c>
      <c r="AI61" s="119">
        <v>0.25</v>
      </c>
      <c r="AJ61" s="119">
        <v>0.25</v>
      </c>
      <c r="AK61" s="119">
        <v>0.25</v>
      </c>
      <c r="AL61" s="119">
        <v>0.25</v>
      </c>
      <c r="AM61" s="119">
        <v>0.25</v>
      </c>
      <c r="AN61" s="119">
        <v>0.25</v>
      </c>
      <c r="AO61" s="119">
        <v>0.25</v>
      </c>
      <c r="AP61" s="119">
        <v>0.25</v>
      </c>
      <c r="AQ61" s="119">
        <v>0.25</v>
      </c>
      <c r="AR61" s="119">
        <v>0.25</v>
      </c>
      <c r="AS61" s="119">
        <v>0.25</v>
      </c>
      <c r="AT61" s="119">
        <v>0.25</v>
      </c>
      <c r="AU61" s="119">
        <v>0.25</v>
      </c>
      <c r="AV61" s="119">
        <v>0.25</v>
      </c>
      <c r="AW61" s="119">
        <v>0.25</v>
      </c>
      <c r="AX61" s="119">
        <v>0.5</v>
      </c>
      <c r="AY61" s="119">
        <v>0.75</v>
      </c>
      <c r="AZ61" s="119">
        <v>0.75</v>
      </c>
      <c r="BA61" s="119">
        <v>0.75</v>
      </c>
      <c r="BB61" s="119">
        <v>0.5</v>
      </c>
      <c r="BC61" s="119">
        <v>0.75</v>
      </c>
      <c r="BD61" s="119">
        <v>1</v>
      </c>
      <c r="BE61" s="119">
        <v>0.75</v>
      </c>
      <c r="BF61" s="119">
        <v>1</v>
      </c>
      <c r="BG61" s="119">
        <v>1</v>
      </c>
      <c r="BH61" s="119">
        <v>1</v>
      </c>
      <c r="BI61" s="119">
        <v>0.75</v>
      </c>
      <c r="BJ61" s="119">
        <v>0.75</v>
      </c>
      <c r="BK61" s="119">
        <v>0.75</v>
      </c>
      <c r="BL61" s="119">
        <v>0.5</v>
      </c>
      <c r="BM61" s="119">
        <v>0.5</v>
      </c>
      <c r="BN61" s="119">
        <v>0.5</v>
      </c>
      <c r="BO61" s="119">
        <v>0.5</v>
      </c>
      <c r="BP61" s="119">
        <v>0.5</v>
      </c>
      <c r="BQ61" s="119">
        <v>0.5</v>
      </c>
      <c r="BR61" s="119">
        <v>0.5</v>
      </c>
      <c r="BS61" s="119">
        <v>0.25</v>
      </c>
      <c r="BT61" s="119">
        <v>0.5</v>
      </c>
      <c r="BU61" s="119">
        <v>0.75</v>
      </c>
      <c r="BV61" s="119">
        <v>0.25</v>
      </c>
      <c r="BW61" s="119">
        <v>0.5</v>
      </c>
      <c r="BX61" s="119">
        <v>0</v>
      </c>
      <c r="BY61" s="119">
        <v>0</v>
      </c>
      <c r="BZ61" s="119">
        <v>0</v>
      </c>
      <c r="CA61" s="119">
        <v>0</v>
      </c>
      <c r="CB61" s="119">
        <v>0.25</v>
      </c>
      <c r="CC61" s="119">
        <v>0</v>
      </c>
      <c r="CD61" s="119">
        <v>0</v>
      </c>
      <c r="CE61" s="119">
        <v>0</v>
      </c>
      <c r="CF61" s="119">
        <v>0</v>
      </c>
      <c r="CG61" s="119">
        <v>0</v>
      </c>
      <c r="CH61" s="119">
        <v>0</v>
      </c>
      <c r="CI61" s="119">
        <v>0</v>
      </c>
      <c r="CJ61" s="119">
        <v>0</v>
      </c>
      <c r="CK61" s="119">
        <v>0</v>
      </c>
      <c r="CL61" s="119">
        <v>0</v>
      </c>
      <c r="CM61" s="119">
        <v>0</v>
      </c>
      <c r="CN61" s="119">
        <v>0</v>
      </c>
      <c r="CO61" s="119">
        <v>0</v>
      </c>
      <c r="CP61" s="119">
        <v>0</v>
      </c>
      <c r="CQ61" s="119">
        <v>0.25</v>
      </c>
      <c r="CR61" s="119">
        <v>0.25</v>
      </c>
      <c r="CS61" s="119">
        <v>0.25</v>
      </c>
      <c r="CT61" s="119">
        <v>0.25</v>
      </c>
      <c r="CU61" s="119">
        <v>0.25</v>
      </c>
      <c r="CV61" s="119">
        <v>0.25</v>
      </c>
      <c r="CW61" s="119">
        <v>0.25</v>
      </c>
      <c r="CX61" s="119">
        <v>0.25</v>
      </c>
      <c r="CY61" s="119">
        <v>0.25</v>
      </c>
      <c r="CZ61" s="119">
        <v>0.25</v>
      </c>
    </row>
    <row r="62" spans="2:104">
      <c r="B62" s="120" t="s">
        <v>495</v>
      </c>
      <c r="C62" s="119">
        <v>0.2</v>
      </c>
      <c r="E62" s="115" t="s">
        <v>396</v>
      </c>
      <c r="F62" s="119">
        <v>0.25</v>
      </c>
      <c r="G62" s="119">
        <v>0.25</v>
      </c>
      <c r="H62" s="119">
        <v>0.25</v>
      </c>
      <c r="I62" s="119">
        <v>0.25</v>
      </c>
      <c r="J62" s="119">
        <v>0.25</v>
      </c>
      <c r="K62" s="119">
        <v>0.25</v>
      </c>
      <c r="L62" s="119">
        <v>0.25</v>
      </c>
      <c r="M62" s="119">
        <v>0.25</v>
      </c>
      <c r="N62" s="119">
        <v>0.25</v>
      </c>
      <c r="O62" s="119">
        <v>0.25</v>
      </c>
      <c r="P62" s="119">
        <v>0</v>
      </c>
      <c r="Q62" s="119">
        <v>0</v>
      </c>
      <c r="R62" s="119">
        <v>0</v>
      </c>
      <c r="S62" s="119">
        <v>0</v>
      </c>
      <c r="T62" s="119">
        <v>0</v>
      </c>
      <c r="U62" s="119">
        <v>0</v>
      </c>
      <c r="V62" s="119">
        <v>0</v>
      </c>
      <c r="W62" s="119">
        <v>0</v>
      </c>
      <c r="X62" s="119">
        <v>0</v>
      </c>
      <c r="Y62" s="119">
        <v>0</v>
      </c>
      <c r="Z62" s="119">
        <v>0</v>
      </c>
      <c r="AA62" s="119">
        <v>0</v>
      </c>
      <c r="AB62" s="119">
        <v>0</v>
      </c>
      <c r="AC62" s="119">
        <v>0.25</v>
      </c>
      <c r="AD62" s="119">
        <v>0.25</v>
      </c>
      <c r="AE62" s="119">
        <v>0</v>
      </c>
      <c r="AF62" s="119">
        <v>0.25</v>
      </c>
      <c r="AG62" s="119">
        <v>0.25</v>
      </c>
      <c r="AH62" s="119">
        <v>0.25</v>
      </c>
      <c r="AI62" s="119">
        <v>0.25</v>
      </c>
      <c r="AJ62" s="119">
        <v>0.25</v>
      </c>
      <c r="AK62" s="119">
        <v>0.25</v>
      </c>
      <c r="AL62" s="119">
        <v>0.25</v>
      </c>
      <c r="AM62" s="119">
        <v>0.25</v>
      </c>
      <c r="AN62" s="119">
        <v>0.25</v>
      </c>
      <c r="AO62" s="119">
        <v>0.25</v>
      </c>
      <c r="AP62" s="119">
        <v>0.25</v>
      </c>
      <c r="AQ62" s="119">
        <v>0.25</v>
      </c>
      <c r="AR62" s="119">
        <v>0.25</v>
      </c>
      <c r="AS62" s="119">
        <v>0.25</v>
      </c>
      <c r="AT62" s="119">
        <v>0.25</v>
      </c>
      <c r="AU62" s="119">
        <v>0.25</v>
      </c>
      <c r="AV62" s="119">
        <v>0.25</v>
      </c>
      <c r="AW62" s="119">
        <v>0.25</v>
      </c>
      <c r="AX62" s="119">
        <v>0.5</v>
      </c>
      <c r="AY62" s="119">
        <v>0.75</v>
      </c>
      <c r="AZ62" s="119">
        <v>0.75</v>
      </c>
      <c r="BA62" s="119">
        <v>0.75</v>
      </c>
      <c r="BB62" s="119">
        <v>0.5</v>
      </c>
      <c r="BC62" s="119">
        <v>0.75</v>
      </c>
      <c r="BD62" s="119">
        <v>1</v>
      </c>
      <c r="BE62" s="119">
        <v>0.75</v>
      </c>
      <c r="BF62" s="119">
        <v>0.75</v>
      </c>
      <c r="BG62" s="119">
        <v>1</v>
      </c>
      <c r="BH62" s="119">
        <v>1</v>
      </c>
      <c r="BI62" s="119">
        <v>0.75</v>
      </c>
      <c r="BJ62" s="119">
        <v>0.75</v>
      </c>
      <c r="BK62" s="119">
        <v>0.75</v>
      </c>
      <c r="BL62" s="119">
        <v>0.5</v>
      </c>
      <c r="BM62" s="119">
        <v>0.5</v>
      </c>
      <c r="BN62" s="119">
        <v>0.5</v>
      </c>
      <c r="BO62" s="119">
        <v>0.5</v>
      </c>
      <c r="BP62" s="119">
        <v>0.5</v>
      </c>
      <c r="BQ62" s="119">
        <v>0.5</v>
      </c>
      <c r="BR62" s="119">
        <v>0.5</v>
      </c>
      <c r="BS62" s="119">
        <v>0.25</v>
      </c>
      <c r="BT62" s="119">
        <v>0.5</v>
      </c>
      <c r="BU62" s="119">
        <v>0.75</v>
      </c>
      <c r="BV62" s="119">
        <v>0.25</v>
      </c>
      <c r="BW62" s="119">
        <v>0.5</v>
      </c>
      <c r="BX62" s="119">
        <v>0</v>
      </c>
      <c r="BY62" s="119">
        <v>0</v>
      </c>
      <c r="BZ62" s="119">
        <v>0</v>
      </c>
      <c r="CA62" s="119">
        <v>0</v>
      </c>
      <c r="CB62" s="119">
        <v>0.25</v>
      </c>
      <c r="CC62" s="119">
        <v>0</v>
      </c>
      <c r="CD62" s="119">
        <v>0</v>
      </c>
      <c r="CE62" s="119">
        <v>0</v>
      </c>
      <c r="CF62" s="119">
        <v>0</v>
      </c>
      <c r="CG62" s="119">
        <v>0</v>
      </c>
      <c r="CH62" s="119">
        <v>0</v>
      </c>
      <c r="CI62" s="119">
        <v>0</v>
      </c>
      <c r="CJ62" s="119">
        <v>0</v>
      </c>
      <c r="CK62" s="119">
        <v>0</v>
      </c>
      <c r="CL62" s="119">
        <v>0</v>
      </c>
      <c r="CM62" s="119">
        <v>0</v>
      </c>
      <c r="CN62" s="119">
        <v>0</v>
      </c>
      <c r="CO62" s="119">
        <v>0</v>
      </c>
      <c r="CP62" s="119">
        <v>0</v>
      </c>
      <c r="CQ62" s="119">
        <v>0.25</v>
      </c>
      <c r="CR62" s="119">
        <v>0.25</v>
      </c>
      <c r="CS62" s="119">
        <v>0.25</v>
      </c>
      <c r="CT62" s="119">
        <v>0.25</v>
      </c>
      <c r="CU62" s="119">
        <v>0.25</v>
      </c>
      <c r="CV62" s="119">
        <v>0.25</v>
      </c>
      <c r="CW62" s="119">
        <v>0.25</v>
      </c>
      <c r="CX62" s="119">
        <v>0.25</v>
      </c>
      <c r="CY62" s="119">
        <v>0.25</v>
      </c>
      <c r="CZ62" s="119">
        <v>0.25</v>
      </c>
    </row>
    <row r="63" spans="2:104">
      <c r="B63" s="120" t="s">
        <v>496</v>
      </c>
      <c r="C63" s="119">
        <v>4.88</v>
      </c>
      <c r="E63" s="115" t="s">
        <v>397</v>
      </c>
      <c r="F63" s="119">
        <v>0.25</v>
      </c>
      <c r="G63" s="119">
        <v>0.25</v>
      </c>
      <c r="H63" s="119">
        <v>0.25</v>
      </c>
      <c r="I63" s="119">
        <v>0.25</v>
      </c>
      <c r="J63" s="119">
        <v>0.25</v>
      </c>
      <c r="K63" s="119">
        <v>0.25</v>
      </c>
      <c r="L63" s="119">
        <v>0.25</v>
      </c>
      <c r="M63" s="119">
        <v>0.25</v>
      </c>
      <c r="N63" s="119">
        <v>0.25</v>
      </c>
      <c r="O63" s="119">
        <v>0.25</v>
      </c>
      <c r="P63" s="119">
        <v>0</v>
      </c>
      <c r="Q63" s="119">
        <v>0</v>
      </c>
      <c r="R63" s="119">
        <v>0</v>
      </c>
      <c r="S63" s="119">
        <v>0</v>
      </c>
      <c r="T63" s="119">
        <v>0</v>
      </c>
      <c r="U63" s="119">
        <v>0</v>
      </c>
      <c r="V63" s="119">
        <v>0</v>
      </c>
      <c r="W63" s="119">
        <v>0</v>
      </c>
      <c r="X63" s="119">
        <v>0</v>
      </c>
      <c r="Y63" s="119">
        <v>0</v>
      </c>
      <c r="Z63" s="119">
        <v>0</v>
      </c>
      <c r="AA63" s="119">
        <v>0</v>
      </c>
      <c r="AB63" s="119">
        <v>0</v>
      </c>
      <c r="AC63" s="119">
        <v>0.25</v>
      </c>
      <c r="AD63" s="119">
        <v>0.25</v>
      </c>
      <c r="AE63" s="119">
        <v>0</v>
      </c>
      <c r="AF63" s="119">
        <v>0.25</v>
      </c>
      <c r="AG63" s="119">
        <v>0.25</v>
      </c>
      <c r="AH63" s="119">
        <v>0.25</v>
      </c>
      <c r="AI63" s="119">
        <v>0.25</v>
      </c>
      <c r="AJ63" s="119">
        <v>0.25</v>
      </c>
      <c r="AK63" s="119">
        <v>0.25</v>
      </c>
      <c r="AL63" s="119">
        <v>0.25</v>
      </c>
      <c r="AM63" s="119">
        <v>0.25</v>
      </c>
      <c r="AN63" s="119">
        <v>0.25</v>
      </c>
      <c r="AO63" s="119">
        <v>0.25</v>
      </c>
      <c r="AP63" s="119">
        <v>0.25</v>
      </c>
      <c r="AQ63" s="119">
        <v>0.25</v>
      </c>
      <c r="AR63" s="119">
        <v>0.25</v>
      </c>
      <c r="AS63" s="119">
        <v>0.25</v>
      </c>
      <c r="AT63" s="119">
        <v>0.25</v>
      </c>
      <c r="AU63" s="119">
        <v>0.25</v>
      </c>
      <c r="AV63" s="119">
        <v>0.25</v>
      </c>
      <c r="AW63" s="119">
        <v>0.25</v>
      </c>
      <c r="AX63" s="119">
        <v>0.5</v>
      </c>
      <c r="AY63" s="119">
        <v>0.75</v>
      </c>
      <c r="AZ63" s="119">
        <v>0.75</v>
      </c>
      <c r="BA63" s="119">
        <v>0.75</v>
      </c>
      <c r="BB63" s="119">
        <v>0.75</v>
      </c>
      <c r="BC63" s="119">
        <v>0.75</v>
      </c>
      <c r="BD63" s="119">
        <v>0.75</v>
      </c>
      <c r="BE63" s="119">
        <v>0.5</v>
      </c>
      <c r="BF63" s="119">
        <v>0.75</v>
      </c>
      <c r="BG63" s="119">
        <v>0.75</v>
      </c>
      <c r="BH63" s="119">
        <v>0.75</v>
      </c>
      <c r="BI63" s="119">
        <v>1</v>
      </c>
      <c r="BJ63" s="119">
        <v>0.75</v>
      </c>
      <c r="BK63" s="119">
        <v>0.5</v>
      </c>
      <c r="BL63" s="119">
        <v>0.5</v>
      </c>
      <c r="BM63" s="119">
        <v>0.5</v>
      </c>
      <c r="BN63" s="119">
        <v>0.5</v>
      </c>
      <c r="BO63" s="119">
        <v>0.5</v>
      </c>
      <c r="BP63" s="119">
        <v>0.5</v>
      </c>
      <c r="BQ63" s="119">
        <v>0.5</v>
      </c>
      <c r="BR63" s="119">
        <v>0.5</v>
      </c>
      <c r="BS63" s="119">
        <v>0.25</v>
      </c>
      <c r="BT63" s="119">
        <v>0.5</v>
      </c>
      <c r="BU63" s="119">
        <v>0.75</v>
      </c>
      <c r="BV63" s="119">
        <v>0.25</v>
      </c>
      <c r="BW63" s="119">
        <v>0.5</v>
      </c>
      <c r="BX63" s="119">
        <v>0</v>
      </c>
      <c r="BY63" s="119">
        <v>0</v>
      </c>
      <c r="BZ63" s="119">
        <v>0</v>
      </c>
      <c r="CA63" s="119">
        <v>0</v>
      </c>
      <c r="CB63" s="119">
        <v>0.25</v>
      </c>
      <c r="CC63" s="119">
        <v>0</v>
      </c>
      <c r="CD63" s="119">
        <v>0</v>
      </c>
      <c r="CE63" s="119">
        <v>0</v>
      </c>
      <c r="CF63" s="119">
        <v>0</v>
      </c>
      <c r="CG63" s="119">
        <v>0</v>
      </c>
      <c r="CH63" s="119">
        <v>0</v>
      </c>
      <c r="CI63" s="119">
        <v>0</v>
      </c>
      <c r="CJ63" s="119">
        <v>0</v>
      </c>
      <c r="CK63" s="119">
        <v>0</v>
      </c>
      <c r="CL63" s="119">
        <v>0</v>
      </c>
      <c r="CM63" s="119">
        <v>0</v>
      </c>
      <c r="CN63" s="119">
        <v>0</v>
      </c>
      <c r="CO63" s="119">
        <v>0</v>
      </c>
      <c r="CP63" s="119">
        <v>0</v>
      </c>
      <c r="CQ63" s="119">
        <v>0.25</v>
      </c>
      <c r="CR63" s="119">
        <v>0.25</v>
      </c>
      <c r="CS63" s="119">
        <v>0.25</v>
      </c>
      <c r="CT63" s="119">
        <v>0.25</v>
      </c>
      <c r="CU63" s="119">
        <v>0.25</v>
      </c>
      <c r="CV63" s="119">
        <v>0.25</v>
      </c>
      <c r="CW63" s="119">
        <v>0.25</v>
      </c>
      <c r="CX63" s="119">
        <v>0.25</v>
      </c>
      <c r="CY63" s="119">
        <v>0.5</v>
      </c>
      <c r="CZ63" s="119">
        <v>0.5</v>
      </c>
    </row>
    <row r="64" spans="2:104">
      <c r="B64" s="120" t="s">
        <v>497</v>
      </c>
      <c r="C64" s="119">
        <v>4.88</v>
      </c>
      <c r="E64" s="115" t="s">
        <v>398</v>
      </c>
      <c r="F64" s="119">
        <v>0.25</v>
      </c>
      <c r="G64" s="119">
        <v>0.25</v>
      </c>
      <c r="H64" s="119">
        <v>0.25</v>
      </c>
      <c r="I64" s="119">
        <v>0.25</v>
      </c>
      <c r="J64" s="119">
        <v>0.25</v>
      </c>
      <c r="K64" s="119">
        <v>0.25</v>
      </c>
      <c r="L64" s="119">
        <v>0.25</v>
      </c>
      <c r="M64" s="119">
        <v>0.25</v>
      </c>
      <c r="N64" s="119">
        <v>0.25</v>
      </c>
      <c r="O64" s="119">
        <v>0.25</v>
      </c>
      <c r="P64" s="119">
        <v>0</v>
      </c>
      <c r="Q64" s="119">
        <v>0</v>
      </c>
      <c r="R64" s="119">
        <v>0</v>
      </c>
      <c r="S64" s="119">
        <v>0</v>
      </c>
      <c r="T64" s="119">
        <v>0</v>
      </c>
      <c r="U64" s="119">
        <v>0</v>
      </c>
      <c r="V64" s="119">
        <v>0</v>
      </c>
      <c r="W64" s="119">
        <v>0</v>
      </c>
      <c r="X64" s="119">
        <v>0</v>
      </c>
      <c r="Y64" s="119">
        <v>0</v>
      </c>
      <c r="Z64" s="119">
        <v>0</v>
      </c>
      <c r="AA64" s="119">
        <v>0</v>
      </c>
      <c r="AB64" s="119">
        <v>0</v>
      </c>
      <c r="AC64" s="119">
        <v>0.25</v>
      </c>
      <c r="AD64" s="119">
        <v>0.25</v>
      </c>
      <c r="AE64" s="119">
        <v>0</v>
      </c>
      <c r="AF64" s="119">
        <v>0.25</v>
      </c>
      <c r="AG64" s="119">
        <v>0.25</v>
      </c>
      <c r="AH64" s="119">
        <v>0.25</v>
      </c>
      <c r="AI64" s="119">
        <v>0.25</v>
      </c>
      <c r="AJ64" s="119">
        <v>0.25</v>
      </c>
      <c r="AK64" s="119">
        <v>0.25</v>
      </c>
      <c r="AL64" s="119">
        <v>0.25</v>
      </c>
      <c r="AM64" s="119">
        <v>0.25</v>
      </c>
      <c r="AN64" s="119">
        <v>0.25</v>
      </c>
      <c r="AO64" s="119">
        <v>0</v>
      </c>
      <c r="AP64" s="119">
        <v>0</v>
      </c>
      <c r="AQ64" s="119">
        <v>0</v>
      </c>
      <c r="AR64" s="119">
        <v>0</v>
      </c>
      <c r="AS64" s="119">
        <v>0.25</v>
      </c>
      <c r="AT64" s="119">
        <v>0.25</v>
      </c>
      <c r="AU64" s="119">
        <v>0.25</v>
      </c>
      <c r="AV64" s="119">
        <v>0.25</v>
      </c>
      <c r="AW64" s="119">
        <v>0.25</v>
      </c>
      <c r="AX64" s="119">
        <v>0.5</v>
      </c>
      <c r="AY64" s="119">
        <v>0.5</v>
      </c>
      <c r="AZ64" s="119">
        <v>0.5</v>
      </c>
      <c r="BA64" s="119">
        <v>0.5</v>
      </c>
      <c r="BB64" s="119">
        <v>0.5</v>
      </c>
      <c r="BC64" s="119">
        <v>0.5</v>
      </c>
      <c r="BD64" s="119">
        <v>0.75</v>
      </c>
      <c r="BE64" s="119">
        <v>0.75</v>
      </c>
      <c r="BF64" s="119">
        <v>0.75</v>
      </c>
      <c r="BG64" s="119">
        <v>0.75</v>
      </c>
      <c r="BH64" s="119">
        <v>0.75</v>
      </c>
      <c r="BI64" s="119">
        <v>0.75</v>
      </c>
      <c r="BJ64" s="119">
        <v>1</v>
      </c>
      <c r="BK64" s="119">
        <v>0.5</v>
      </c>
      <c r="BL64" s="119">
        <v>0.75</v>
      </c>
      <c r="BM64" s="119">
        <v>0.75</v>
      </c>
      <c r="BN64" s="119">
        <v>0.5</v>
      </c>
      <c r="BO64" s="119">
        <v>0.5</v>
      </c>
      <c r="BP64" s="119">
        <v>0.5</v>
      </c>
      <c r="BQ64" s="119">
        <v>0.5</v>
      </c>
      <c r="BR64" s="119">
        <v>0.5</v>
      </c>
      <c r="BS64" s="119">
        <v>0.5</v>
      </c>
      <c r="BT64" s="119">
        <v>0.75</v>
      </c>
      <c r="BU64" s="119">
        <v>0.75</v>
      </c>
      <c r="BV64" s="119">
        <v>0.5</v>
      </c>
      <c r="BW64" s="119">
        <v>0.5</v>
      </c>
      <c r="BX64" s="119">
        <v>0</v>
      </c>
      <c r="BY64" s="119">
        <v>0</v>
      </c>
      <c r="BZ64" s="119">
        <v>0</v>
      </c>
      <c r="CA64" s="119">
        <v>0</v>
      </c>
      <c r="CB64" s="119">
        <v>0.25</v>
      </c>
      <c r="CC64" s="119">
        <v>0</v>
      </c>
      <c r="CD64" s="119">
        <v>0</v>
      </c>
      <c r="CE64" s="119">
        <v>0</v>
      </c>
      <c r="CF64" s="119">
        <v>0</v>
      </c>
      <c r="CG64" s="119">
        <v>0</v>
      </c>
      <c r="CH64" s="119">
        <v>0</v>
      </c>
      <c r="CI64" s="119">
        <v>0</v>
      </c>
      <c r="CJ64" s="119">
        <v>0</v>
      </c>
      <c r="CK64" s="119">
        <v>0</v>
      </c>
      <c r="CL64" s="119">
        <v>0</v>
      </c>
      <c r="CM64" s="119">
        <v>0</v>
      </c>
      <c r="CN64" s="119">
        <v>0</v>
      </c>
      <c r="CO64" s="119">
        <v>0</v>
      </c>
      <c r="CP64" s="119">
        <v>0</v>
      </c>
      <c r="CQ64" s="119">
        <v>0.25</v>
      </c>
      <c r="CR64" s="119">
        <v>0.25</v>
      </c>
      <c r="CS64" s="119">
        <v>0.25</v>
      </c>
      <c r="CT64" s="119">
        <v>0.25</v>
      </c>
      <c r="CU64" s="119">
        <v>0.25</v>
      </c>
      <c r="CV64" s="119">
        <v>0.25</v>
      </c>
      <c r="CW64" s="119">
        <v>0.25</v>
      </c>
      <c r="CX64" s="119">
        <v>0.25</v>
      </c>
      <c r="CY64" s="119">
        <v>0.25</v>
      </c>
      <c r="CZ64" s="119">
        <v>0.25</v>
      </c>
    </row>
    <row r="65" spans="2:104">
      <c r="B65" s="120" t="s">
        <v>498</v>
      </c>
      <c r="C65" s="119">
        <v>2.31</v>
      </c>
      <c r="E65" s="115" t="s">
        <v>399</v>
      </c>
      <c r="F65" s="119">
        <v>0.25</v>
      </c>
      <c r="G65" s="119">
        <v>0.25</v>
      </c>
      <c r="H65" s="119">
        <v>0.25</v>
      </c>
      <c r="I65" s="119">
        <v>0.25</v>
      </c>
      <c r="J65" s="119">
        <v>0.25</v>
      </c>
      <c r="K65" s="119">
        <v>0.25</v>
      </c>
      <c r="L65" s="119">
        <v>0.25</v>
      </c>
      <c r="M65" s="119">
        <v>0.25</v>
      </c>
      <c r="N65" s="119">
        <v>0.25</v>
      </c>
      <c r="O65" s="119">
        <v>0.25</v>
      </c>
      <c r="P65" s="119">
        <v>0</v>
      </c>
      <c r="Q65" s="119">
        <v>0</v>
      </c>
      <c r="R65" s="119">
        <v>0</v>
      </c>
      <c r="S65" s="119">
        <v>0</v>
      </c>
      <c r="T65" s="119">
        <v>0</v>
      </c>
      <c r="U65" s="119">
        <v>0</v>
      </c>
      <c r="V65" s="119">
        <v>0</v>
      </c>
      <c r="W65" s="119">
        <v>0</v>
      </c>
      <c r="X65" s="119">
        <v>0</v>
      </c>
      <c r="Y65" s="119">
        <v>0</v>
      </c>
      <c r="Z65" s="119">
        <v>0</v>
      </c>
      <c r="AA65" s="119">
        <v>0</v>
      </c>
      <c r="AB65" s="119">
        <v>0</v>
      </c>
      <c r="AC65" s="119">
        <v>0.25</v>
      </c>
      <c r="AD65" s="119">
        <v>0.25</v>
      </c>
      <c r="AE65" s="119">
        <v>0</v>
      </c>
      <c r="AF65" s="119">
        <v>0.25</v>
      </c>
      <c r="AG65" s="119">
        <v>0.25</v>
      </c>
      <c r="AH65" s="119">
        <v>0.25</v>
      </c>
      <c r="AI65" s="119">
        <v>0.25</v>
      </c>
      <c r="AJ65" s="119">
        <v>0.25</v>
      </c>
      <c r="AK65" s="119">
        <v>0.25</v>
      </c>
      <c r="AL65" s="119">
        <v>0.25</v>
      </c>
      <c r="AM65" s="119">
        <v>0.25</v>
      </c>
      <c r="AN65" s="119">
        <v>0.25</v>
      </c>
      <c r="AO65" s="119">
        <v>0</v>
      </c>
      <c r="AP65" s="119">
        <v>0</v>
      </c>
      <c r="AQ65" s="119">
        <v>0</v>
      </c>
      <c r="AR65" s="119">
        <v>0</v>
      </c>
      <c r="AS65" s="119">
        <v>0.25</v>
      </c>
      <c r="AT65" s="119">
        <v>0.25</v>
      </c>
      <c r="AU65" s="119">
        <v>0.25</v>
      </c>
      <c r="AV65" s="119">
        <v>0.25</v>
      </c>
      <c r="AW65" s="119">
        <v>0.25</v>
      </c>
      <c r="AX65" s="119">
        <v>0.25</v>
      </c>
      <c r="AY65" s="119">
        <v>0.5</v>
      </c>
      <c r="AZ65" s="119">
        <v>0.5</v>
      </c>
      <c r="BA65" s="119">
        <v>0.5</v>
      </c>
      <c r="BB65" s="119">
        <v>0.5</v>
      </c>
      <c r="BC65" s="119">
        <v>0.5</v>
      </c>
      <c r="BD65" s="119">
        <v>0.5</v>
      </c>
      <c r="BE65" s="119">
        <v>0.5</v>
      </c>
      <c r="BF65" s="119">
        <v>0.5</v>
      </c>
      <c r="BG65" s="119">
        <v>0.75</v>
      </c>
      <c r="BH65" s="119">
        <v>0.75</v>
      </c>
      <c r="BI65" s="119">
        <v>0.5</v>
      </c>
      <c r="BJ65" s="119">
        <v>0.5</v>
      </c>
      <c r="BK65" s="119">
        <v>1</v>
      </c>
      <c r="BL65" s="119">
        <v>0.5</v>
      </c>
      <c r="BM65" s="119">
        <v>0.5</v>
      </c>
      <c r="BN65" s="119">
        <v>0.25</v>
      </c>
      <c r="BO65" s="119">
        <v>0.25</v>
      </c>
      <c r="BP65" s="119">
        <v>0.25</v>
      </c>
      <c r="BQ65" s="119">
        <v>0.25</v>
      </c>
      <c r="BR65" s="119">
        <v>0.25</v>
      </c>
      <c r="BS65" s="119">
        <v>0.25</v>
      </c>
      <c r="BT65" s="119">
        <v>0.5</v>
      </c>
      <c r="BU65" s="119">
        <v>0.5</v>
      </c>
      <c r="BV65" s="119">
        <v>0.25</v>
      </c>
      <c r="BW65" s="119">
        <v>0.5</v>
      </c>
      <c r="BX65" s="119">
        <v>0</v>
      </c>
      <c r="BY65" s="119">
        <v>0</v>
      </c>
      <c r="BZ65" s="119">
        <v>0</v>
      </c>
      <c r="CA65" s="119">
        <v>0</v>
      </c>
      <c r="CB65" s="119">
        <v>0.25</v>
      </c>
      <c r="CC65" s="119">
        <v>0</v>
      </c>
      <c r="CD65" s="119">
        <v>0</v>
      </c>
      <c r="CE65" s="119">
        <v>0</v>
      </c>
      <c r="CF65" s="119">
        <v>0</v>
      </c>
      <c r="CG65" s="119">
        <v>0</v>
      </c>
      <c r="CH65" s="119">
        <v>0</v>
      </c>
      <c r="CI65" s="119">
        <v>0</v>
      </c>
      <c r="CJ65" s="119">
        <v>0</v>
      </c>
      <c r="CK65" s="119">
        <v>0</v>
      </c>
      <c r="CL65" s="119">
        <v>0</v>
      </c>
      <c r="CM65" s="119">
        <v>0</v>
      </c>
      <c r="CN65" s="119">
        <v>0</v>
      </c>
      <c r="CO65" s="119">
        <v>0</v>
      </c>
      <c r="CP65" s="119">
        <v>0</v>
      </c>
      <c r="CQ65" s="119">
        <v>0</v>
      </c>
      <c r="CR65" s="119">
        <v>0</v>
      </c>
      <c r="CS65" s="119">
        <v>0</v>
      </c>
      <c r="CT65" s="119">
        <v>0</v>
      </c>
      <c r="CU65" s="119">
        <v>0</v>
      </c>
      <c r="CV65" s="119">
        <v>0</v>
      </c>
      <c r="CW65" s="119">
        <v>0</v>
      </c>
      <c r="CX65" s="119">
        <v>0.25</v>
      </c>
      <c r="CY65" s="119">
        <v>0.25</v>
      </c>
      <c r="CZ65" s="119">
        <v>0.25</v>
      </c>
    </row>
    <row r="66" spans="2:104">
      <c r="B66" s="120" t="s">
        <v>499</v>
      </c>
      <c r="C66" s="119">
        <v>4.6399999999999997</v>
      </c>
      <c r="E66" s="115" t="s">
        <v>400</v>
      </c>
      <c r="F66" s="119">
        <v>0.25</v>
      </c>
      <c r="G66" s="119">
        <v>0.25</v>
      </c>
      <c r="H66" s="119">
        <v>0.25</v>
      </c>
      <c r="I66" s="119">
        <v>0.25</v>
      </c>
      <c r="J66" s="119">
        <v>0.25</v>
      </c>
      <c r="K66" s="119">
        <v>0.25</v>
      </c>
      <c r="L66" s="119">
        <v>0.25</v>
      </c>
      <c r="M66" s="119">
        <v>0.25</v>
      </c>
      <c r="N66" s="119">
        <v>0.25</v>
      </c>
      <c r="O66" s="119">
        <v>0.25</v>
      </c>
      <c r="P66" s="119">
        <v>0</v>
      </c>
      <c r="Q66" s="119">
        <v>0</v>
      </c>
      <c r="R66" s="119">
        <v>0</v>
      </c>
      <c r="S66" s="119">
        <v>0</v>
      </c>
      <c r="T66" s="119">
        <v>0</v>
      </c>
      <c r="U66" s="119">
        <v>0</v>
      </c>
      <c r="V66" s="119">
        <v>0</v>
      </c>
      <c r="W66" s="119">
        <v>0</v>
      </c>
      <c r="X66" s="119">
        <v>0</v>
      </c>
      <c r="Y66" s="119">
        <v>0</v>
      </c>
      <c r="Z66" s="119">
        <v>0</v>
      </c>
      <c r="AA66" s="119">
        <v>0</v>
      </c>
      <c r="AB66" s="119">
        <v>0</v>
      </c>
      <c r="AC66" s="119">
        <v>0.25</v>
      </c>
      <c r="AD66" s="119">
        <v>0.25</v>
      </c>
      <c r="AE66" s="119">
        <v>0</v>
      </c>
      <c r="AF66" s="119">
        <v>0.25</v>
      </c>
      <c r="AG66" s="119">
        <v>0.25</v>
      </c>
      <c r="AH66" s="119">
        <v>0.25</v>
      </c>
      <c r="AI66" s="119">
        <v>0.25</v>
      </c>
      <c r="AJ66" s="119">
        <v>0.25</v>
      </c>
      <c r="AK66" s="119">
        <v>0.25</v>
      </c>
      <c r="AL66" s="119">
        <v>0.25</v>
      </c>
      <c r="AM66" s="119">
        <v>0.25</v>
      </c>
      <c r="AN66" s="119">
        <v>0.25</v>
      </c>
      <c r="AO66" s="119">
        <v>0</v>
      </c>
      <c r="AP66" s="119">
        <v>0</v>
      </c>
      <c r="AQ66" s="119">
        <v>0</v>
      </c>
      <c r="AR66" s="119">
        <v>0</v>
      </c>
      <c r="AS66" s="119">
        <v>0.25</v>
      </c>
      <c r="AT66" s="119">
        <v>0.25</v>
      </c>
      <c r="AU66" s="119">
        <v>0.25</v>
      </c>
      <c r="AV66" s="119">
        <v>0.25</v>
      </c>
      <c r="AW66" s="119">
        <v>0.25</v>
      </c>
      <c r="AX66" s="119">
        <v>0.25</v>
      </c>
      <c r="AY66" s="119">
        <v>0.5</v>
      </c>
      <c r="AZ66" s="119">
        <v>0.5</v>
      </c>
      <c r="BA66" s="119">
        <v>0.5</v>
      </c>
      <c r="BB66" s="119">
        <v>0.5</v>
      </c>
      <c r="BC66" s="119">
        <v>0.5</v>
      </c>
      <c r="BD66" s="119">
        <v>0.5</v>
      </c>
      <c r="BE66" s="119">
        <v>0.5</v>
      </c>
      <c r="BF66" s="119">
        <v>0.5</v>
      </c>
      <c r="BG66" s="119">
        <v>0.5</v>
      </c>
      <c r="BH66" s="119">
        <v>0.5</v>
      </c>
      <c r="BI66" s="119">
        <v>0.5</v>
      </c>
      <c r="BJ66" s="119">
        <v>0.75</v>
      </c>
      <c r="BK66" s="119">
        <v>0.5</v>
      </c>
      <c r="BL66" s="119">
        <v>1</v>
      </c>
      <c r="BM66" s="119">
        <v>0.5</v>
      </c>
      <c r="BN66" s="119">
        <v>0.5</v>
      </c>
      <c r="BO66" s="119">
        <v>0.5</v>
      </c>
      <c r="BP66" s="119">
        <v>0.5</v>
      </c>
      <c r="BQ66" s="119">
        <v>0.5</v>
      </c>
      <c r="BR66" s="119">
        <v>0.25</v>
      </c>
      <c r="BS66" s="119">
        <v>0.5</v>
      </c>
      <c r="BT66" s="119">
        <v>0.5</v>
      </c>
      <c r="BU66" s="119">
        <v>0.5</v>
      </c>
      <c r="BV66" s="119">
        <v>0.5</v>
      </c>
      <c r="BW66" s="119">
        <v>0.5</v>
      </c>
      <c r="BX66" s="119">
        <v>0</v>
      </c>
      <c r="BY66" s="119">
        <v>0</v>
      </c>
      <c r="BZ66" s="119">
        <v>0</v>
      </c>
      <c r="CA66" s="119">
        <v>0</v>
      </c>
      <c r="CB66" s="119">
        <v>0.25</v>
      </c>
      <c r="CC66" s="119">
        <v>0</v>
      </c>
      <c r="CD66" s="119">
        <v>0</v>
      </c>
      <c r="CE66" s="119">
        <v>0</v>
      </c>
      <c r="CF66" s="119">
        <v>0</v>
      </c>
      <c r="CG66" s="119">
        <v>0</v>
      </c>
      <c r="CH66" s="119">
        <v>0</v>
      </c>
      <c r="CI66" s="119">
        <v>0</v>
      </c>
      <c r="CJ66" s="119">
        <v>0</v>
      </c>
      <c r="CK66" s="119">
        <v>0</v>
      </c>
      <c r="CL66" s="119">
        <v>0</v>
      </c>
      <c r="CM66" s="119">
        <v>0</v>
      </c>
      <c r="CN66" s="119">
        <v>0</v>
      </c>
      <c r="CO66" s="119">
        <v>0</v>
      </c>
      <c r="CP66" s="119">
        <v>0</v>
      </c>
      <c r="CQ66" s="119">
        <v>0</v>
      </c>
      <c r="CR66" s="119">
        <v>0</v>
      </c>
      <c r="CS66" s="119">
        <v>0</v>
      </c>
      <c r="CT66" s="119">
        <v>0</v>
      </c>
      <c r="CU66" s="119">
        <v>0</v>
      </c>
      <c r="CV66" s="119">
        <v>0</v>
      </c>
      <c r="CW66" s="119">
        <v>0</v>
      </c>
      <c r="CX66" s="119">
        <v>0.25</v>
      </c>
      <c r="CY66" s="119">
        <v>0.25</v>
      </c>
      <c r="CZ66" s="119">
        <v>0.25</v>
      </c>
    </row>
    <row r="67" spans="2:104">
      <c r="B67" s="120" t="s">
        <v>500</v>
      </c>
      <c r="C67" s="119">
        <v>6.95</v>
      </c>
      <c r="E67" s="115" t="s">
        <v>401</v>
      </c>
      <c r="F67" s="119">
        <v>0.25</v>
      </c>
      <c r="G67" s="119">
        <v>0.25</v>
      </c>
      <c r="H67" s="119">
        <v>0.25</v>
      </c>
      <c r="I67" s="119">
        <v>0.25</v>
      </c>
      <c r="J67" s="119">
        <v>0.25</v>
      </c>
      <c r="K67" s="119">
        <v>0.25</v>
      </c>
      <c r="L67" s="119">
        <v>0.25</v>
      </c>
      <c r="M67" s="119">
        <v>0.25</v>
      </c>
      <c r="N67" s="119">
        <v>0.25</v>
      </c>
      <c r="O67" s="119">
        <v>0.25</v>
      </c>
      <c r="P67" s="119">
        <v>0</v>
      </c>
      <c r="Q67" s="119">
        <v>0</v>
      </c>
      <c r="R67" s="119">
        <v>0</v>
      </c>
      <c r="S67" s="119">
        <v>0</v>
      </c>
      <c r="T67" s="119">
        <v>0</v>
      </c>
      <c r="U67" s="119">
        <v>0</v>
      </c>
      <c r="V67" s="119">
        <v>0</v>
      </c>
      <c r="W67" s="119">
        <v>0</v>
      </c>
      <c r="X67" s="119">
        <v>0</v>
      </c>
      <c r="Y67" s="119">
        <v>0</v>
      </c>
      <c r="Z67" s="119">
        <v>0</v>
      </c>
      <c r="AA67" s="119">
        <v>0</v>
      </c>
      <c r="AB67" s="119">
        <v>0</v>
      </c>
      <c r="AC67" s="119">
        <v>0.25</v>
      </c>
      <c r="AD67" s="119">
        <v>0.25</v>
      </c>
      <c r="AE67" s="119">
        <v>0</v>
      </c>
      <c r="AF67" s="119">
        <v>0.25</v>
      </c>
      <c r="AG67" s="119">
        <v>0.25</v>
      </c>
      <c r="AH67" s="119">
        <v>0.25</v>
      </c>
      <c r="AI67" s="119">
        <v>0.25</v>
      </c>
      <c r="AJ67" s="119">
        <v>0.25</v>
      </c>
      <c r="AK67" s="119">
        <v>0.25</v>
      </c>
      <c r="AL67" s="119">
        <v>0.25</v>
      </c>
      <c r="AM67" s="119">
        <v>0.25</v>
      </c>
      <c r="AN67" s="119">
        <v>0.25</v>
      </c>
      <c r="AO67" s="119">
        <v>0</v>
      </c>
      <c r="AP67" s="119">
        <v>0</v>
      </c>
      <c r="AQ67" s="119">
        <v>0</v>
      </c>
      <c r="AR67" s="119">
        <v>0</v>
      </c>
      <c r="AS67" s="119">
        <v>0.25</v>
      </c>
      <c r="AT67" s="119">
        <v>0.25</v>
      </c>
      <c r="AU67" s="119">
        <v>0.25</v>
      </c>
      <c r="AV67" s="119">
        <v>0.25</v>
      </c>
      <c r="AW67" s="119">
        <v>0.25</v>
      </c>
      <c r="AX67" s="119">
        <v>0.25</v>
      </c>
      <c r="AY67" s="119">
        <v>0.25</v>
      </c>
      <c r="AZ67" s="119">
        <v>0.25</v>
      </c>
      <c r="BA67" s="119">
        <v>0.25</v>
      </c>
      <c r="BB67" s="119">
        <v>0.25</v>
      </c>
      <c r="BC67" s="119">
        <v>0.25</v>
      </c>
      <c r="BD67" s="119">
        <v>0.5</v>
      </c>
      <c r="BE67" s="119">
        <v>0.5</v>
      </c>
      <c r="BF67" s="119">
        <v>0.5</v>
      </c>
      <c r="BG67" s="119">
        <v>0.5</v>
      </c>
      <c r="BH67" s="119">
        <v>0.5</v>
      </c>
      <c r="BI67" s="119">
        <v>0.5</v>
      </c>
      <c r="BJ67" s="119">
        <v>0.75</v>
      </c>
      <c r="BK67" s="119">
        <v>0.5</v>
      </c>
      <c r="BL67" s="119">
        <v>0.5</v>
      </c>
      <c r="BM67" s="119">
        <v>1</v>
      </c>
      <c r="BN67" s="119">
        <v>0.5</v>
      </c>
      <c r="BO67" s="119">
        <v>0.5</v>
      </c>
      <c r="BP67" s="119">
        <v>0.5</v>
      </c>
      <c r="BQ67" s="119">
        <v>0.5</v>
      </c>
      <c r="BR67" s="119">
        <v>0.5</v>
      </c>
      <c r="BS67" s="119">
        <v>0.5</v>
      </c>
      <c r="BT67" s="119">
        <v>0.75</v>
      </c>
      <c r="BU67" s="119">
        <v>0.75</v>
      </c>
      <c r="BV67" s="119">
        <v>0.5</v>
      </c>
      <c r="BW67" s="119">
        <v>0.5</v>
      </c>
      <c r="BX67" s="119">
        <v>0</v>
      </c>
      <c r="BY67" s="119">
        <v>0</v>
      </c>
      <c r="BZ67" s="119">
        <v>0</v>
      </c>
      <c r="CA67" s="119">
        <v>0</v>
      </c>
      <c r="CB67" s="119">
        <v>0.25</v>
      </c>
      <c r="CC67" s="119">
        <v>0</v>
      </c>
      <c r="CD67" s="119">
        <v>0</v>
      </c>
      <c r="CE67" s="119">
        <v>0</v>
      </c>
      <c r="CF67" s="119">
        <v>0</v>
      </c>
      <c r="CG67" s="119">
        <v>0</v>
      </c>
      <c r="CH67" s="119">
        <v>0</v>
      </c>
      <c r="CI67" s="119">
        <v>0</v>
      </c>
      <c r="CJ67" s="119">
        <v>0</v>
      </c>
      <c r="CK67" s="119">
        <v>0</v>
      </c>
      <c r="CL67" s="119">
        <v>0</v>
      </c>
      <c r="CM67" s="119">
        <v>0</v>
      </c>
      <c r="CN67" s="119">
        <v>0</v>
      </c>
      <c r="CO67" s="119">
        <v>0</v>
      </c>
      <c r="CP67" s="119">
        <v>0</v>
      </c>
      <c r="CQ67" s="119">
        <v>0</v>
      </c>
      <c r="CR67" s="119">
        <v>0</v>
      </c>
      <c r="CS67" s="119">
        <v>0</v>
      </c>
      <c r="CT67" s="119">
        <v>0</v>
      </c>
      <c r="CU67" s="119">
        <v>0</v>
      </c>
      <c r="CV67" s="119">
        <v>0</v>
      </c>
      <c r="CW67" s="119">
        <v>0</v>
      </c>
      <c r="CX67" s="119">
        <v>0.25</v>
      </c>
      <c r="CY67" s="119">
        <v>0.25</v>
      </c>
      <c r="CZ67" s="119">
        <v>0.25</v>
      </c>
    </row>
    <row r="68" spans="2:104">
      <c r="B68" s="120" t="s">
        <v>501</v>
      </c>
      <c r="C68" s="119">
        <v>0.09</v>
      </c>
      <c r="E68" s="115" t="s">
        <v>402</v>
      </c>
      <c r="F68" s="119">
        <v>0</v>
      </c>
      <c r="G68" s="119">
        <v>0</v>
      </c>
      <c r="H68" s="119">
        <v>0</v>
      </c>
      <c r="I68" s="119">
        <v>0</v>
      </c>
      <c r="J68" s="119">
        <v>0</v>
      </c>
      <c r="K68" s="119">
        <v>0</v>
      </c>
      <c r="L68" s="119">
        <v>0</v>
      </c>
      <c r="M68" s="119">
        <v>0</v>
      </c>
      <c r="N68" s="119">
        <v>0</v>
      </c>
      <c r="O68" s="119">
        <v>0</v>
      </c>
      <c r="P68" s="119">
        <v>0</v>
      </c>
      <c r="Q68" s="119">
        <v>0</v>
      </c>
      <c r="R68" s="119">
        <v>0</v>
      </c>
      <c r="S68" s="119">
        <v>0</v>
      </c>
      <c r="T68" s="119">
        <v>0</v>
      </c>
      <c r="U68" s="119">
        <v>0</v>
      </c>
      <c r="V68" s="119">
        <v>0</v>
      </c>
      <c r="W68" s="119">
        <v>0</v>
      </c>
      <c r="X68" s="119">
        <v>0</v>
      </c>
      <c r="Y68" s="119">
        <v>0</v>
      </c>
      <c r="Z68" s="119">
        <v>0</v>
      </c>
      <c r="AA68" s="119">
        <v>0</v>
      </c>
      <c r="AB68" s="119">
        <v>0</v>
      </c>
      <c r="AC68" s="119">
        <v>0</v>
      </c>
      <c r="AD68" s="119">
        <v>0</v>
      </c>
      <c r="AE68" s="119">
        <v>0</v>
      </c>
      <c r="AF68" s="119">
        <v>0</v>
      </c>
      <c r="AG68" s="119">
        <v>0</v>
      </c>
      <c r="AH68" s="119">
        <v>0</v>
      </c>
      <c r="AI68" s="119">
        <v>0</v>
      </c>
      <c r="AJ68" s="119">
        <v>0</v>
      </c>
      <c r="AK68" s="119">
        <v>0</v>
      </c>
      <c r="AL68" s="119">
        <v>0.25</v>
      </c>
      <c r="AM68" s="119">
        <v>0.25</v>
      </c>
      <c r="AN68" s="119">
        <v>0.25</v>
      </c>
      <c r="AO68" s="119">
        <v>0</v>
      </c>
      <c r="AP68" s="119">
        <v>0</v>
      </c>
      <c r="AQ68" s="119">
        <v>0</v>
      </c>
      <c r="AR68" s="119">
        <v>0</v>
      </c>
      <c r="AS68" s="119">
        <v>0.25</v>
      </c>
      <c r="AT68" s="119">
        <v>0.25</v>
      </c>
      <c r="AU68" s="119">
        <v>0.25</v>
      </c>
      <c r="AV68" s="119">
        <v>0.25</v>
      </c>
      <c r="AW68" s="119">
        <v>0.25</v>
      </c>
      <c r="AX68" s="119">
        <v>0.25</v>
      </c>
      <c r="AY68" s="119">
        <v>0.25</v>
      </c>
      <c r="AZ68" s="119">
        <v>0.25</v>
      </c>
      <c r="BA68" s="119">
        <v>0.25</v>
      </c>
      <c r="BB68" s="119">
        <v>0.25</v>
      </c>
      <c r="BC68" s="119">
        <v>0.25</v>
      </c>
      <c r="BD68" s="119">
        <v>0.5</v>
      </c>
      <c r="BE68" s="119">
        <v>0.5</v>
      </c>
      <c r="BF68" s="119">
        <v>0.5</v>
      </c>
      <c r="BG68" s="119">
        <v>0.5</v>
      </c>
      <c r="BH68" s="119">
        <v>0.5</v>
      </c>
      <c r="BI68" s="119">
        <v>0.5</v>
      </c>
      <c r="BJ68" s="119">
        <v>0.5</v>
      </c>
      <c r="BK68" s="119">
        <v>0.25</v>
      </c>
      <c r="BL68" s="119">
        <v>0.5</v>
      </c>
      <c r="BM68" s="119">
        <v>0.5</v>
      </c>
      <c r="BN68" s="119">
        <v>1</v>
      </c>
      <c r="BO68" s="119">
        <v>0.75</v>
      </c>
      <c r="BP68" s="119">
        <v>0.5</v>
      </c>
      <c r="BQ68" s="119">
        <v>0.75</v>
      </c>
      <c r="BR68" s="119">
        <v>0.75</v>
      </c>
      <c r="BS68" s="119">
        <v>0.5</v>
      </c>
      <c r="BT68" s="119">
        <v>0.5</v>
      </c>
      <c r="BU68" s="119">
        <v>0.5</v>
      </c>
      <c r="BV68" s="119">
        <v>0.25</v>
      </c>
      <c r="BW68" s="119">
        <v>0.25</v>
      </c>
      <c r="BX68" s="119">
        <v>0.25</v>
      </c>
      <c r="BY68" s="119">
        <v>0.25</v>
      </c>
      <c r="BZ68" s="119">
        <v>0.25</v>
      </c>
      <c r="CA68" s="119">
        <v>0.25</v>
      </c>
      <c r="CB68" s="119">
        <v>0.25</v>
      </c>
      <c r="CC68" s="119">
        <v>0</v>
      </c>
      <c r="CD68" s="119">
        <v>0</v>
      </c>
      <c r="CE68" s="119">
        <v>0.25</v>
      </c>
      <c r="CF68" s="119">
        <v>0.5</v>
      </c>
      <c r="CG68" s="119">
        <v>0</v>
      </c>
      <c r="CH68" s="119">
        <v>0</v>
      </c>
      <c r="CI68" s="119">
        <v>0</v>
      </c>
      <c r="CJ68" s="119">
        <v>0</v>
      </c>
      <c r="CK68" s="119">
        <v>0</v>
      </c>
      <c r="CL68" s="119">
        <v>0.25</v>
      </c>
      <c r="CM68" s="119">
        <v>0.25</v>
      </c>
      <c r="CN68" s="119">
        <v>0.25</v>
      </c>
      <c r="CO68" s="119">
        <v>0.5</v>
      </c>
      <c r="CP68" s="119">
        <v>0.5</v>
      </c>
      <c r="CQ68" s="119">
        <v>0.25</v>
      </c>
      <c r="CR68" s="119">
        <v>0.25</v>
      </c>
      <c r="CS68" s="119">
        <v>0.25</v>
      </c>
      <c r="CT68" s="119">
        <v>0.25</v>
      </c>
      <c r="CU68" s="119">
        <v>0.25</v>
      </c>
      <c r="CV68" s="119">
        <v>0.25</v>
      </c>
      <c r="CW68" s="119">
        <v>0.25</v>
      </c>
      <c r="CX68" s="119">
        <v>0.25</v>
      </c>
      <c r="CY68" s="119">
        <v>0.25</v>
      </c>
      <c r="CZ68" s="119">
        <v>0.25</v>
      </c>
    </row>
    <row r="69" spans="2:104">
      <c r="B69" s="120" t="s">
        <v>502</v>
      </c>
      <c r="C69" s="119">
        <v>0.94</v>
      </c>
      <c r="E69" s="115" t="s">
        <v>403</v>
      </c>
      <c r="F69" s="119">
        <v>0</v>
      </c>
      <c r="G69" s="119">
        <v>0</v>
      </c>
      <c r="H69" s="119">
        <v>0</v>
      </c>
      <c r="I69" s="119">
        <v>0</v>
      </c>
      <c r="J69" s="119">
        <v>0</v>
      </c>
      <c r="K69" s="119">
        <v>0</v>
      </c>
      <c r="L69" s="119">
        <v>0</v>
      </c>
      <c r="M69" s="119">
        <v>0</v>
      </c>
      <c r="N69" s="119">
        <v>0</v>
      </c>
      <c r="O69" s="119">
        <v>0</v>
      </c>
      <c r="P69" s="119">
        <v>0</v>
      </c>
      <c r="Q69" s="119">
        <v>0</v>
      </c>
      <c r="R69" s="119">
        <v>0</v>
      </c>
      <c r="S69" s="119">
        <v>0</v>
      </c>
      <c r="T69" s="119">
        <v>0</v>
      </c>
      <c r="U69" s="119">
        <v>0</v>
      </c>
      <c r="V69" s="119">
        <v>0</v>
      </c>
      <c r="W69" s="119">
        <v>0</v>
      </c>
      <c r="X69" s="119">
        <v>0</v>
      </c>
      <c r="Y69" s="119">
        <v>0</v>
      </c>
      <c r="Z69" s="119">
        <v>0</v>
      </c>
      <c r="AA69" s="119">
        <v>0</v>
      </c>
      <c r="AB69" s="119">
        <v>0</v>
      </c>
      <c r="AC69" s="119">
        <v>0</v>
      </c>
      <c r="AD69" s="119">
        <v>0</v>
      </c>
      <c r="AE69" s="119">
        <v>0</v>
      </c>
      <c r="AF69" s="119">
        <v>0</v>
      </c>
      <c r="AG69" s="119">
        <v>0</v>
      </c>
      <c r="AH69" s="119">
        <v>0</v>
      </c>
      <c r="AI69" s="119">
        <v>0</v>
      </c>
      <c r="AJ69" s="119">
        <v>0</v>
      </c>
      <c r="AK69" s="119">
        <v>0</v>
      </c>
      <c r="AL69" s="119">
        <v>0.25</v>
      </c>
      <c r="AM69" s="119">
        <v>0.25</v>
      </c>
      <c r="AN69" s="119">
        <v>0.25</v>
      </c>
      <c r="AO69" s="119">
        <v>0</v>
      </c>
      <c r="AP69" s="119">
        <v>0</v>
      </c>
      <c r="AQ69" s="119">
        <v>0</v>
      </c>
      <c r="AR69" s="119">
        <v>0</v>
      </c>
      <c r="AS69" s="119">
        <v>0.25</v>
      </c>
      <c r="AT69" s="119">
        <v>0.25</v>
      </c>
      <c r="AU69" s="119">
        <v>0.25</v>
      </c>
      <c r="AV69" s="119">
        <v>0.5</v>
      </c>
      <c r="AW69" s="119">
        <v>0.25</v>
      </c>
      <c r="AX69" s="119">
        <v>0.25</v>
      </c>
      <c r="AY69" s="119">
        <v>0.25</v>
      </c>
      <c r="AZ69" s="119">
        <v>0.25</v>
      </c>
      <c r="BA69" s="119">
        <v>0.25</v>
      </c>
      <c r="BB69" s="119">
        <v>0.25</v>
      </c>
      <c r="BC69" s="119">
        <v>0.25</v>
      </c>
      <c r="BD69" s="119">
        <v>0.5</v>
      </c>
      <c r="BE69" s="119">
        <v>0.5</v>
      </c>
      <c r="BF69" s="119">
        <v>0.5</v>
      </c>
      <c r="BG69" s="119">
        <v>0.5</v>
      </c>
      <c r="BH69" s="119">
        <v>0.5</v>
      </c>
      <c r="BI69" s="119">
        <v>0.5</v>
      </c>
      <c r="BJ69" s="119">
        <v>0.5</v>
      </c>
      <c r="BK69" s="119">
        <v>0.25</v>
      </c>
      <c r="BL69" s="119">
        <v>0.5</v>
      </c>
      <c r="BM69" s="119">
        <v>0.5</v>
      </c>
      <c r="BN69" s="119">
        <v>0.75</v>
      </c>
      <c r="BO69" s="119">
        <v>1</v>
      </c>
      <c r="BP69" s="119">
        <v>0.75</v>
      </c>
      <c r="BQ69" s="119">
        <v>0.75</v>
      </c>
      <c r="BR69" s="119">
        <v>0.75</v>
      </c>
      <c r="BS69" s="119">
        <v>0.5</v>
      </c>
      <c r="BT69" s="119">
        <v>0.5</v>
      </c>
      <c r="BU69" s="119">
        <v>0.5</v>
      </c>
      <c r="BV69" s="119">
        <v>0.25</v>
      </c>
      <c r="BW69" s="119">
        <v>0.25</v>
      </c>
      <c r="BX69" s="119">
        <v>0.25</v>
      </c>
      <c r="BY69" s="119">
        <v>0.25</v>
      </c>
      <c r="BZ69" s="119">
        <v>0.25</v>
      </c>
      <c r="CA69" s="119">
        <v>0.25</v>
      </c>
      <c r="CB69" s="119">
        <v>0.25</v>
      </c>
      <c r="CC69" s="119">
        <v>0</v>
      </c>
      <c r="CD69" s="119">
        <v>0</v>
      </c>
      <c r="CE69" s="119">
        <v>0.25</v>
      </c>
      <c r="CF69" s="119">
        <v>0.5</v>
      </c>
      <c r="CG69" s="119">
        <v>0</v>
      </c>
      <c r="CH69" s="119">
        <v>0</v>
      </c>
      <c r="CI69" s="119">
        <v>0</v>
      </c>
      <c r="CJ69" s="119">
        <v>0</v>
      </c>
      <c r="CK69" s="119">
        <v>0</v>
      </c>
      <c r="CL69" s="119">
        <v>0.25</v>
      </c>
      <c r="CM69" s="119">
        <v>0.25</v>
      </c>
      <c r="CN69" s="119">
        <v>0.25</v>
      </c>
      <c r="CO69" s="119">
        <v>0.5</v>
      </c>
      <c r="CP69" s="119">
        <v>0.5</v>
      </c>
      <c r="CQ69" s="119">
        <v>0.25</v>
      </c>
      <c r="CR69" s="119">
        <v>0.25</v>
      </c>
      <c r="CS69" s="119">
        <v>0.25</v>
      </c>
      <c r="CT69" s="119">
        <v>0.25</v>
      </c>
      <c r="CU69" s="119">
        <v>0.25</v>
      </c>
      <c r="CV69" s="119">
        <v>0.5</v>
      </c>
      <c r="CW69" s="119">
        <v>0.25</v>
      </c>
      <c r="CX69" s="119">
        <v>0.5</v>
      </c>
      <c r="CY69" s="119">
        <v>0.5</v>
      </c>
      <c r="CZ69" s="119">
        <v>0.5</v>
      </c>
    </row>
    <row r="70" spans="2:104">
      <c r="B70" s="120" t="s">
        <v>503</v>
      </c>
      <c r="C70" s="119">
        <v>0.93</v>
      </c>
      <c r="E70" s="115" t="s">
        <v>404</v>
      </c>
      <c r="F70" s="119">
        <v>0</v>
      </c>
      <c r="G70" s="119">
        <v>0</v>
      </c>
      <c r="H70" s="119">
        <v>0</v>
      </c>
      <c r="I70" s="119">
        <v>0</v>
      </c>
      <c r="J70" s="119">
        <v>0</v>
      </c>
      <c r="K70" s="119">
        <v>0</v>
      </c>
      <c r="L70" s="119">
        <v>0</v>
      </c>
      <c r="M70" s="119">
        <v>0</v>
      </c>
      <c r="N70" s="119">
        <v>0</v>
      </c>
      <c r="O70" s="119">
        <v>0</v>
      </c>
      <c r="P70" s="119">
        <v>0</v>
      </c>
      <c r="Q70" s="119">
        <v>0</v>
      </c>
      <c r="R70" s="119">
        <v>0</v>
      </c>
      <c r="S70" s="119">
        <v>0</v>
      </c>
      <c r="T70" s="119">
        <v>0</v>
      </c>
      <c r="U70" s="119">
        <v>0</v>
      </c>
      <c r="V70" s="119">
        <v>0</v>
      </c>
      <c r="W70" s="119">
        <v>0</v>
      </c>
      <c r="X70" s="119">
        <v>0</v>
      </c>
      <c r="Y70" s="119">
        <v>0</v>
      </c>
      <c r="Z70" s="119">
        <v>0</v>
      </c>
      <c r="AA70" s="119">
        <v>0</v>
      </c>
      <c r="AB70" s="119">
        <v>0</v>
      </c>
      <c r="AC70" s="119">
        <v>0</v>
      </c>
      <c r="AD70" s="119">
        <v>0</v>
      </c>
      <c r="AE70" s="119">
        <v>0</v>
      </c>
      <c r="AF70" s="119">
        <v>0</v>
      </c>
      <c r="AG70" s="119">
        <v>0</v>
      </c>
      <c r="AH70" s="119">
        <v>0</v>
      </c>
      <c r="AI70" s="119">
        <v>0</v>
      </c>
      <c r="AJ70" s="119">
        <v>0.25</v>
      </c>
      <c r="AK70" s="119">
        <v>0.25</v>
      </c>
      <c r="AL70" s="119">
        <v>0.25</v>
      </c>
      <c r="AM70" s="119">
        <v>0.25</v>
      </c>
      <c r="AN70" s="119">
        <v>0.25</v>
      </c>
      <c r="AO70" s="119">
        <v>0</v>
      </c>
      <c r="AP70" s="119">
        <v>0</v>
      </c>
      <c r="AQ70" s="119">
        <v>0</v>
      </c>
      <c r="AR70" s="119">
        <v>0</v>
      </c>
      <c r="AS70" s="119">
        <v>0.25</v>
      </c>
      <c r="AT70" s="119">
        <v>0.25</v>
      </c>
      <c r="AU70" s="119">
        <v>0.25</v>
      </c>
      <c r="AV70" s="119">
        <v>0.5</v>
      </c>
      <c r="AW70" s="119">
        <v>0.25</v>
      </c>
      <c r="AX70" s="119">
        <v>0.25</v>
      </c>
      <c r="AY70" s="119">
        <v>0.5</v>
      </c>
      <c r="AZ70" s="119">
        <v>0.5</v>
      </c>
      <c r="BA70" s="119">
        <v>0.5</v>
      </c>
      <c r="BB70" s="119">
        <v>0.5</v>
      </c>
      <c r="BC70" s="119">
        <v>0.5</v>
      </c>
      <c r="BD70" s="119">
        <v>0.5</v>
      </c>
      <c r="BE70" s="119">
        <v>0.5</v>
      </c>
      <c r="BF70" s="119">
        <v>0.5</v>
      </c>
      <c r="BG70" s="119">
        <v>0.5</v>
      </c>
      <c r="BH70" s="119">
        <v>0.5</v>
      </c>
      <c r="BI70" s="119">
        <v>0.5</v>
      </c>
      <c r="BJ70" s="119">
        <v>0.5</v>
      </c>
      <c r="BK70" s="119">
        <v>0.25</v>
      </c>
      <c r="BL70" s="119">
        <v>0.5</v>
      </c>
      <c r="BM70" s="119">
        <v>0.5</v>
      </c>
      <c r="BN70" s="119">
        <v>0.5</v>
      </c>
      <c r="BO70" s="119">
        <v>0.75</v>
      </c>
      <c r="BP70" s="119">
        <v>1</v>
      </c>
      <c r="BQ70" s="119">
        <v>0.75</v>
      </c>
      <c r="BR70" s="119">
        <v>0.75</v>
      </c>
      <c r="BS70" s="119">
        <v>0.25</v>
      </c>
      <c r="BT70" s="119">
        <v>0.25</v>
      </c>
      <c r="BU70" s="119">
        <v>0.5</v>
      </c>
      <c r="BV70" s="119">
        <v>0.25</v>
      </c>
      <c r="BW70" s="119">
        <v>0.25</v>
      </c>
      <c r="BX70" s="119">
        <v>0.25</v>
      </c>
      <c r="BY70" s="119">
        <v>0.25</v>
      </c>
      <c r="BZ70" s="119">
        <v>0.25</v>
      </c>
      <c r="CA70" s="119">
        <v>0.25</v>
      </c>
      <c r="CB70" s="119">
        <v>0.25</v>
      </c>
      <c r="CC70" s="119">
        <v>0</v>
      </c>
      <c r="CD70" s="119">
        <v>0</v>
      </c>
      <c r="CE70" s="119">
        <v>0.25</v>
      </c>
      <c r="CF70" s="119">
        <v>0.5</v>
      </c>
      <c r="CG70" s="119">
        <v>0</v>
      </c>
      <c r="CH70" s="119">
        <v>0</v>
      </c>
      <c r="CI70" s="119">
        <v>0</v>
      </c>
      <c r="CJ70" s="119">
        <v>0</v>
      </c>
      <c r="CK70" s="119">
        <v>0</v>
      </c>
      <c r="CL70" s="119">
        <v>0.25</v>
      </c>
      <c r="CM70" s="119">
        <v>0.25</v>
      </c>
      <c r="CN70" s="119">
        <v>0.25</v>
      </c>
      <c r="CO70" s="119">
        <v>0.5</v>
      </c>
      <c r="CP70" s="119">
        <v>0.5</v>
      </c>
      <c r="CQ70" s="119">
        <v>0.25</v>
      </c>
      <c r="CR70" s="119">
        <v>0.25</v>
      </c>
      <c r="CS70" s="119">
        <v>0.25</v>
      </c>
      <c r="CT70" s="119">
        <v>0.25</v>
      </c>
      <c r="CU70" s="119">
        <v>0.25</v>
      </c>
      <c r="CV70" s="119">
        <v>0.5</v>
      </c>
      <c r="CW70" s="119">
        <v>0.25</v>
      </c>
      <c r="CX70" s="119">
        <v>0.5</v>
      </c>
      <c r="CY70" s="119">
        <v>0.5</v>
      </c>
      <c r="CZ70" s="119">
        <v>0.75</v>
      </c>
    </row>
    <row r="71" spans="2:104">
      <c r="B71" s="120" t="s">
        <v>504</v>
      </c>
      <c r="C71" s="119">
        <v>1.72</v>
      </c>
      <c r="E71" s="115" t="s">
        <v>405</v>
      </c>
      <c r="F71" s="119">
        <v>0</v>
      </c>
      <c r="G71" s="119">
        <v>0</v>
      </c>
      <c r="H71" s="119">
        <v>0</v>
      </c>
      <c r="I71" s="119">
        <v>0</v>
      </c>
      <c r="J71" s="119">
        <v>0</v>
      </c>
      <c r="K71" s="119">
        <v>0</v>
      </c>
      <c r="L71" s="119">
        <v>0</v>
      </c>
      <c r="M71" s="119">
        <v>0</v>
      </c>
      <c r="N71" s="119">
        <v>0</v>
      </c>
      <c r="O71" s="119">
        <v>0</v>
      </c>
      <c r="P71" s="119">
        <v>0</v>
      </c>
      <c r="Q71" s="119">
        <v>0</v>
      </c>
      <c r="R71" s="119">
        <v>0</v>
      </c>
      <c r="S71" s="119">
        <v>0</v>
      </c>
      <c r="T71" s="119">
        <v>0</v>
      </c>
      <c r="U71" s="119">
        <v>0</v>
      </c>
      <c r="V71" s="119">
        <v>0</v>
      </c>
      <c r="W71" s="119">
        <v>0</v>
      </c>
      <c r="X71" s="119">
        <v>0</v>
      </c>
      <c r="Y71" s="119">
        <v>0</v>
      </c>
      <c r="Z71" s="119">
        <v>0</v>
      </c>
      <c r="AA71" s="119">
        <v>0</v>
      </c>
      <c r="AB71" s="119">
        <v>0</v>
      </c>
      <c r="AC71" s="119">
        <v>0</v>
      </c>
      <c r="AD71" s="119">
        <v>0</v>
      </c>
      <c r="AE71" s="119">
        <v>0</v>
      </c>
      <c r="AF71" s="119">
        <v>0</v>
      </c>
      <c r="AG71" s="119">
        <v>0</v>
      </c>
      <c r="AH71" s="119">
        <v>0</v>
      </c>
      <c r="AI71" s="119">
        <v>0</v>
      </c>
      <c r="AJ71" s="119">
        <v>0.25</v>
      </c>
      <c r="AK71" s="119">
        <v>0.25</v>
      </c>
      <c r="AL71" s="119">
        <v>0.25</v>
      </c>
      <c r="AM71" s="119">
        <v>0.25</v>
      </c>
      <c r="AN71" s="119">
        <v>0.25</v>
      </c>
      <c r="AO71" s="119">
        <v>0</v>
      </c>
      <c r="AP71" s="119">
        <v>0</v>
      </c>
      <c r="AQ71" s="119">
        <v>0</v>
      </c>
      <c r="AR71" s="119">
        <v>0</v>
      </c>
      <c r="AS71" s="119">
        <v>0.25</v>
      </c>
      <c r="AT71" s="119">
        <v>0.25</v>
      </c>
      <c r="AU71" s="119">
        <v>0.25</v>
      </c>
      <c r="AV71" s="119">
        <v>0.5</v>
      </c>
      <c r="AW71" s="119">
        <v>0.25</v>
      </c>
      <c r="AX71" s="119">
        <v>0.25</v>
      </c>
      <c r="AY71" s="119">
        <v>0.25</v>
      </c>
      <c r="AZ71" s="119">
        <v>0.5</v>
      </c>
      <c r="BA71" s="119">
        <v>0.25</v>
      </c>
      <c r="BB71" s="119">
        <v>0.25</v>
      </c>
      <c r="BC71" s="119">
        <v>0.5</v>
      </c>
      <c r="BD71" s="119">
        <v>0.5</v>
      </c>
      <c r="BE71" s="119">
        <v>0.5</v>
      </c>
      <c r="BF71" s="119">
        <v>0.5</v>
      </c>
      <c r="BG71" s="119">
        <v>0.5</v>
      </c>
      <c r="BH71" s="119">
        <v>0.5</v>
      </c>
      <c r="BI71" s="119">
        <v>0.5</v>
      </c>
      <c r="BJ71" s="119">
        <v>0.5</v>
      </c>
      <c r="BK71" s="119">
        <v>0.25</v>
      </c>
      <c r="BL71" s="119">
        <v>0.5</v>
      </c>
      <c r="BM71" s="119">
        <v>0.5</v>
      </c>
      <c r="BN71" s="119">
        <v>0.75</v>
      </c>
      <c r="BO71" s="119">
        <v>0.75</v>
      </c>
      <c r="BP71" s="119">
        <v>0.75</v>
      </c>
      <c r="BQ71" s="119">
        <v>1</v>
      </c>
      <c r="BR71" s="119">
        <v>0.75</v>
      </c>
      <c r="BS71" s="119">
        <v>0.5</v>
      </c>
      <c r="BT71" s="119">
        <v>0.5</v>
      </c>
      <c r="BU71" s="119">
        <v>0.5</v>
      </c>
      <c r="BV71" s="119">
        <v>0.25</v>
      </c>
      <c r="BW71" s="119">
        <v>0.25</v>
      </c>
      <c r="BX71" s="119">
        <v>0.25</v>
      </c>
      <c r="BY71" s="119">
        <v>0.25</v>
      </c>
      <c r="BZ71" s="119">
        <v>0.25</v>
      </c>
      <c r="CA71" s="119">
        <v>0.25</v>
      </c>
      <c r="CB71" s="119">
        <v>0.25</v>
      </c>
      <c r="CC71" s="119">
        <v>0</v>
      </c>
      <c r="CD71" s="119">
        <v>0</v>
      </c>
      <c r="CE71" s="119">
        <v>0.25</v>
      </c>
      <c r="CF71" s="119">
        <v>0.5</v>
      </c>
      <c r="CG71" s="119">
        <v>0</v>
      </c>
      <c r="CH71" s="119">
        <v>0</v>
      </c>
      <c r="CI71" s="119">
        <v>0</v>
      </c>
      <c r="CJ71" s="119">
        <v>0</v>
      </c>
      <c r="CK71" s="119">
        <v>0</v>
      </c>
      <c r="CL71" s="119">
        <v>0.25</v>
      </c>
      <c r="CM71" s="119">
        <v>0.25</v>
      </c>
      <c r="CN71" s="119">
        <v>0.25</v>
      </c>
      <c r="CO71" s="119">
        <v>0.5</v>
      </c>
      <c r="CP71" s="119">
        <v>0.5</v>
      </c>
      <c r="CQ71" s="119">
        <v>0.25</v>
      </c>
      <c r="CR71" s="119">
        <v>0.25</v>
      </c>
      <c r="CS71" s="119">
        <v>0.25</v>
      </c>
      <c r="CT71" s="119">
        <v>0.25</v>
      </c>
      <c r="CU71" s="119">
        <v>0.25</v>
      </c>
      <c r="CV71" s="119">
        <v>0.5</v>
      </c>
      <c r="CW71" s="119">
        <v>0.25</v>
      </c>
      <c r="CX71" s="119">
        <v>0.5</v>
      </c>
      <c r="CY71" s="119">
        <v>0.5</v>
      </c>
      <c r="CZ71" s="119">
        <v>0.5</v>
      </c>
    </row>
    <row r="72" spans="2:104">
      <c r="B72" s="120" t="s">
        <v>505</v>
      </c>
      <c r="C72" s="119">
        <v>2.97</v>
      </c>
      <c r="E72" s="115" t="s">
        <v>406</v>
      </c>
      <c r="F72" s="119">
        <v>0</v>
      </c>
      <c r="G72" s="119">
        <v>0</v>
      </c>
      <c r="H72" s="119">
        <v>0</v>
      </c>
      <c r="I72" s="119">
        <v>0</v>
      </c>
      <c r="J72" s="119">
        <v>0</v>
      </c>
      <c r="K72" s="119">
        <v>0</v>
      </c>
      <c r="L72" s="119">
        <v>0</v>
      </c>
      <c r="M72" s="119">
        <v>0</v>
      </c>
      <c r="N72" s="119">
        <v>0</v>
      </c>
      <c r="O72" s="119">
        <v>0</v>
      </c>
      <c r="P72" s="119">
        <v>0</v>
      </c>
      <c r="Q72" s="119">
        <v>0</v>
      </c>
      <c r="R72" s="119">
        <v>0</v>
      </c>
      <c r="S72" s="119">
        <v>0</v>
      </c>
      <c r="T72" s="119">
        <v>0</v>
      </c>
      <c r="U72" s="119">
        <v>0</v>
      </c>
      <c r="V72" s="119">
        <v>0</v>
      </c>
      <c r="W72" s="119">
        <v>0</v>
      </c>
      <c r="X72" s="119">
        <v>0</v>
      </c>
      <c r="Y72" s="119">
        <v>0</v>
      </c>
      <c r="Z72" s="119">
        <v>0</v>
      </c>
      <c r="AA72" s="119">
        <v>0</v>
      </c>
      <c r="AB72" s="119">
        <v>0</v>
      </c>
      <c r="AC72" s="119">
        <v>0</v>
      </c>
      <c r="AD72" s="119">
        <v>0</v>
      </c>
      <c r="AE72" s="119">
        <v>0</v>
      </c>
      <c r="AF72" s="119">
        <v>0</v>
      </c>
      <c r="AG72" s="119">
        <v>0</v>
      </c>
      <c r="AH72" s="119">
        <v>0</v>
      </c>
      <c r="AI72" s="119">
        <v>0</v>
      </c>
      <c r="AJ72" s="119">
        <v>0.25</v>
      </c>
      <c r="AK72" s="119">
        <v>0.25</v>
      </c>
      <c r="AL72" s="119">
        <v>0.25</v>
      </c>
      <c r="AM72" s="119">
        <v>0.25</v>
      </c>
      <c r="AN72" s="119">
        <v>0.25</v>
      </c>
      <c r="AO72" s="119">
        <v>0</v>
      </c>
      <c r="AP72" s="119">
        <v>0</v>
      </c>
      <c r="AQ72" s="119">
        <v>0</v>
      </c>
      <c r="AR72" s="119">
        <v>0</v>
      </c>
      <c r="AS72" s="119">
        <v>0.25</v>
      </c>
      <c r="AT72" s="119">
        <v>0.25</v>
      </c>
      <c r="AU72" s="119">
        <v>0.25</v>
      </c>
      <c r="AV72" s="119">
        <v>0.5</v>
      </c>
      <c r="AW72" s="119">
        <v>0.25</v>
      </c>
      <c r="AX72" s="119">
        <v>0.25</v>
      </c>
      <c r="AY72" s="119">
        <v>0.25</v>
      </c>
      <c r="AZ72" s="119">
        <v>0.25</v>
      </c>
      <c r="BA72" s="119">
        <v>0.25</v>
      </c>
      <c r="BB72" s="119">
        <v>0.25</v>
      </c>
      <c r="BC72" s="119">
        <v>0.25</v>
      </c>
      <c r="BD72" s="119">
        <v>0.5</v>
      </c>
      <c r="BE72" s="119">
        <v>0.5</v>
      </c>
      <c r="BF72" s="119">
        <v>0.5</v>
      </c>
      <c r="BG72" s="119">
        <v>0.5</v>
      </c>
      <c r="BH72" s="119">
        <v>0.5</v>
      </c>
      <c r="BI72" s="119">
        <v>0.5</v>
      </c>
      <c r="BJ72" s="119">
        <v>0.5</v>
      </c>
      <c r="BK72" s="119">
        <v>0.25</v>
      </c>
      <c r="BL72" s="119">
        <v>0.25</v>
      </c>
      <c r="BM72" s="119">
        <v>0.5</v>
      </c>
      <c r="BN72" s="119">
        <v>0.75</v>
      </c>
      <c r="BO72" s="119">
        <v>0.75</v>
      </c>
      <c r="BP72" s="119">
        <v>0.75</v>
      </c>
      <c r="BQ72" s="119">
        <v>0.75</v>
      </c>
      <c r="BR72" s="119">
        <v>1</v>
      </c>
      <c r="BS72" s="119">
        <v>0.5</v>
      </c>
      <c r="BT72" s="119">
        <v>0.5</v>
      </c>
      <c r="BU72" s="119">
        <v>0.5</v>
      </c>
      <c r="BV72" s="119">
        <v>0.25</v>
      </c>
      <c r="BW72" s="119">
        <v>0.25</v>
      </c>
      <c r="BX72" s="119">
        <v>0.25</v>
      </c>
      <c r="BY72" s="119">
        <v>0.25</v>
      </c>
      <c r="BZ72" s="119">
        <v>0.25</v>
      </c>
      <c r="CA72" s="119">
        <v>0.25</v>
      </c>
      <c r="CB72" s="119">
        <v>0.25</v>
      </c>
      <c r="CC72" s="119">
        <v>0.25</v>
      </c>
      <c r="CD72" s="119">
        <v>0.25</v>
      </c>
      <c r="CE72" s="119">
        <v>0.5</v>
      </c>
      <c r="CF72" s="119">
        <v>0.5</v>
      </c>
      <c r="CG72" s="119">
        <v>0.25</v>
      </c>
      <c r="CH72" s="119">
        <v>0.25</v>
      </c>
      <c r="CI72" s="119">
        <v>0.25</v>
      </c>
      <c r="CJ72" s="119">
        <v>0.25</v>
      </c>
      <c r="CK72" s="119">
        <v>0.25</v>
      </c>
      <c r="CL72" s="119">
        <v>0.25</v>
      </c>
      <c r="CM72" s="119">
        <v>0.25</v>
      </c>
      <c r="CN72" s="119">
        <v>0.25</v>
      </c>
      <c r="CO72" s="119">
        <v>0.5</v>
      </c>
      <c r="CP72" s="119">
        <v>0.5</v>
      </c>
      <c r="CQ72" s="119">
        <v>0.25</v>
      </c>
      <c r="CR72" s="119">
        <v>0.25</v>
      </c>
      <c r="CS72" s="119">
        <v>0.25</v>
      </c>
      <c r="CT72" s="119">
        <v>0.25</v>
      </c>
      <c r="CU72" s="119">
        <v>0.25</v>
      </c>
      <c r="CV72" s="119">
        <v>0.5</v>
      </c>
      <c r="CW72" s="119">
        <v>0.25</v>
      </c>
      <c r="CX72" s="119">
        <v>0.5</v>
      </c>
      <c r="CY72" s="119">
        <v>0.5</v>
      </c>
      <c r="CZ72" s="119">
        <v>0.5</v>
      </c>
    </row>
    <row r="73" spans="2:104">
      <c r="B73" s="120" t="s">
        <v>506</v>
      </c>
      <c r="C73" s="119">
        <v>0.13</v>
      </c>
      <c r="E73" s="115" t="s">
        <v>407</v>
      </c>
      <c r="F73" s="119">
        <v>0.25</v>
      </c>
      <c r="G73" s="119">
        <v>0.25</v>
      </c>
      <c r="H73" s="119">
        <v>0.25</v>
      </c>
      <c r="I73" s="119">
        <v>0.25</v>
      </c>
      <c r="J73" s="119">
        <v>0.25</v>
      </c>
      <c r="K73" s="119">
        <v>0.25</v>
      </c>
      <c r="L73" s="119">
        <v>0.25</v>
      </c>
      <c r="M73" s="119">
        <v>0</v>
      </c>
      <c r="N73" s="119">
        <v>0</v>
      </c>
      <c r="O73" s="119">
        <v>0.25</v>
      </c>
      <c r="P73" s="119">
        <v>0</v>
      </c>
      <c r="Q73" s="119">
        <v>0</v>
      </c>
      <c r="R73" s="119">
        <v>0</v>
      </c>
      <c r="S73" s="119">
        <v>0</v>
      </c>
      <c r="T73" s="119">
        <v>0</v>
      </c>
      <c r="U73" s="119">
        <v>0</v>
      </c>
      <c r="V73" s="119">
        <v>0</v>
      </c>
      <c r="W73" s="119">
        <v>0</v>
      </c>
      <c r="X73" s="119">
        <v>0</v>
      </c>
      <c r="Y73" s="119">
        <v>0</v>
      </c>
      <c r="Z73" s="119">
        <v>0</v>
      </c>
      <c r="AA73" s="119">
        <v>0</v>
      </c>
      <c r="AB73" s="119">
        <v>0</v>
      </c>
      <c r="AC73" s="119">
        <v>0</v>
      </c>
      <c r="AD73" s="119">
        <v>0</v>
      </c>
      <c r="AE73" s="119">
        <v>0</v>
      </c>
      <c r="AF73" s="119">
        <v>0</v>
      </c>
      <c r="AG73" s="119">
        <v>0</v>
      </c>
      <c r="AH73" s="119">
        <v>0</v>
      </c>
      <c r="AI73" s="119">
        <v>0</v>
      </c>
      <c r="AJ73" s="119">
        <v>0.25</v>
      </c>
      <c r="AK73" s="119">
        <v>0.25</v>
      </c>
      <c r="AL73" s="119">
        <v>0.25</v>
      </c>
      <c r="AM73" s="119">
        <v>0.25</v>
      </c>
      <c r="AN73" s="119">
        <v>0.25</v>
      </c>
      <c r="AO73" s="119">
        <v>0</v>
      </c>
      <c r="AP73" s="119">
        <v>0</v>
      </c>
      <c r="AQ73" s="119">
        <v>0</v>
      </c>
      <c r="AR73" s="119">
        <v>0</v>
      </c>
      <c r="AS73" s="119">
        <v>0</v>
      </c>
      <c r="AT73" s="119">
        <v>0.25</v>
      </c>
      <c r="AU73" s="119">
        <v>0.25</v>
      </c>
      <c r="AV73" s="119">
        <v>0.25</v>
      </c>
      <c r="AW73" s="119">
        <v>0.25</v>
      </c>
      <c r="AX73" s="119">
        <v>0.25</v>
      </c>
      <c r="AY73" s="119">
        <v>0.25</v>
      </c>
      <c r="AZ73" s="119">
        <v>0.25</v>
      </c>
      <c r="BA73" s="119">
        <v>0.25</v>
      </c>
      <c r="BB73" s="119">
        <v>0.25</v>
      </c>
      <c r="BC73" s="119">
        <v>0.25</v>
      </c>
      <c r="BD73" s="119">
        <v>0.25</v>
      </c>
      <c r="BE73" s="119">
        <v>0.5</v>
      </c>
      <c r="BF73" s="119">
        <v>0.25</v>
      </c>
      <c r="BG73" s="119">
        <v>0.25</v>
      </c>
      <c r="BH73" s="119">
        <v>0.25</v>
      </c>
      <c r="BI73" s="119">
        <v>0.25</v>
      </c>
      <c r="BJ73" s="119">
        <v>0.5</v>
      </c>
      <c r="BK73" s="119">
        <v>0.25</v>
      </c>
      <c r="BL73" s="119">
        <v>0.5</v>
      </c>
      <c r="BM73" s="119">
        <v>0.5</v>
      </c>
      <c r="BN73" s="119">
        <v>0.5</v>
      </c>
      <c r="BO73" s="119">
        <v>0.5</v>
      </c>
      <c r="BP73" s="119">
        <v>0.25</v>
      </c>
      <c r="BQ73" s="119">
        <v>0.5</v>
      </c>
      <c r="BR73" s="119">
        <v>0.5</v>
      </c>
      <c r="BS73" s="119">
        <v>1</v>
      </c>
      <c r="BT73" s="119">
        <v>0.75</v>
      </c>
      <c r="BU73" s="119">
        <v>0.5</v>
      </c>
      <c r="BV73" s="119">
        <v>0.75</v>
      </c>
      <c r="BW73" s="119">
        <v>0.5</v>
      </c>
      <c r="BX73" s="119">
        <v>0.5</v>
      </c>
      <c r="BY73" s="119">
        <v>0.5</v>
      </c>
      <c r="BZ73" s="119">
        <v>0.25</v>
      </c>
      <c r="CA73" s="119">
        <v>0.25</v>
      </c>
      <c r="CB73" s="119">
        <v>0.5</v>
      </c>
      <c r="CC73" s="119">
        <v>0.25</v>
      </c>
      <c r="CD73" s="119">
        <v>0.25</v>
      </c>
      <c r="CE73" s="119">
        <v>0.25</v>
      </c>
      <c r="CF73" s="119">
        <v>0.25</v>
      </c>
      <c r="CG73" s="119">
        <v>0</v>
      </c>
      <c r="CH73" s="119">
        <v>0</v>
      </c>
      <c r="CI73" s="119">
        <v>0</v>
      </c>
      <c r="CJ73" s="119">
        <v>0</v>
      </c>
      <c r="CK73" s="119">
        <v>0</v>
      </c>
      <c r="CL73" s="119">
        <v>0.25</v>
      </c>
      <c r="CM73" s="119">
        <v>0.25</v>
      </c>
      <c r="CN73" s="119">
        <v>0.25</v>
      </c>
      <c r="CO73" s="119">
        <v>0.25</v>
      </c>
      <c r="CP73" s="119">
        <v>0.25</v>
      </c>
      <c r="CQ73" s="119">
        <v>0.25</v>
      </c>
      <c r="CR73" s="119">
        <v>0.25</v>
      </c>
      <c r="CS73" s="119">
        <v>0.25</v>
      </c>
      <c r="CT73" s="119">
        <v>0.25</v>
      </c>
      <c r="CU73" s="119">
        <v>0.25</v>
      </c>
      <c r="CV73" s="119">
        <v>0.25</v>
      </c>
      <c r="CW73" s="119">
        <v>0.25</v>
      </c>
      <c r="CX73" s="119">
        <v>0.25</v>
      </c>
      <c r="CY73" s="119">
        <v>0.25</v>
      </c>
      <c r="CZ73" s="119">
        <v>0.25</v>
      </c>
    </row>
    <row r="74" spans="2:104">
      <c r="B74" s="120" t="s">
        <v>507</v>
      </c>
      <c r="C74" s="119">
        <v>2.91</v>
      </c>
      <c r="E74" s="115" t="s">
        <v>408</v>
      </c>
      <c r="F74" s="119">
        <v>0.25</v>
      </c>
      <c r="G74" s="119">
        <v>0.25</v>
      </c>
      <c r="H74" s="119">
        <v>0.25</v>
      </c>
      <c r="I74" s="119">
        <v>0.25</v>
      </c>
      <c r="J74" s="119">
        <v>0.25</v>
      </c>
      <c r="K74" s="119">
        <v>0.25</v>
      </c>
      <c r="L74" s="119">
        <v>0.25</v>
      </c>
      <c r="M74" s="119">
        <v>0.25</v>
      </c>
      <c r="N74" s="119">
        <v>0</v>
      </c>
      <c r="O74" s="119">
        <v>0.25</v>
      </c>
      <c r="P74" s="119">
        <v>0</v>
      </c>
      <c r="Q74" s="119">
        <v>0</v>
      </c>
      <c r="R74" s="119">
        <v>0</v>
      </c>
      <c r="S74" s="119">
        <v>0</v>
      </c>
      <c r="T74" s="119">
        <v>0</v>
      </c>
      <c r="U74" s="119">
        <v>0</v>
      </c>
      <c r="V74" s="119">
        <v>0</v>
      </c>
      <c r="W74" s="119">
        <v>0</v>
      </c>
      <c r="X74" s="119">
        <v>0</v>
      </c>
      <c r="Y74" s="119">
        <v>0</v>
      </c>
      <c r="Z74" s="119">
        <v>0</v>
      </c>
      <c r="AA74" s="119">
        <v>0</v>
      </c>
      <c r="AB74" s="119">
        <v>0</v>
      </c>
      <c r="AC74" s="119">
        <v>0</v>
      </c>
      <c r="AD74" s="119">
        <v>0</v>
      </c>
      <c r="AE74" s="119">
        <v>0</v>
      </c>
      <c r="AF74" s="119">
        <v>0</v>
      </c>
      <c r="AG74" s="119">
        <v>0</v>
      </c>
      <c r="AH74" s="119">
        <v>0</v>
      </c>
      <c r="AI74" s="119">
        <v>0</v>
      </c>
      <c r="AJ74" s="119">
        <v>0.25</v>
      </c>
      <c r="AK74" s="119">
        <v>0.25</v>
      </c>
      <c r="AL74" s="119">
        <v>0.25</v>
      </c>
      <c r="AM74" s="119">
        <v>0.25</v>
      </c>
      <c r="AN74" s="119">
        <v>0.25</v>
      </c>
      <c r="AO74" s="119">
        <v>0</v>
      </c>
      <c r="AP74" s="119">
        <v>0</v>
      </c>
      <c r="AQ74" s="119">
        <v>0</v>
      </c>
      <c r="AR74" s="119">
        <v>0</v>
      </c>
      <c r="AS74" s="119">
        <v>0.25</v>
      </c>
      <c r="AT74" s="119">
        <v>0.25</v>
      </c>
      <c r="AU74" s="119">
        <v>0.25</v>
      </c>
      <c r="AV74" s="119">
        <v>0.25</v>
      </c>
      <c r="AW74" s="119">
        <v>0.25</v>
      </c>
      <c r="AX74" s="119">
        <v>0.5</v>
      </c>
      <c r="AY74" s="119">
        <v>0.5</v>
      </c>
      <c r="AZ74" s="119">
        <v>0.5</v>
      </c>
      <c r="BA74" s="119">
        <v>0.5</v>
      </c>
      <c r="BB74" s="119">
        <v>0.5</v>
      </c>
      <c r="BC74" s="119">
        <v>0.5</v>
      </c>
      <c r="BD74" s="119">
        <v>0.5</v>
      </c>
      <c r="BE74" s="119">
        <v>0.5</v>
      </c>
      <c r="BF74" s="119">
        <v>0.5</v>
      </c>
      <c r="BG74" s="119">
        <v>0.5</v>
      </c>
      <c r="BH74" s="119">
        <v>0.5</v>
      </c>
      <c r="BI74" s="119">
        <v>0.5</v>
      </c>
      <c r="BJ74" s="119">
        <v>0.75</v>
      </c>
      <c r="BK74" s="119">
        <v>0.5</v>
      </c>
      <c r="BL74" s="119">
        <v>0.5</v>
      </c>
      <c r="BM74" s="119">
        <v>0.75</v>
      </c>
      <c r="BN74" s="119">
        <v>0.5</v>
      </c>
      <c r="BO74" s="119">
        <v>0.5</v>
      </c>
      <c r="BP74" s="119">
        <v>0.25</v>
      </c>
      <c r="BQ74" s="119">
        <v>0.5</v>
      </c>
      <c r="BR74" s="119">
        <v>0.5</v>
      </c>
      <c r="BS74" s="119">
        <v>0.75</v>
      </c>
      <c r="BT74" s="119">
        <v>1</v>
      </c>
      <c r="BU74" s="119">
        <v>0.5</v>
      </c>
      <c r="BV74" s="119">
        <v>0.5</v>
      </c>
      <c r="BW74" s="119">
        <v>0.75</v>
      </c>
      <c r="BX74" s="119">
        <v>0.5</v>
      </c>
      <c r="BY74" s="119">
        <v>0.5</v>
      </c>
      <c r="BZ74" s="119">
        <v>0.5</v>
      </c>
      <c r="CA74" s="119">
        <v>0.5</v>
      </c>
      <c r="CB74" s="119">
        <v>0.5</v>
      </c>
      <c r="CC74" s="119">
        <v>0.25</v>
      </c>
      <c r="CD74" s="119">
        <v>0.25</v>
      </c>
      <c r="CE74" s="119">
        <v>0.25</v>
      </c>
      <c r="CF74" s="119">
        <v>0.5</v>
      </c>
      <c r="CG74" s="119">
        <v>0.25</v>
      </c>
      <c r="CH74" s="119">
        <v>0.25</v>
      </c>
      <c r="CI74" s="119">
        <v>0.25</v>
      </c>
      <c r="CJ74" s="119">
        <v>0.25</v>
      </c>
      <c r="CK74" s="119">
        <v>0.25</v>
      </c>
      <c r="CL74" s="119">
        <v>0.25</v>
      </c>
      <c r="CM74" s="119">
        <v>0.25</v>
      </c>
      <c r="CN74" s="119">
        <v>0.25</v>
      </c>
      <c r="CO74" s="119">
        <v>0.25</v>
      </c>
      <c r="CP74" s="119">
        <v>0.25</v>
      </c>
      <c r="CQ74" s="119">
        <v>0.25</v>
      </c>
      <c r="CR74" s="119">
        <v>0.25</v>
      </c>
      <c r="CS74" s="119">
        <v>0.25</v>
      </c>
      <c r="CT74" s="119">
        <v>0.25</v>
      </c>
      <c r="CU74" s="119">
        <v>0.25</v>
      </c>
      <c r="CV74" s="119">
        <v>0.25</v>
      </c>
      <c r="CW74" s="119">
        <v>0.25</v>
      </c>
      <c r="CX74" s="119">
        <v>0.25</v>
      </c>
      <c r="CY74" s="119">
        <v>0.25</v>
      </c>
      <c r="CZ74" s="119">
        <v>0.25</v>
      </c>
    </row>
    <row r="75" spans="2:104">
      <c r="B75" s="120" t="s">
        <v>508</v>
      </c>
      <c r="C75" s="119">
        <v>4.59</v>
      </c>
      <c r="E75" s="115" t="s">
        <v>409</v>
      </c>
      <c r="F75" s="119">
        <v>0.25</v>
      </c>
      <c r="G75" s="119">
        <v>0.25</v>
      </c>
      <c r="H75" s="119">
        <v>0.25</v>
      </c>
      <c r="I75" s="119">
        <v>0.25</v>
      </c>
      <c r="J75" s="119">
        <v>0.25</v>
      </c>
      <c r="K75" s="119">
        <v>0.25</v>
      </c>
      <c r="L75" s="119">
        <v>0.25</v>
      </c>
      <c r="M75" s="119">
        <v>0.25</v>
      </c>
      <c r="N75" s="119">
        <v>0.25</v>
      </c>
      <c r="O75" s="119">
        <v>0.25</v>
      </c>
      <c r="P75" s="119">
        <v>0</v>
      </c>
      <c r="Q75" s="119">
        <v>0</v>
      </c>
      <c r="R75" s="119">
        <v>0</v>
      </c>
      <c r="S75" s="119">
        <v>0</v>
      </c>
      <c r="T75" s="119">
        <v>0</v>
      </c>
      <c r="U75" s="119">
        <v>0</v>
      </c>
      <c r="V75" s="119">
        <v>0</v>
      </c>
      <c r="W75" s="119">
        <v>0</v>
      </c>
      <c r="X75" s="119">
        <v>0</v>
      </c>
      <c r="Y75" s="119">
        <v>0</v>
      </c>
      <c r="Z75" s="119">
        <v>0</v>
      </c>
      <c r="AA75" s="119">
        <v>0</v>
      </c>
      <c r="AB75" s="119">
        <v>0</v>
      </c>
      <c r="AC75" s="119">
        <v>0.25</v>
      </c>
      <c r="AD75" s="119">
        <v>0.25</v>
      </c>
      <c r="AE75" s="119">
        <v>0</v>
      </c>
      <c r="AF75" s="119">
        <v>0</v>
      </c>
      <c r="AG75" s="119">
        <v>0</v>
      </c>
      <c r="AH75" s="119">
        <v>0</v>
      </c>
      <c r="AI75" s="119">
        <v>0</v>
      </c>
      <c r="AJ75" s="119">
        <v>0.25</v>
      </c>
      <c r="AK75" s="119">
        <v>0.25</v>
      </c>
      <c r="AL75" s="119">
        <v>0.25</v>
      </c>
      <c r="AM75" s="119">
        <v>0.25</v>
      </c>
      <c r="AN75" s="119">
        <v>0.25</v>
      </c>
      <c r="AO75" s="119">
        <v>0</v>
      </c>
      <c r="AP75" s="119">
        <v>0</v>
      </c>
      <c r="AQ75" s="119">
        <v>0</v>
      </c>
      <c r="AR75" s="119">
        <v>0</v>
      </c>
      <c r="AS75" s="119">
        <v>0.25</v>
      </c>
      <c r="AT75" s="119">
        <v>0.25</v>
      </c>
      <c r="AU75" s="119">
        <v>0.25</v>
      </c>
      <c r="AV75" s="119">
        <v>0.25</v>
      </c>
      <c r="AW75" s="119">
        <v>0.25</v>
      </c>
      <c r="AX75" s="119">
        <v>0.5</v>
      </c>
      <c r="AY75" s="119">
        <v>0.5</v>
      </c>
      <c r="AZ75" s="119">
        <v>0.5</v>
      </c>
      <c r="BA75" s="119">
        <v>0.5</v>
      </c>
      <c r="BB75" s="119">
        <v>0.5</v>
      </c>
      <c r="BC75" s="119">
        <v>0.5</v>
      </c>
      <c r="BD75" s="119">
        <v>0.5</v>
      </c>
      <c r="BE75" s="119">
        <v>0.75</v>
      </c>
      <c r="BF75" s="119">
        <v>0.5</v>
      </c>
      <c r="BG75" s="119">
        <v>0.75</v>
      </c>
      <c r="BH75" s="119">
        <v>0.75</v>
      </c>
      <c r="BI75" s="119">
        <v>0.75</v>
      </c>
      <c r="BJ75" s="119">
        <v>0.75</v>
      </c>
      <c r="BK75" s="119">
        <v>0.5</v>
      </c>
      <c r="BL75" s="119">
        <v>0.5</v>
      </c>
      <c r="BM75" s="119">
        <v>0.75</v>
      </c>
      <c r="BN75" s="119">
        <v>0.5</v>
      </c>
      <c r="BO75" s="119">
        <v>0.5</v>
      </c>
      <c r="BP75" s="119">
        <v>0.5</v>
      </c>
      <c r="BQ75" s="119">
        <v>0.5</v>
      </c>
      <c r="BR75" s="119">
        <v>0.5</v>
      </c>
      <c r="BS75" s="119">
        <v>0.5</v>
      </c>
      <c r="BT75" s="119">
        <v>0.5</v>
      </c>
      <c r="BU75" s="119">
        <v>1</v>
      </c>
      <c r="BV75" s="119">
        <v>0.5</v>
      </c>
      <c r="BW75" s="119">
        <v>0.5</v>
      </c>
      <c r="BX75" s="119">
        <v>0.5</v>
      </c>
      <c r="BY75" s="119">
        <v>0.5</v>
      </c>
      <c r="BZ75" s="119">
        <v>0.25</v>
      </c>
      <c r="CA75" s="119">
        <v>0.25</v>
      </c>
      <c r="CB75" s="119">
        <v>0.5</v>
      </c>
      <c r="CC75" s="119">
        <v>0.25</v>
      </c>
      <c r="CD75" s="119">
        <v>0.25</v>
      </c>
      <c r="CE75" s="119">
        <v>0.25</v>
      </c>
      <c r="CF75" s="119">
        <v>0.25</v>
      </c>
      <c r="CG75" s="119">
        <v>0</v>
      </c>
      <c r="CH75" s="119">
        <v>0</v>
      </c>
      <c r="CI75" s="119">
        <v>0</v>
      </c>
      <c r="CJ75" s="119">
        <v>0</v>
      </c>
      <c r="CK75" s="119">
        <v>0</v>
      </c>
      <c r="CL75" s="119">
        <v>0</v>
      </c>
      <c r="CM75" s="119">
        <v>0</v>
      </c>
      <c r="CN75" s="119">
        <v>0</v>
      </c>
      <c r="CO75" s="119">
        <v>0.25</v>
      </c>
      <c r="CP75" s="119">
        <v>0.25</v>
      </c>
      <c r="CQ75" s="119">
        <v>0.25</v>
      </c>
      <c r="CR75" s="119">
        <v>0.25</v>
      </c>
      <c r="CS75" s="119">
        <v>0.25</v>
      </c>
      <c r="CT75" s="119">
        <v>0.25</v>
      </c>
      <c r="CU75" s="119">
        <v>0.25</v>
      </c>
      <c r="CV75" s="119">
        <v>0.25</v>
      </c>
      <c r="CW75" s="119">
        <v>0.25</v>
      </c>
      <c r="CX75" s="119">
        <v>0.25</v>
      </c>
      <c r="CY75" s="119">
        <v>0.25</v>
      </c>
      <c r="CZ75" s="119">
        <v>0.25</v>
      </c>
    </row>
    <row r="76" spans="2:104">
      <c r="B76" s="120" t="s">
        <v>509</v>
      </c>
      <c r="C76" s="119">
        <v>4.63</v>
      </c>
      <c r="E76" s="115" t="s">
        <v>410</v>
      </c>
      <c r="F76" s="119">
        <v>0</v>
      </c>
      <c r="G76" s="119">
        <v>0</v>
      </c>
      <c r="H76" s="119">
        <v>0</v>
      </c>
      <c r="I76" s="119">
        <v>0</v>
      </c>
      <c r="J76" s="119">
        <v>0</v>
      </c>
      <c r="K76" s="119">
        <v>0</v>
      </c>
      <c r="L76" s="119">
        <v>0</v>
      </c>
      <c r="M76" s="119">
        <v>0</v>
      </c>
      <c r="N76" s="119">
        <v>0</v>
      </c>
      <c r="O76" s="119">
        <v>0</v>
      </c>
      <c r="P76" s="119">
        <v>0</v>
      </c>
      <c r="Q76" s="119">
        <v>0</v>
      </c>
      <c r="R76" s="119">
        <v>0</v>
      </c>
      <c r="S76" s="119">
        <v>0</v>
      </c>
      <c r="T76" s="119">
        <v>0</v>
      </c>
      <c r="U76" s="119">
        <v>0</v>
      </c>
      <c r="V76" s="119">
        <v>0</v>
      </c>
      <c r="W76" s="119">
        <v>0</v>
      </c>
      <c r="X76" s="119">
        <v>0</v>
      </c>
      <c r="Y76" s="119">
        <v>0</v>
      </c>
      <c r="Z76" s="119">
        <v>0</v>
      </c>
      <c r="AA76" s="119">
        <v>0</v>
      </c>
      <c r="AB76" s="119">
        <v>0</v>
      </c>
      <c r="AC76" s="119">
        <v>0</v>
      </c>
      <c r="AD76" s="119">
        <v>0</v>
      </c>
      <c r="AE76" s="119">
        <v>0</v>
      </c>
      <c r="AF76" s="119">
        <v>0</v>
      </c>
      <c r="AG76" s="119">
        <v>0</v>
      </c>
      <c r="AH76" s="119">
        <v>0</v>
      </c>
      <c r="AI76" s="119">
        <v>0</v>
      </c>
      <c r="AJ76" s="119">
        <v>0.25</v>
      </c>
      <c r="AK76" s="119">
        <v>0.25</v>
      </c>
      <c r="AL76" s="119">
        <v>0.25</v>
      </c>
      <c r="AM76" s="119">
        <v>0.25</v>
      </c>
      <c r="AN76" s="119">
        <v>0.25</v>
      </c>
      <c r="AO76" s="119">
        <v>0</v>
      </c>
      <c r="AP76" s="119">
        <v>0</v>
      </c>
      <c r="AQ76" s="119">
        <v>0</v>
      </c>
      <c r="AR76" s="119">
        <v>0</v>
      </c>
      <c r="AS76" s="119">
        <v>0</v>
      </c>
      <c r="AT76" s="119">
        <v>0.25</v>
      </c>
      <c r="AU76" s="119">
        <v>0.25</v>
      </c>
      <c r="AV76" s="119">
        <v>0.25</v>
      </c>
      <c r="AW76" s="119">
        <v>0.25</v>
      </c>
      <c r="AX76" s="119">
        <v>0.25</v>
      </c>
      <c r="AY76" s="119">
        <v>0.25</v>
      </c>
      <c r="AZ76" s="119">
        <v>0.25</v>
      </c>
      <c r="BA76" s="119">
        <v>0.25</v>
      </c>
      <c r="BB76" s="119">
        <v>0.25</v>
      </c>
      <c r="BC76" s="119">
        <v>0.25</v>
      </c>
      <c r="BD76" s="119">
        <v>0.25</v>
      </c>
      <c r="BE76" s="119">
        <v>0.5</v>
      </c>
      <c r="BF76" s="119">
        <v>0.25</v>
      </c>
      <c r="BG76" s="119">
        <v>0.25</v>
      </c>
      <c r="BH76" s="119">
        <v>0.25</v>
      </c>
      <c r="BI76" s="119">
        <v>0.25</v>
      </c>
      <c r="BJ76" s="119">
        <v>0.5</v>
      </c>
      <c r="BK76" s="119">
        <v>0.25</v>
      </c>
      <c r="BL76" s="119">
        <v>0.5</v>
      </c>
      <c r="BM76" s="119">
        <v>0.5</v>
      </c>
      <c r="BN76" s="119">
        <v>0.25</v>
      </c>
      <c r="BO76" s="119">
        <v>0.25</v>
      </c>
      <c r="BP76" s="119">
        <v>0.25</v>
      </c>
      <c r="BQ76" s="119">
        <v>0.25</v>
      </c>
      <c r="BR76" s="119">
        <v>0.25</v>
      </c>
      <c r="BS76" s="119">
        <v>0.75</v>
      </c>
      <c r="BT76" s="119">
        <v>0.5</v>
      </c>
      <c r="BU76" s="119">
        <v>0.5</v>
      </c>
      <c r="BV76" s="119">
        <v>1</v>
      </c>
      <c r="BW76" s="119">
        <v>0.5</v>
      </c>
      <c r="BX76" s="119">
        <v>0.5</v>
      </c>
      <c r="BY76" s="119">
        <v>0.5</v>
      </c>
      <c r="BZ76" s="119">
        <v>0.25</v>
      </c>
      <c r="CA76" s="119">
        <v>0.25</v>
      </c>
      <c r="CB76" s="119">
        <v>0.5</v>
      </c>
      <c r="CC76" s="119">
        <v>0.25</v>
      </c>
      <c r="CD76" s="119">
        <v>0.25</v>
      </c>
      <c r="CE76" s="119">
        <v>0.25</v>
      </c>
      <c r="CF76" s="119">
        <v>0.25</v>
      </c>
      <c r="CG76" s="119">
        <v>0</v>
      </c>
      <c r="CH76" s="119">
        <v>0</v>
      </c>
      <c r="CI76" s="119">
        <v>0</v>
      </c>
      <c r="CJ76" s="119">
        <v>0</v>
      </c>
      <c r="CK76" s="119">
        <v>0</v>
      </c>
      <c r="CL76" s="119">
        <v>0</v>
      </c>
      <c r="CM76" s="119">
        <v>0</v>
      </c>
      <c r="CN76" s="119">
        <v>0</v>
      </c>
      <c r="CO76" s="119">
        <v>0.25</v>
      </c>
      <c r="CP76" s="119">
        <v>0.25</v>
      </c>
      <c r="CQ76" s="119">
        <v>0.25</v>
      </c>
      <c r="CR76" s="119">
        <v>0.25</v>
      </c>
      <c r="CS76" s="119">
        <v>0.25</v>
      </c>
      <c r="CT76" s="119">
        <v>0.25</v>
      </c>
      <c r="CU76" s="119">
        <v>0.25</v>
      </c>
      <c r="CV76" s="119">
        <v>0.25</v>
      </c>
      <c r="CW76" s="119">
        <v>0.25</v>
      </c>
      <c r="CX76" s="119">
        <v>0.25</v>
      </c>
      <c r="CY76" s="119">
        <v>0.25</v>
      </c>
      <c r="CZ76" s="119">
        <v>0.25</v>
      </c>
    </row>
    <row r="77" spans="2:104">
      <c r="B77" s="120" t="s">
        <v>510</v>
      </c>
      <c r="C77" s="119">
        <v>8.8000000000000007</v>
      </c>
      <c r="E77" s="115" t="s">
        <v>411</v>
      </c>
      <c r="F77" s="119">
        <v>0</v>
      </c>
      <c r="G77" s="119">
        <v>0</v>
      </c>
      <c r="H77" s="119">
        <v>0</v>
      </c>
      <c r="I77" s="119">
        <v>0</v>
      </c>
      <c r="J77" s="119">
        <v>0</v>
      </c>
      <c r="K77" s="119">
        <v>0.25</v>
      </c>
      <c r="L77" s="119">
        <v>0</v>
      </c>
      <c r="M77" s="119">
        <v>0</v>
      </c>
      <c r="N77" s="119">
        <v>0</v>
      </c>
      <c r="O77" s="119">
        <v>0.25</v>
      </c>
      <c r="P77" s="119">
        <v>0</v>
      </c>
      <c r="Q77" s="119">
        <v>0</v>
      </c>
      <c r="R77" s="119">
        <v>0</v>
      </c>
      <c r="S77" s="119">
        <v>0</v>
      </c>
      <c r="T77" s="119">
        <v>0</v>
      </c>
      <c r="U77" s="119">
        <v>0</v>
      </c>
      <c r="V77" s="119">
        <v>0</v>
      </c>
      <c r="W77" s="119">
        <v>0</v>
      </c>
      <c r="X77" s="119">
        <v>0</v>
      </c>
      <c r="Y77" s="119">
        <v>0</v>
      </c>
      <c r="Z77" s="119">
        <v>0</v>
      </c>
      <c r="AA77" s="119">
        <v>0</v>
      </c>
      <c r="AB77" s="119">
        <v>0</v>
      </c>
      <c r="AC77" s="119">
        <v>0</v>
      </c>
      <c r="AD77" s="119">
        <v>0</v>
      </c>
      <c r="AE77" s="119">
        <v>0</v>
      </c>
      <c r="AF77" s="119">
        <v>0</v>
      </c>
      <c r="AG77" s="119">
        <v>0</v>
      </c>
      <c r="AH77" s="119">
        <v>0</v>
      </c>
      <c r="AI77" s="119">
        <v>0</v>
      </c>
      <c r="AJ77" s="119">
        <v>0.25</v>
      </c>
      <c r="AK77" s="119">
        <v>0.25</v>
      </c>
      <c r="AL77" s="119">
        <v>0.25</v>
      </c>
      <c r="AM77" s="119">
        <v>0</v>
      </c>
      <c r="AN77" s="119">
        <v>0.25</v>
      </c>
      <c r="AO77" s="119">
        <v>0</v>
      </c>
      <c r="AP77" s="119">
        <v>0</v>
      </c>
      <c r="AQ77" s="119">
        <v>0</v>
      </c>
      <c r="AR77" s="119">
        <v>0</v>
      </c>
      <c r="AS77" s="119">
        <v>0</v>
      </c>
      <c r="AT77" s="119">
        <v>0.25</v>
      </c>
      <c r="AU77" s="119">
        <v>0.25</v>
      </c>
      <c r="AV77" s="119">
        <v>0.25</v>
      </c>
      <c r="AW77" s="119">
        <v>0.25</v>
      </c>
      <c r="AX77" s="119">
        <v>0.25</v>
      </c>
      <c r="AY77" s="119">
        <v>0.5</v>
      </c>
      <c r="AZ77" s="119">
        <v>0.5</v>
      </c>
      <c r="BA77" s="119">
        <v>0.5</v>
      </c>
      <c r="BB77" s="119">
        <v>0.25</v>
      </c>
      <c r="BC77" s="119">
        <v>0.5</v>
      </c>
      <c r="BD77" s="119">
        <v>0.5</v>
      </c>
      <c r="BE77" s="119">
        <v>0.5</v>
      </c>
      <c r="BF77" s="119">
        <v>0.5</v>
      </c>
      <c r="BG77" s="119">
        <v>0.5</v>
      </c>
      <c r="BH77" s="119">
        <v>0.5</v>
      </c>
      <c r="BI77" s="119">
        <v>0.5</v>
      </c>
      <c r="BJ77" s="119">
        <v>0.5</v>
      </c>
      <c r="BK77" s="119">
        <v>0.5</v>
      </c>
      <c r="BL77" s="119">
        <v>0.5</v>
      </c>
      <c r="BM77" s="119">
        <v>0.5</v>
      </c>
      <c r="BN77" s="119">
        <v>0.25</v>
      </c>
      <c r="BO77" s="119">
        <v>0.25</v>
      </c>
      <c r="BP77" s="119">
        <v>0.25</v>
      </c>
      <c r="BQ77" s="119">
        <v>0.25</v>
      </c>
      <c r="BR77" s="119">
        <v>0.25</v>
      </c>
      <c r="BS77" s="119">
        <v>0.5</v>
      </c>
      <c r="BT77" s="119">
        <v>0.75</v>
      </c>
      <c r="BU77" s="119">
        <v>0.5</v>
      </c>
      <c r="BV77" s="119">
        <v>0.5</v>
      </c>
      <c r="BW77" s="119">
        <v>1</v>
      </c>
      <c r="BX77" s="119">
        <v>0.5</v>
      </c>
      <c r="BY77" s="119">
        <v>0.5</v>
      </c>
      <c r="BZ77" s="119">
        <v>0.25</v>
      </c>
      <c r="CA77" s="119">
        <v>0.5</v>
      </c>
      <c r="CB77" s="119">
        <v>0.75</v>
      </c>
      <c r="CC77" s="119">
        <v>0.25</v>
      </c>
      <c r="CD77" s="119">
        <v>0.25</v>
      </c>
      <c r="CE77" s="119">
        <v>0.25</v>
      </c>
      <c r="CF77" s="119">
        <v>0.25</v>
      </c>
      <c r="CG77" s="119">
        <v>0</v>
      </c>
      <c r="CH77" s="119">
        <v>0</v>
      </c>
      <c r="CI77" s="119">
        <v>0</v>
      </c>
      <c r="CJ77" s="119">
        <v>0</v>
      </c>
      <c r="CK77" s="119">
        <v>0</v>
      </c>
      <c r="CL77" s="119">
        <v>0</v>
      </c>
      <c r="CM77" s="119">
        <v>0</v>
      </c>
      <c r="CN77" s="119">
        <v>0</v>
      </c>
      <c r="CO77" s="119">
        <v>0.25</v>
      </c>
      <c r="CP77" s="119">
        <v>0.25</v>
      </c>
      <c r="CQ77" s="119">
        <v>0.25</v>
      </c>
      <c r="CR77" s="119">
        <v>0.25</v>
      </c>
      <c r="CS77" s="119">
        <v>0.25</v>
      </c>
      <c r="CT77" s="119">
        <v>0.25</v>
      </c>
      <c r="CU77" s="119">
        <v>0.25</v>
      </c>
      <c r="CV77" s="119">
        <v>0.25</v>
      </c>
      <c r="CW77" s="119">
        <v>0.25</v>
      </c>
      <c r="CX77" s="119">
        <v>0.25</v>
      </c>
      <c r="CY77" s="119">
        <v>0.25</v>
      </c>
      <c r="CZ77" s="119">
        <v>0.25</v>
      </c>
    </row>
    <row r="78" spans="2:104">
      <c r="B78" s="120" t="s">
        <v>511</v>
      </c>
      <c r="C78" s="119">
        <v>1.91</v>
      </c>
      <c r="E78" s="115" t="s">
        <v>412</v>
      </c>
      <c r="F78" s="119">
        <v>0</v>
      </c>
      <c r="G78" s="119">
        <v>0</v>
      </c>
      <c r="H78" s="119">
        <v>0</v>
      </c>
      <c r="I78" s="119">
        <v>0</v>
      </c>
      <c r="J78" s="119">
        <v>0</v>
      </c>
      <c r="K78" s="119">
        <v>0</v>
      </c>
      <c r="L78" s="119">
        <v>0</v>
      </c>
      <c r="M78" s="119">
        <v>0</v>
      </c>
      <c r="N78" s="119">
        <v>0</v>
      </c>
      <c r="O78" s="119">
        <v>0.25</v>
      </c>
      <c r="P78" s="119">
        <v>0</v>
      </c>
      <c r="Q78" s="119">
        <v>0</v>
      </c>
      <c r="R78" s="119">
        <v>0</v>
      </c>
      <c r="S78" s="119">
        <v>0</v>
      </c>
      <c r="T78" s="119">
        <v>0</v>
      </c>
      <c r="U78" s="119">
        <v>0</v>
      </c>
      <c r="V78" s="119">
        <v>0</v>
      </c>
      <c r="W78" s="119">
        <v>0</v>
      </c>
      <c r="X78" s="119">
        <v>0</v>
      </c>
      <c r="Y78" s="119">
        <v>0</v>
      </c>
      <c r="Z78" s="119">
        <v>0</v>
      </c>
      <c r="AA78" s="119">
        <v>0</v>
      </c>
      <c r="AB78" s="119">
        <v>0</v>
      </c>
      <c r="AC78" s="119">
        <v>0</v>
      </c>
      <c r="AD78" s="119">
        <v>0</v>
      </c>
      <c r="AE78" s="119">
        <v>0</v>
      </c>
      <c r="AF78" s="119">
        <v>0</v>
      </c>
      <c r="AG78" s="119">
        <v>0</v>
      </c>
      <c r="AH78" s="119">
        <v>0</v>
      </c>
      <c r="AI78" s="119">
        <v>0</v>
      </c>
      <c r="AJ78" s="119">
        <v>0</v>
      </c>
      <c r="AK78" s="119">
        <v>0</v>
      </c>
      <c r="AL78" s="119">
        <v>0</v>
      </c>
      <c r="AM78" s="119">
        <v>0</v>
      </c>
      <c r="AN78" s="119">
        <v>0</v>
      </c>
      <c r="AO78" s="119">
        <v>0</v>
      </c>
      <c r="AP78" s="119">
        <v>0</v>
      </c>
      <c r="AQ78" s="119">
        <v>0</v>
      </c>
      <c r="AR78" s="119">
        <v>0</v>
      </c>
      <c r="AS78" s="119">
        <v>0</v>
      </c>
      <c r="AT78" s="119">
        <v>0</v>
      </c>
      <c r="AU78" s="119">
        <v>0</v>
      </c>
      <c r="AV78" s="119">
        <v>0</v>
      </c>
      <c r="AW78" s="119">
        <v>0</v>
      </c>
      <c r="AX78" s="119">
        <v>0</v>
      </c>
      <c r="AY78" s="119">
        <v>0</v>
      </c>
      <c r="AZ78" s="119">
        <v>0</v>
      </c>
      <c r="BA78" s="119">
        <v>0</v>
      </c>
      <c r="BB78" s="119">
        <v>0</v>
      </c>
      <c r="BC78" s="119">
        <v>0</v>
      </c>
      <c r="BD78" s="119">
        <v>0</v>
      </c>
      <c r="BE78" s="119">
        <v>0</v>
      </c>
      <c r="BF78" s="119">
        <v>0</v>
      </c>
      <c r="BG78" s="119">
        <v>0</v>
      </c>
      <c r="BH78" s="119">
        <v>0</v>
      </c>
      <c r="BI78" s="119">
        <v>0</v>
      </c>
      <c r="BJ78" s="119">
        <v>0</v>
      </c>
      <c r="BK78" s="119">
        <v>0</v>
      </c>
      <c r="BL78" s="119">
        <v>0</v>
      </c>
      <c r="BM78" s="119">
        <v>0</v>
      </c>
      <c r="BN78" s="119">
        <v>0.25</v>
      </c>
      <c r="BO78" s="119">
        <v>0.25</v>
      </c>
      <c r="BP78" s="119">
        <v>0.25</v>
      </c>
      <c r="BQ78" s="119">
        <v>0.25</v>
      </c>
      <c r="BR78" s="119">
        <v>0.25</v>
      </c>
      <c r="BS78" s="119">
        <v>0.5</v>
      </c>
      <c r="BT78" s="119">
        <v>0.5</v>
      </c>
      <c r="BU78" s="119">
        <v>0.5</v>
      </c>
      <c r="BV78" s="119">
        <v>0.5</v>
      </c>
      <c r="BW78" s="119">
        <v>0.5</v>
      </c>
      <c r="BX78" s="119">
        <v>1</v>
      </c>
      <c r="BY78" s="119">
        <v>1</v>
      </c>
      <c r="BZ78" s="119">
        <v>1</v>
      </c>
      <c r="CA78" s="119">
        <v>0.5</v>
      </c>
      <c r="CB78" s="119">
        <v>0.75</v>
      </c>
      <c r="CC78" s="119">
        <v>0.25</v>
      </c>
      <c r="CD78" s="119">
        <v>0.25</v>
      </c>
      <c r="CE78" s="119">
        <v>0.5</v>
      </c>
      <c r="CF78" s="119">
        <v>0.5</v>
      </c>
      <c r="CG78" s="119">
        <v>0</v>
      </c>
      <c r="CH78" s="119">
        <v>0</v>
      </c>
      <c r="CI78" s="119">
        <v>0</v>
      </c>
      <c r="CJ78" s="119">
        <v>0</v>
      </c>
      <c r="CK78" s="119">
        <v>0.25</v>
      </c>
      <c r="CL78" s="119">
        <v>0.25</v>
      </c>
      <c r="CM78" s="119">
        <v>0.25</v>
      </c>
      <c r="CN78" s="119">
        <v>0.25</v>
      </c>
      <c r="CO78" s="119">
        <v>0.25</v>
      </c>
      <c r="CP78" s="119">
        <v>0.25</v>
      </c>
      <c r="CQ78" s="119">
        <v>0</v>
      </c>
      <c r="CR78" s="119">
        <v>0</v>
      </c>
      <c r="CS78" s="119">
        <v>0</v>
      </c>
      <c r="CT78" s="119">
        <v>0</v>
      </c>
      <c r="CU78" s="119">
        <v>0</v>
      </c>
      <c r="CV78" s="119">
        <v>0</v>
      </c>
      <c r="CW78" s="119">
        <v>0</v>
      </c>
      <c r="CX78" s="119">
        <v>0</v>
      </c>
      <c r="CY78" s="119">
        <v>0</v>
      </c>
      <c r="CZ78" s="119">
        <v>0</v>
      </c>
    </row>
    <row r="79" spans="2:104">
      <c r="B79" s="120" t="s">
        <v>512</v>
      </c>
      <c r="C79" s="119">
        <v>1.21</v>
      </c>
      <c r="E79" s="115" t="s">
        <v>413</v>
      </c>
      <c r="F79" s="119">
        <v>0</v>
      </c>
      <c r="G79" s="119">
        <v>0</v>
      </c>
      <c r="H79" s="119">
        <v>0</v>
      </c>
      <c r="I79" s="119">
        <v>0</v>
      </c>
      <c r="J79" s="119">
        <v>0</v>
      </c>
      <c r="K79" s="119">
        <v>0</v>
      </c>
      <c r="L79" s="119">
        <v>0</v>
      </c>
      <c r="M79" s="119">
        <v>0</v>
      </c>
      <c r="N79" s="119">
        <v>0</v>
      </c>
      <c r="O79" s="119">
        <v>0.25</v>
      </c>
      <c r="P79" s="119">
        <v>0</v>
      </c>
      <c r="Q79" s="119">
        <v>0</v>
      </c>
      <c r="R79" s="119">
        <v>0</v>
      </c>
      <c r="S79" s="119">
        <v>0</v>
      </c>
      <c r="T79" s="119">
        <v>0</v>
      </c>
      <c r="U79" s="119">
        <v>0</v>
      </c>
      <c r="V79" s="119">
        <v>0</v>
      </c>
      <c r="W79" s="119">
        <v>0</v>
      </c>
      <c r="X79" s="119">
        <v>0</v>
      </c>
      <c r="Y79" s="119">
        <v>0</v>
      </c>
      <c r="Z79" s="119">
        <v>0</v>
      </c>
      <c r="AA79" s="119">
        <v>0</v>
      </c>
      <c r="AB79" s="119">
        <v>0</v>
      </c>
      <c r="AC79" s="119">
        <v>0</v>
      </c>
      <c r="AD79" s="119">
        <v>0</v>
      </c>
      <c r="AE79" s="119">
        <v>0</v>
      </c>
      <c r="AF79" s="119">
        <v>0</v>
      </c>
      <c r="AG79" s="119">
        <v>0</v>
      </c>
      <c r="AH79" s="119">
        <v>0</v>
      </c>
      <c r="AI79" s="119">
        <v>0</v>
      </c>
      <c r="AJ79" s="119">
        <v>0</v>
      </c>
      <c r="AK79" s="119">
        <v>0</v>
      </c>
      <c r="AL79" s="119">
        <v>0</v>
      </c>
      <c r="AM79" s="119">
        <v>0</v>
      </c>
      <c r="AN79" s="119">
        <v>0</v>
      </c>
      <c r="AO79" s="119">
        <v>0</v>
      </c>
      <c r="AP79" s="119">
        <v>0</v>
      </c>
      <c r="AQ79" s="119">
        <v>0</v>
      </c>
      <c r="AR79" s="119">
        <v>0</v>
      </c>
      <c r="AS79" s="119">
        <v>0</v>
      </c>
      <c r="AT79" s="119">
        <v>0</v>
      </c>
      <c r="AU79" s="119">
        <v>0</v>
      </c>
      <c r="AV79" s="119">
        <v>0</v>
      </c>
      <c r="AW79" s="119">
        <v>0</v>
      </c>
      <c r="AX79" s="119">
        <v>0</v>
      </c>
      <c r="AY79" s="119">
        <v>0</v>
      </c>
      <c r="AZ79" s="119">
        <v>0</v>
      </c>
      <c r="BA79" s="119">
        <v>0</v>
      </c>
      <c r="BB79" s="119">
        <v>0</v>
      </c>
      <c r="BC79" s="119">
        <v>0</v>
      </c>
      <c r="BD79" s="119">
        <v>0</v>
      </c>
      <c r="BE79" s="119">
        <v>0</v>
      </c>
      <c r="BF79" s="119">
        <v>0</v>
      </c>
      <c r="BG79" s="119">
        <v>0</v>
      </c>
      <c r="BH79" s="119">
        <v>0</v>
      </c>
      <c r="BI79" s="119">
        <v>0</v>
      </c>
      <c r="BJ79" s="119">
        <v>0</v>
      </c>
      <c r="BK79" s="119">
        <v>0</v>
      </c>
      <c r="BL79" s="119">
        <v>0</v>
      </c>
      <c r="BM79" s="119">
        <v>0</v>
      </c>
      <c r="BN79" s="119">
        <v>0.25</v>
      </c>
      <c r="BO79" s="119">
        <v>0.25</v>
      </c>
      <c r="BP79" s="119">
        <v>0.25</v>
      </c>
      <c r="BQ79" s="119">
        <v>0.25</v>
      </c>
      <c r="BR79" s="119">
        <v>0.25</v>
      </c>
      <c r="BS79" s="119">
        <v>0.5</v>
      </c>
      <c r="BT79" s="119">
        <v>0.5</v>
      </c>
      <c r="BU79" s="119">
        <v>0.5</v>
      </c>
      <c r="BV79" s="119">
        <v>0.5</v>
      </c>
      <c r="BW79" s="119">
        <v>0.5</v>
      </c>
      <c r="BX79" s="119">
        <v>1</v>
      </c>
      <c r="BY79" s="119">
        <v>1</v>
      </c>
      <c r="BZ79" s="119">
        <v>1</v>
      </c>
      <c r="CA79" s="119">
        <v>0.5</v>
      </c>
      <c r="CB79" s="119">
        <v>0.75</v>
      </c>
      <c r="CC79" s="119">
        <v>0.25</v>
      </c>
      <c r="CD79" s="119">
        <v>0.25</v>
      </c>
      <c r="CE79" s="119">
        <v>0.5</v>
      </c>
      <c r="CF79" s="119">
        <v>0.5</v>
      </c>
      <c r="CG79" s="119">
        <v>0</v>
      </c>
      <c r="CH79" s="119">
        <v>0</v>
      </c>
      <c r="CI79" s="119">
        <v>0</v>
      </c>
      <c r="CJ79" s="119">
        <v>0</v>
      </c>
      <c r="CK79" s="119">
        <v>0.25</v>
      </c>
      <c r="CL79" s="119">
        <v>0.25</v>
      </c>
      <c r="CM79" s="119">
        <v>0.25</v>
      </c>
      <c r="CN79" s="119">
        <v>0.25</v>
      </c>
      <c r="CO79" s="119">
        <v>0.25</v>
      </c>
      <c r="CP79" s="119">
        <v>0.25</v>
      </c>
      <c r="CQ79" s="119">
        <v>0</v>
      </c>
      <c r="CR79" s="119">
        <v>0</v>
      </c>
      <c r="CS79" s="119">
        <v>0</v>
      </c>
      <c r="CT79" s="119">
        <v>0</v>
      </c>
      <c r="CU79" s="119">
        <v>0</v>
      </c>
      <c r="CV79" s="119">
        <v>0</v>
      </c>
      <c r="CW79" s="119">
        <v>0</v>
      </c>
      <c r="CX79" s="119">
        <v>0</v>
      </c>
      <c r="CY79" s="119">
        <v>0</v>
      </c>
      <c r="CZ79" s="119">
        <v>0</v>
      </c>
    </row>
    <row r="80" spans="2:104">
      <c r="B80" s="120" t="s">
        <v>513</v>
      </c>
      <c r="C80" s="119">
        <v>2.17</v>
      </c>
      <c r="E80" s="115" t="s">
        <v>414</v>
      </c>
      <c r="F80" s="119">
        <v>0</v>
      </c>
      <c r="G80" s="119">
        <v>0</v>
      </c>
      <c r="H80" s="119">
        <v>0</v>
      </c>
      <c r="I80" s="119">
        <v>0</v>
      </c>
      <c r="J80" s="119">
        <v>0</v>
      </c>
      <c r="K80" s="119">
        <v>0</v>
      </c>
      <c r="L80" s="119">
        <v>0</v>
      </c>
      <c r="M80" s="119">
        <v>0</v>
      </c>
      <c r="N80" s="119">
        <v>0</v>
      </c>
      <c r="O80" s="119">
        <v>0.25</v>
      </c>
      <c r="P80" s="119">
        <v>0</v>
      </c>
      <c r="Q80" s="119">
        <v>0</v>
      </c>
      <c r="R80" s="119">
        <v>0</v>
      </c>
      <c r="S80" s="119">
        <v>0</v>
      </c>
      <c r="T80" s="119">
        <v>0</v>
      </c>
      <c r="U80" s="119">
        <v>0</v>
      </c>
      <c r="V80" s="119">
        <v>0</v>
      </c>
      <c r="W80" s="119">
        <v>0</v>
      </c>
      <c r="X80" s="119">
        <v>0</v>
      </c>
      <c r="Y80" s="119">
        <v>0</v>
      </c>
      <c r="Z80" s="119">
        <v>0</v>
      </c>
      <c r="AA80" s="119">
        <v>0</v>
      </c>
      <c r="AB80" s="119">
        <v>0</v>
      </c>
      <c r="AC80" s="119">
        <v>0</v>
      </c>
      <c r="AD80" s="119">
        <v>0</v>
      </c>
      <c r="AE80" s="119">
        <v>0</v>
      </c>
      <c r="AF80" s="119">
        <v>0</v>
      </c>
      <c r="AG80" s="119">
        <v>0</v>
      </c>
      <c r="AH80" s="119">
        <v>0</v>
      </c>
      <c r="AI80" s="119">
        <v>0</v>
      </c>
      <c r="AJ80" s="119">
        <v>0</v>
      </c>
      <c r="AK80" s="119">
        <v>0</v>
      </c>
      <c r="AL80" s="119">
        <v>0</v>
      </c>
      <c r="AM80" s="119">
        <v>0</v>
      </c>
      <c r="AN80" s="119">
        <v>0</v>
      </c>
      <c r="AO80" s="119">
        <v>0</v>
      </c>
      <c r="AP80" s="119">
        <v>0</v>
      </c>
      <c r="AQ80" s="119">
        <v>0</v>
      </c>
      <c r="AR80" s="119">
        <v>0</v>
      </c>
      <c r="AS80" s="119">
        <v>0</v>
      </c>
      <c r="AT80" s="119">
        <v>0</v>
      </c>
      <c r="AU80" s="119">
        <v>0</v>
      </c>
      <c r="AV80" s="119">
        <v>0</v>
      </c>
      <c r="AW80" s="119">
        <v>0</v>
      </c>
      <c r="AX80" s="119">
        <v>0</v>
      </c>
      <c r="AY80" s="119">
        <v>0</v>
      </c>
      <c r="AZ80" s="119">
        <v>0</v>
      </c>
      <c r="BA80" s="119">
        <v>0</v>
      </c>
      <c r="BB80" s="119">
        <v>0</v>
      </c>
      <c r="BC80" s="119">
        <v>0</v>
      </c>
      <c r="BD80" s="119">
        <v>0</v>
      </c>
      <c r="BE80" s="119">
        <v>0</v>
      </c>
      <c r="BF80" s="119">
        <v>0</v>
      </c>
      <c r="BG80" s="119">
        <v>0</v>
      </c>
      <c r="BH80" s="119">
        <v>0</v>
      </c>
      <c r="BI80" s="119">
        <v>0</v>
      </c>
      <c r="BJ80" s="119">
        <v>0</v>
      </c>
      <c r="BK80" s="119">
        <v>0</v>
      </c>
      <c r="BL80" s="119">
        <v>0</v>
      </c>
      <c r="BM80" s="119">
        <v>0</v>
      </c>
      <c r="BN80" s="119">
        <v>0.25</v>
      </c>
      <c r="BO80" s="119">
        <v>0.25</v>
      </c>
      <c r="BP80" s="119">
        <v>0.25</v>
      </c>
      <c r="BQ80" s="119">
        <v>0.25</v>
      </c>
      <c r="BR80" s="119">
        <v>0.25</v>
      </c>
      <c r="BS80" s="119">
        <v>0.25</v>
      </c>
      <c r="BT80" s="119">
        <v>0.5</v>
      </c>
      <c r="BU80" s="119">
        <v>0.25</v>
      </c>
      <c r="BV80" s="119">
        <v>0.25</v>
      </c>
      <c r="BW80" s="119">
        <v>0.25</v>
      </c>
      <c r="BX80" s="119">
        <v>1</v>
      </c>
      <c r="BY80" s="119">
        <v>1</v>
      </c>
      <c r="BZ80" s="119">
        <v>1</v>
      </c>
      <c r="CA80" s="119">
        <v>0.75</v>
      </c>
      <c r="CB80" s="119">
        <v>0.75</v>
      </c>
      <c r="CC80" s="119">
        <v>0.25</v>
      </c>
      <c r="CD80" s="119">
        <v>0.25</v>
      </c>
      <c r="CE80" s="119">
        <v>0.5</v>
      </c>
      <c r="CF80" s="119">
        <v>0.5</v>
      </c>
      <c r="CG80" s="119">
        <v>0</v>
      </c>
      <c r="CH80" s="119">
        <v>0</v>
      </c>
      <c r="CI80" s="119">
        <v>0</v>
      </c>
      <c r="CJ80" s="119">
        <v>0</v>
      </c>
      <c r="CK80" s="119">
        <v>0.25</v>
      </c>
      <c r="CL80" s="119">
        <v>0.25</v>
      </c>
      <c r="CM80" s="119">
        <v>0.25</v>
      </c>
      <c r="CN80" s="119">
        <v>0.25</v>
      </c>
      <c r="CO80" s="119">
        <v>0.25</v>
      </c>
      <c r="CP80" s="119">
        <v>0.25</v>
      </c>
      <c r="CQ80" s="119">
        <v>0</v>
      </c>
      <c r="CR80" s="119">
        <v>0</v>
      </c>
      <c r="CS80" s="119">
        <v>0</v>
      </c>
      <c r="CT80" s="119">
        <v>0</v>
      </c>
      <c r="CU80" s="119">
        <v>0</v>
      </c>
      <c r="CV80" s="119">
        <v>0</v>
      </c>
      <c r="CW80" s="119">
        <v>0</v>
      </c>
      <c r="CX80" s="119">
        <v>0</v>
      </c>
      <c r="CY80" s="119">
        <v>0</v>
      </c>
      <c r="CZ80" s="119">
        <v>0</v>
      </c>
    </row>
    <row r="81" spans="2:104">
      <c r="B81" s="120" t="s">
        <v>514</v>
      </c>
      <c r="C81" s="119">
        <v>1.55</v>
      </c>
      <c r="E81" s="115" t="s">
        <v>415</v>
      </c>
      <c r="F81" s="119">
        <v>0</v>
      </c>
      <c r="G81" s="119">
        <v>0</v>
      </c>
      <c r="H81" s="119">
        <v>0</v>
      </c>
      <c r="I81" s="119">
        <v>0</v>
      </c>
      <c r="J81" s="119">
        <v>0</v>
      </c>
      <c r="K81" s="119">
        <v>0.25</v>
      </c>
      <c r="L81" s="119">
        <v>0</v>
      </c>
      <c r="M81" s="119">
        <v>0</v>
      </c>
      <c r="N81" s="119">
        <v>0</v>
      </c>
      <c r="O81" s="119">
        <v>0.25</v>
      </c>
      <c r="P81" s="119">
        <v>0.25</v>
      </c>
      <c r="Q81" s="119">
        <v>0</v>
      </c>
      <c r="R81" s="119">
        <v>0</v>
      </c>
      <c r="S81" s="119">
        <v>0</v>
      </c>
      <c r="T81" s="119">
        <v>0</v>
      </c>
      <c r="U81" s="119">
        <v>0</v>
      </c>
      <c r="V81" s="119">
        <v>0</v>
      </c>
      <c r="W81" s="119">
        <v>0</v>
      </c>
      <c r="X81" s="119">
        <v>0</v>
      </c>
      <c r="Y81" s="119">
        <v>0</v>
      </c>
      <c r="Z81" s="119">
        <v>0</v>
      </c>
      <c r="AA81" s="119">
        <v>0</v>
      </c>
      <c r="AB81" s="119">
        <v>0</v>
      </c>
      <c r="AC81" s="119">
        <v>0</v>
      </c>
      <c r="AD81" s="119">
        <v>0</v>
      </c>
      <c r="AE81" s="119">
        <v>0</v>
      </c>
      <c r="AF81" s="119">
        <v>0</v>
      </c>
      <c r="AG81" s="119">
        <v>0</v>
      </c>
      <c r="AH81" s="119">
        <v>0</v>
      </c>
      <c r="AI81" s="119">
        <v>0</v>
      </c>
      <c r="AJ81" s="119">
        <v>0</v>
      </c>
      <c r="AK81" s="119">
        <v>0</v>
      </c>
      <c r="AL81" s="119">
        <v>0</v>
      </c>
      <c r="AM81" s="119">
        <v>0</v>
      </c>
      <c r="AN81" s="119">
        <v>0</v>
      </c>
      <c r="AO81" s="119">
        <v>0</v>
      </c>
      <c r="AP81" s="119">
        <v>0</v>
      </c>
      <c r="AQ81" s="119">
        <v>0</v>
      </c>
      <c r="AR81" s="119">
        <v>0</v>
      </c>
      <c r="AS81" s="119">
        <v>0</v>
      </c>
      <c r="AT81" s="119">
        <v>0</v>
      </c>
      <c r="AU81" s="119">
        <v>0</v>
      </c>
      <c r="AV81" s="119">
        <v>0</v>
      </c>
      <c r="AW81" s="119">
        <v>0</v>
      </c>
      <c r="AX81" s="119">
        <v>0</v>
      </c>
      <c r="AY81" s="119">
        <v>0</v>
      </c>
      <c r="AZ81" s="119">
        <v>0</v>
      </c>
      <c r="BA81" s="119">
        <v>0</v>
      </c>
      <c r="BB81" s="119">
        <v>0</v>
      </c>
      <c r="BC81" s="119">
        <v>0</v>
      </c>
      <c r="BD81" s="119">
        <v>0</v>
      </c>
      <c r="BE81" s="119">
        <v>0</v>
      </c>
      <c r="BF81" s="119">
        <v>0</v>
      </c>
      <c r="BG81" s="119">
        <v>0</v>
      </c>
      <c r="BH81" s="119">
        <v>0</v>
      </c>
      <c r="BI81" s="119">
        <v>0</v>
      </c>
      <c r="BJ81" s="119">
        <v>0</v>
      </c>
      <c r="BK81" s="119">
        <v>0</v>
      </c>
      <c r="BL81" s="119">
        <v>0</v>
      </c>
      <c r="BM81" s="119">
        <v>0</v>
      </c>
      <c r="BN81" s="119">
        <v>0.25</v>
      </c>
      <c r="BO81" s="119">
        <v>0.25</v>
      </c>
      <c r="BP81" s="119">
        <v>0.25</v>
      </c>
      <c r="BQ81" s="119">
        <v>0.25</v>
      </c>
      <c r="BR81" s="119">
        <v>0.25</v>
      </c>
      <c r="BS81" s="119">
        <v>0.25</v>
      </c>
      <c r="BT81" s="119">
        <v>0.5</v>
      </c>
      <c r="BU81" s="119">
        <v>0.25</v>
      </c>
      <c r="BV81" s="119">
        <v>0.25</v>
      </c>
      <c r="BW81" s="119">
        <v>0.5</v>
      </c>
      <c r="BX81" s="119">
        <v>0.5</v>
      </c>
      <c r="BY81" s="119">
        <v>0.5</v>
      </c>
      <c r="BZ81" s="119">
        <v>0.75</v>
      </c>
      <c r="CA81" s="119">
        <v>1</v>
      </c>
      <c r="CB81" s="119">
        <v>0.5</v>
      </c>
      <c r="CC81" s="119">
        <v>0.5</v>
      </c>
      <c r="CD81" s="119">
        <v>0.25</v>
      </c>
      <c r="CE81" s="119">
        <v>0.25</v>
      </c>
      <c r="CF81" s="119">
        <v>0.5</v>
      </c>
      <c r="CG81" s="119">
        <v>0</v>
      </c>
      <c r="CH81" s="119">
        <v>0</v>
      </c>
      <c r="CI81" s="119">
        <v>0</v>
      </c>
      <c r="CJ81" s="119">
        <v>0</v>
      </c>
      <c r="CK81" s="119">
        <v>0.25</v>
      </c>
      <c r="CL81" s="119">
        <v>0.25</v>
      </c>
      <c r="CM81" s="119">
        <v>0.25</v>
      </c>
      <c r="CN81" s="119">
        <v>0.25</v>
      </c>
      <c r="CO81" s="119">
        <v>0.25</v>
      </c>
      <c r="CP81" s="119">
        <v>0.25</v>
      </c>
      <c r="CQ81" s="119">
        <v>0</v>
      </c>
      <c r="CR81" s="119">
        <v>0</v>
      </c>
      <c r="CS81" s="119">
        <v>0</v>
      </c>
      <c r="CT81" s="119">
        <v>0</v>
      </c>
      <c r="CU81" s="119">
        <v>0</v>
      </c>
      <c r="CV81" s="119">
        <v>0</v>
      </c>
      <c r="CW81" s="119">
        <v>0</v>
      </c>
      <c r="CX81" s="119">
        <v>0</v>
      </c>
      <c r="CY81" s="119">
        <v>0</v>
      </c>
      <c r="CZ81" s="119">
        <v>0</v>
      </c>
    </row>
    <row r="82" spans="2:104">
      <c r="B82" s="120" t="s">
        <v>515</v>
      </c>
      <c r="C82" s="119">
        <v>8.83</v>
      </c>
      <c r="E82" s="115" t="s">
        <v>416</v>
      </c>
      <c r="F82" s="119">
        <v>0</v>
      </c>
      <c r="G82" s="119">
        <v>0</v>
      </c>
      <c r="H82" s="119">
        <v>0</v>
      </c>
      <c r="I82" s="119">
        <v>0</v>
      </c>
      <c r="J82" s="119">
        <v>0</v>
      </c>
      <c r="K82" s="119">
        <v>0</v>
      </c>
      <c r="L82" s="119">
        <v>0</v>
      </c>
      <c r="M82" s="119">
        <v>0</v>
      </c>
      <c r="N82" s="119">
        <v>0</v>
      </c>
      <c r="O82" s="119">
        <v>0.25</v>
      </c>
      <c r="P82" s="119">
        <v>0</v>
      </c>
      <c r="Q82" s="119">
        <v>0</v>
      </c>
      <c r="R82" s="119">
        <v>0</v>
      </c>
      <c r="S82" s="119">
        <v>0</v>
      </c>
      <c r="T82" s="119">
        <v>0</v>
      </c>
      <c r="U82" s="119">
        <v>0</v>
      </c>
      <c r="V82" s="119">
        <v>0</v>
      </c>
      <c r="W82" s="119">
        <v>0</v>
      </c>
      <c r="X82" s="119">
        <v>0</v>
      </c>
      <c r="Y82" s="119">
        <v>0</v>
      </c>
      <c r="Z82" s="119">
        <v>0</v>
      </c>
      <c r="AA82" s="119">
        <v>0</v>
      </c>
      <c r="AB82" s="119">
        <v>0</v>
      </c>
      <c r="AC82" s="119">
        <v>0</v>
      </c>
      <c r="AD82" s="119">
        <v>0</v>
      </c>
      <c r="AE82" s="119">
        <v>0</v>
      </c>
      <c r="AF82" s="119">
        <v>0</v>
      </c>
      <c r="AG82" s="119">
        <v>0</v>
      </c>
      <c r="AH82" s="119">
        <v>0</v>
      </c>
      <c r="AI82" s="119">
        <v>0</v>
      </c>
      <c r="AJ82" s="119">
        <v>0</v>
      </c>
      <c r="AK82" s="119">
        <v>0</v>
      </c>
      <c r="AL82" s="119">
        <v>0</v>
      </c>
      <c r="AM82" s="119">
        <v>0</v>
      </c>
      <c r="AN82" s="119">
        <v>0</v>
      </c>
      <c r="AO82" s="119">
        <v>0</v>
      </c>
      <c r="AP82" s="119">
        <v>0</v>
      </c>
      <c r="AQ82" s="119">
        <v>0</v>
      </c>
      <c r="AR82" s="119">
        <v>0</v>
      </c>
      <c r="AS82" s="119">
        <v>0</v>
      </c>
      <c r="AT82" s="119">
        <v>0.25</v>
      </c>
      <c r="AU82" s="119">
        <v>0.25</v>
      </c>
      <c r="AV82" s="119">
        <v>0.25</v>
      </c>
      <c r="AW82" s="119">
        <v>0.25</v>
      </c>
      <c r="AX82" s="119">
        <v>0.25</v>
      </c>
      <c r="AY82" s="119">
        <v>0.25</v>
      </c>
      <c r="AZ82" s="119">
        <v>0.25</v>
      </c>
      <c r="BA82" s="119">
        <v>0.25</v>
      </c>
      <c r="BB82" s="119">
        <v>0.25</v>
      </c>
      <c r="BC82" s="119">
        <v>0.25</v>
      </c>
      <c r="BD82" s="119">
        <v>0.25</v>
      </c>
      <c r="BE82" s="119">
        <v>0.25</v>
      </c>
      <c r="BF82" s="119">
        <v>0.25</v>
      </c>
      <c r="BG82" s="119">
        <v>0.25</v>
      </c>
      <c r="BH82" s="119">
        <v>0.25</v>
      </c>
      <c r="BI82" s="119">
        <v>0.25</v>
      </c>
      <c r="BJ82" s="119">
        <v>0.25</v>
      </c>
      <c r="BK82" s="119">
        <v>0.25</v>
      </c>
      <c r="BL82" s="119">
        <v>0.25</v>
      </c>
      <c r="BM82" s="119">
        <v>0.25</v>
      </c>
      <c r="BN82" s="119">
        <v>0.25</v>
      </c>
      <c r="BO82" s="119">
        <v>0.25</v>
      </c>
      <c r="BP82" s="119">
        <v>0.25</v>
      </c>
      <c r="BQ82" s="119">
        <v>0.25</v>
      </c>
      <c r="BR82" s="119">
        <v>0.25</v>
      </c>
      <c r="BS82" s="119">
        <v>0.5</v>
      </c>
      <c r="BT82" s="119">
        <v>0.5</v>
      </c>
      <c r="BU82" s="119">
        <v>0.5</v>
      </c>
      <c r="BV82" s="119">
        <v>0.5</v>
      </c>
      <c r="BW82" s="119">
        <v>0.75</v>
      </c>
      <c r="BX82" s="119">
        <v>0.75</v>
      </c>
      <c r="BY82" s="119">
        <v>0.75</v>
      </c>
      <c r="BZ82" s="119">
        <v>0.75</v>
      </c>
      <c r="CA82" s="119">
        <v>0.5</v>
      </c>
      <c r="CB82" s="119">
        <v>1</v>
      </c>
      <c r="CC82" s="119">
        <v>0.25</v>
      </c>
      <c r="CD82" s="119">
        <v>0.25</v>
      </c>
      <c r="CE82" s="119">
        <v>0.5</v>
      </c>
      <c r="CF82" s="119">
        <v>0.5</v>
      </c>
      <c r="CG82" s="119">
        <v>0</v>
      </c>
      <c r="CH82" s="119">
        <v>0</v>
      </c>
      <c r="CI82" s="119">
        <v>0</v>
      </c>
      <c r="CJ82" s="119">
        <v>0</v>
      </c>
      <c r="CK82" s="119">
        <v>0.25</v>
      </c>
      <c r="CL82" s="119">
        <v>0.25</v>
      </c>
      <c r="CM82" s="119">
        <v>0.25</v>
      </c>
      <c r="CN82" s="119">
        <v>0.25</v>
      </c>
      <c r="CO82" s="119">
        <v>0.25</v>
      </c>
      <c r="CP82" s="119">
        <v>0.5</v>
      </c>
      <c r="CQ82" s="119">
        <v>0</v>
      </c>
      <c r="CR82" s="119">
        <v>0</v>
      </c>
      <c r="CS82" s="119">
        <v>0</v>
      </c>
      <c r="CT82" s="119">
        <v>0</v>
      </c>
      <c r="CU82" s="119">
        <v>0</v>
      </c>
      <c r="CV82" s="119">
        <v>0</v>
      </c>
      <c r="CW82" s="119">
        <v>0</v>
      </c>
      <c r="CX82" s="119">
        <v>0</v>
      </c>
      <c r="CY82" s="119">
        <v>0</v>
      </c>
      <c r="CZ82" s="119">
        <v>0</v>
      </c>
    </row>
    <row r="83" spans="2:104">
      <c r="B83" s="120" t="s">
        <v>516</v>
      </c>
      <c r="C83" s="119">
        <v>0.1</v>
      </c>
      <c r="E83" s="115" t="s">
        <v>417</v>
      </c>
      <c r="F83" s="119">
        <v>0</v>
      </c>
      <c r="G83" s="119">
        <v>0</v>
      </c>
      <c r="H83" s="119">
        <v>0</v>
      </c>
      <c r="I83" s="119">
        <v>0</v>
      </c>
      <c r="J83" s="119">
        <v>0</v>
      </c>
      <c r="K83" s="119">
        <v>0</v>
      </c>
      <c r="L83" s="119">
        <v>0</v>
      </c>
      <c r="M83" s="119">
        <v>0</v>
      </c>
      <c r="N83" s="119">
        <v>0</v>
      </c>
      <c r="O83" s="119">
        <v>0</v>
      </c>
      <c r="P83" s="119">
        <v>0</v>
      </c>
      <c r="Q83" s="119">
        <v>0</v>
      </c>
      <c r="R83" s="119">
        <v>0</v>
      </c>
      <c r="S83" s="119">
        <v>0</v>
      </c>
      <c r="T83" s="119">
        <v>0</v>
      </c>
      <c r="U83" s="119">
        <v>0</v>
      </c>
      <c r="V83" s="119">
        <v>0</v>
      </c>
      <c r="W83" s="119">
        <v>0</v>
      </c>
      <c r="X83" s="119">
        <v>0</v>
      </c>
      <c r="Y83" s="119">
        <v>0</v>
      </c>
      <c r="Z83" s="119">
        <v>0</v>
      </c>
      <c r="AA83" s="119">
        <v>0</v>
      </c>
      <c r="AB83" s="119">
        <v>0</v>
      </c>
      <c r="AC83" s="119">
        <v>0</v>
      </c>
      <c r="AD83" s="119">
        <v>0</v>
      </c>
      <c r="AE83" s="119">
        <v>0.25</v>
      </c>
      <c r="AF83" s="119">
        <v>0</v>
      </c>
      <c r="AG83" s="119">
        <v>0</v>
      </c>
      <c r="AH83" s="119">
        <v>0.25</v>
      </c>
      <c r="AI83" s="119">
        <v>0</v>
      </c>
      <c r="AJ83" s="119">
        <v>0</v>
      </c>
      <c r="AK83" s="119">
        <v>0</v>
      </c>
      <c r="AL83" s="119">
        <v>0</v>
      </c>
      <c r="AM83" s="119">
        <v>0</v>
      </c>
      <c r="AN83" s="119">
        <v>0</v>
      </c>
      <c r="AO83" s="119">
        <v>0</v>
      </c>
      <c r="AP83" s="119">
        <v>0</v>
      </c>
      <c r="AQ83" s="119">
        <v>0</v>
      </c>
      <c r="AR83" s="119">
        <v>0</v>
      </c>
      <c r="AS83" s="119">
        <v>0</v>
      </c>
      <c r="AT83" s="119">
        <v>0</v>
      </c>
      <c r="AU83" s="119">
        <v>0</v>
      </c>
      <c r="AV83" s="119">
        <v>0</v>
      </c>
      <c r="AW83" s="119">
        <v>0</v>
      </c>
      <c r="AX83" s="119">
        <v>0</v>
      </c>
      <c r="AY83" s="119">
        <v>0</v>
      </c>
      <c r="AZ83" s="119">
        <v>0</v>
      </c>
      <c r="BA83" s="119">
        <v>0</v>
      </c>
      <c r="BB83" s="119">
        <v>0</v>
      </c>
      <c r="BC83" s="119">
        <v>0</v>
      </c>
      <c r="BD83" s="119">
        <v>0</v>
      </c>
      <c r="BE83" s="119">
        <v>0</v>
      </c>
      <c r="BF83" s="119">
        <v>0</v>
      </c>
      <c r="BG83" s="119">
        <v>0</v>
      </c>
      <c r="BH83" s="119">
        <v>0</v>
      </c>
      <c r="BI83" s="119">
        <v>0</v>
      </c>
      <c r="BJ83" s="119">
        <v>0</v>
      </c>
      <c r="BK83" s="119">
        <v>0</v>
      </c>
      <c r="BL83" s="119">
        <v>0</v>
      </c>
      <c r="BM83" s="119">
        <v>0</v>
      </c>
      <c r="BN83" s="119">
        <v>0</v>
      </c>
      <c r="BO83" s="119">
        <v>0</v>
      </c>
      <c r="BP83" s="119">
        <v>0</v>
      </c>
      <c r="BQ83" s="119">
        <v>0</v>
      </c>
      <c r="BR83" s="119">
        <v>0.25</v>
      </c>
      <c r="BS83" s="119">
        <v>0.25</v>
      </c>
      <c r="BT83" s="119">
        <v>0.25</v>
      </c>
      <c r="BU83" s="119">
        <v>0.25</v>
      </c>
      <c r="BV83" s="119">
        <v>0.25</v>
      </c>
      <c r="BW83" s="119">
        <v>0.25</v>
      </c>
      <c r="BX83" s="119">
        <v>0.25</v>
      </c>
      <c r="BY83" s="119">
        <v>0.25</v>
      </c>
      <c r="BZ83" s="119">
        <v>0.25</v>
      </c>
      <c r="CA83" s="119">
        <v>0.5</v>
      </c>
      <c r="CB83" s="119">
        <v>0.25</v>
      </c>
      <c r="CC83" s="119">
        <v>1</v>
      </c>
      <c r="CD83" s="119">
        <v>0.5</v>
      </c>
      <c r="CE83" s="119">
        <v>0.5</v>
      </c>
      <c r="CF83" s="119">
        <v>0.5</v>
      </c>
      <c r="CG83" s="119">
        <v>0.25</v>
      </c>
      <c r="CH83" s="119">
        <v>0.25</v>
      </c>
      <c r="CI83" s="119">
        <v>0.25</v>
      </c>
      <c r="CJ83" s="119">
        <v>0.25</v>
      </c>
      <c r="CK83" s="119">
        <v>0.5</v>
      </c>
      <c r="CL83" s="119">
        <v>0.25</v>
      </c>
      <c r="CM83" s="119">
        <v>0.25</v>
      </c>
      <c r="CN83" s="119">
        <v>0.25</v>
      </c>
      <c r="CO83" s="119">
        <v>0.25</v>
      </c>
      <c r="CP83" s="119">
        <v>0.5</v>
      </c>
      <c r="CQ83" s="119">
        <v>0</v>
      </c>
      <c r="CR83" s="119">
        <v>0</v>
      </c>
      <c r="CS83" s="119">
        <v>0</v>
      </c>
      <c r="CT83" s="119">
        <v>0</v>
      </c>
      <c r="CU83" s="119">
        <v>0</v>
      </c>
      <c r="CV83" s="119">
        <v>0</v>
      </c>
      <c r="CW83" s="119">
        <v>0</v>
      </c>
      <c r="CX83" s="119">
        <v>0</v>
      </c>
      <c r="CY83" s="119">
        <v>0</v>
      </c>
      <c r="CZ83" s="119">
        <v>0</v>
      </c>
    </row>
    <row r="84" spans="2:104">
      <c r="B84" s="120" t="s">
        <v>517</v>
      </c>
      <c r="C84" s="119">
        <v>0.31</v>
      </c>
      <c r="E84" s="115" t="s">
        <v>418</v>
      </c>
      <c r="F84" s="119">
        <v>0</v>
      </c>
      <c r="G84" s="119">
        <v>0</v>
      </c>
      <c r="H84" s="119">
        <v>0</v>
      </c>
      <c r="I84" s="119">
        <v>0</v>
      </c>
      <c r="J84" s="119">
        <v>0</v>
      </c>
      <c r="K84" s="119">
        <v>0</v>
      </c>
      <c r="L84" s="119">
        <v>0</v>
      </c>
      <c r="M84" s="119">
        <v>0</v>
      </c>
      <c r="N84" s="119">
        <v>0</v>
      </c>
      <c r="O84" s="119">
        <v>0</v>
      </c>
      <c r="P84" s="119">
        <v>0</v>
      </c>
      <c r="Q84" s="119">
        <v>0</v>
      </c>
      <c r="R84" s="119">
        <v>0</v>
      </c>
      <c r="S84" s="119">
        <v>0</v>
      </c>
      <c r="T84" s="119">
        <v>0</v>
      </c>
      <c r="U84" s="119">
        <v>0</v>
      </c>
      <c r="V84" s="119">
        <v>0</v>
      </c>
      <c r="W84" s="119">
        <v>0</v>
      </c>
      <c r="X84" s="119">
        <v>0</v>
      </c>
      <c r="Y84" s="119">
        <v>0</v>
      </c>
      <c r="Z84" s="119">
        <v>0</v>
      </c>
      <c r="AA84" s="119">
        <v>0</v>
      </c>
      <c r="AB84" s="119">
        <v>0</v>
      </c>
      <c r="AC84" s="119">
        <v>0</v>
      </c>
      <c r="AD84" s="119">
        <v>0.25</v>
      </c>
      <c r="AE84" s="119">
        <v>0.25</v>
      </c>
      <c r="AF84" s="119">
        <v>0.25</v>
      </c>
      <c r="AG84" s="119">
        <v>0</v>
      </c>
      <c r="AH84" s="119">
        <v>0.25</v>
      </c>
      <c r="AI84" s="119">
        <v>0</v>
      </c>
      <c r="AJ84" s="119">
        <v>0</v>
      </c>
      <c r="AK84" s="119">
        <v>0</v>
      </c>
      <c r="AL84" s="119">
        <v>0</v>
      </c>
      <c r="AM84" s="119">
        <v>0</v>
      </c>
      <c r="AN84" s="119">
        <v>0</v>
      </c>
      <c r="AO84" s="119">
        <v>0</v>
      </c>
      <c r="AP84" s="119">
        <v>0</v>
      </c>
      <c r="AQ84" s="119">
        <v>0</v>
      </c>
      <c r="AR84" s="119">
        <v>0</v>
      </c>
      <c r="AS84" s="119">
        <v>0</v>
      </c>
      <c r="AT84" s="119">
        <v>0</v>
      </c>
      <c r="AU84" s="119">
        <v>0</v>
      </c>
      <c r="AV84" s="119">
        <v>0</v>
      </c>
      <c r="AW84" s="119">
        <v>0</v>
      </c>
      <c r="AX84" s="119">
        <v>0</v>
      </c>
      <c r="AY84" s="119">
        <v>0</v>
      </c>
      <c r="AZ84" s="119">
        <v>0</v>
      </c>
      <c r="BA84" s="119">
        <v>0</v>
      </c>
      <c r="BB84" s="119">
        <v>0</v>
      </c>
      <c r="BC84" s="119">
        <v>0</v>
      </c>
      <c r="BD84" s="119">
        <v>0</v>
      </c>
      <c r="BE84" s="119">
        <v>0</v>
      </c>
      <c r="BF84" s="119">
        <v>0</v>
      </c>
      <c r="BG84" s="119">
        <v>0</v>
      </c>
      <c r="BH84" s="119">
        <v>0</v>
      </c>
      <c r="BI84" s="119">
        <v>0</v>
      </c>
      <c r="BJ84" s="119">
        <v>0</v>
      </c>
      <c r="BK84" s="119">
        <v>0</v>
      </c>
      <c r="BL84" s="119">
        <v>0</v>
      </c>
      <c r="BM84" s="119">
        <v>0</v>
      </c>
      <c r="BN84" s="119">
        <v>0</v>
      </c>
      <c r="BO84" s="119">
        <v>0</v>
      </c>
      <c r="BP84" s="119">
        <v>0</v>
      </c>
      <c r="BQ84" s="119">
        <v>0</v>
      </c>
      <c r="BR84" s="119">
        <v>0.25</v>
      </c>
      <c r="BS84" s="119">
        <v>0.25</v>
      </c>
      <c r="BT84" s="119">
        <v>0.25</v>
      </c>
      <c r="BU84" s="119">
        <v>0.25</v>
      </c>
      <c r="BV84" s="119">
        <v>0.25</v>
      </c>
      <c r="BW84" s="119">
        <v>0.25</v>
      </c>
      <c r="BX84" s="119">
        <v>0.25</v>
      </c>
      <c r="BY84" s="119">
        <v>0.25</v>
      </c>
      <c r="BZ84" s="119">
        <v>0.25</v>
      </c>
      <c r="CA84" s="119">
        <v>0.25</v>
      </c>
      <c r="CB84" s="119">
        <v>0.25</v>
      </c>
      <c r="CC84" s="119">
        <v>0.5</v>
      </c>
      <c r="CD84" s="119">
        <v>1</v>
      </c>
      <c r="CE84" s="119">
        <v>0.5</v>
      </c>
      <c r="CF84" s="119">
        <v>0.5</v>
      </c>
      <c r="CG84" s="119">
        <v>0.25</v>
      </c>
      <c r="CH84" s="119">
        <v>0.5</v>
      </c>
      <c r="CI84" s="119">
        <v>0.25</v>
      </c>
      <c r="CJ84" s="119">
        <v>0.25</v>
      </c>
      <c r="CK84" s="119">
        <v>0.5</v>
      </c>
      <c r="CL84" s="119">
        <v>0.25</v>
      </c>
      <c r="CM84" s="119">
        <v>0.25</v>
      </c>
      <c r="CN84" s="119">
        <v>0.25</v>
      </c>
      <c r="CO84" s="119">
        <v>0.25</v>
      </c>
      <c r="CP84" s="119">
        <v>0.5</v>
      </c>
      <c r="CQ84" s="119">
        <v>0</v>
      </c>
      <c r="CR84" s="119">
        <v>0</v>
      </c>
      <c r="CS84" s="119">
        <v>0</v>
      </c>
      <c r="CT84" s="119">
        <v>0</v>
      </c>
      <c r="CU84" s="119">
        <v>0</v>
      </c>
      <c r="CV84" s="119">
        <v>0</v>
      </c>
      <c r="CW84" s="119">
        <v>0</v>
      </c>
      <c r="CX84" s="119">
        <v>0</v>
      </c>
      <c r="CY84" s="119">
        <v>0</v>
      </c>
      <c r="CZ84" s="119">
        <v>0</v>
      </c>
    </row>
    <row r="85" spans="2:104">
      <c r="B85" s="120" t="s">
        <v>518</v>
      </c>
      <c r="C85" s="119">
        <v>0.55000000000000004</v>
      </c>
      <c r="E85" s="115" t="s">
        <v>419</v>
      </c>
      <c r="F85" s="119">
        <v>0</v>
      </c>
      <c r="G85" s="119">
        <v>0</v>
      </c>
      <c r="H85" s="119">
        <v>0</v>
      </c>
      <c r="I85" s="119">
        <v>0</v>
      </c>
      <c r="J85" s="119">
        <v>0</v>
      </c>
      <c r="K85" s="119">
        <v>0</v>
      </c>
      <c r="L85" s="119">
        <v>0</v>
      </c>
      <c r="M85" s="119">
        <v>0</v>
      </c>
      <c r="N85" s="119">
        <v>0</v>
      </c>
      <c r="O85" s="119">
        <v>0</v>
      </c>
      <c r="P85" s="119">
        <v>0</v>
      </c>
      <c r="Q85" s="119">
        <v>0</v>
      </c>
      <c r="R85" s="119">
        <v>0</v>
      </c>
      <c r="S85" s="119">
        <v>0</v>
      </c>
      <c r="T85" s="119">
        <v>0</v>
      </c>
      <c r="U85" s="119">
        <v>0</v>
      </c>
      <c r="V85" s="119">
        <v>0</v>
      </c>
      <c r="W85" s="119">
        <v>0</v>
      </c>
      <c r="X85" s="119">
        <v>0</v>
      </c>
      <c r="Y85" s="119">
        <v>0</v>
      </c>
      <c r="Z85" s="119">
        <v>0</v>
      </c>
      <c r="AA85" s="119">
        <v>0</v>
      </c>
      <c r="AB85" s="119">
        <v>0</v>
      </c>
      <c r="AC85" s="119">
        <v>0.25</v>
      </c>
      <c r="AD85" s="119">
        <v>0.25</v>
      </c>
      <c r="AE85" s="119">
        <v>0.25</v>
      </c>
      <c r="AF85" s="119">
        <v>0.25</v>
      </c>
      <c r="AG85" s="119">
        <v>0.25</v>
      </c>
      <c r="AH85" s="119">
        <v>0.25</v>
      </c>
      <c r="AI85" s="119">
        <v>0</v>
      </c>
      <c r="AJ85" s="119">
        <v>0</v>
      </c>
      <c r="AK85" s="119">
        <v>0</v>
      </c>
      <c r="AL85" s="119">
        <v>0</v>
      </c>
      <c r="AM85" s="119">
        <v>0</v>
      </c>
      <c r="AN85" s="119">
        <v>0</v>
      </c>
      <c r="AO85" s="119">
        <v>0</v>
      </c>
      <c r="AP85" s="119">
        <v>0</v>
      </c>
      <c r="AQ85" s="119">
        <v>0</v>
      </c>
      <c r="AR85" s="119">
        <v>0</v>
      </c>
      <c r="AS85" s="119">
        <v>0</v>
      </c>
      <c r="AT85" s="119">
        <v>0</v>
      </c>
      <c r="AU85" s="119">
        <v>0</v>
      </c>
      <c r="AV85" s="119">
        <v>0</v>
      </c>
      <c r="AW85" s="119">
        <v>0</v>
      </c>
      <c r="AX85" s="119">
        <v>0</v>
      </c>
      <c r="AY85" s="119">
        <v>0</v>
      </c>
      <c r="AZ85" s="119">
        <v>0</v>
      </c>
      <c r="BA85" s="119">
        <v>0</v>
      </c>
      <c r="BB85" s="119">
        <v>0</v>
      </c>
      <c r="BC85" s="119">
        <v>0</v>
      </c>
      <c r="BD85" s="119">
        <v>0</v>
      </c>
      <c r="BE85" s="119">
        <v>0</v>
      </c>
      <c r="BF85" s="119">
        <v>0</v>
      </c>
      <c r="BG85" s="119">
        <v>0</v>
      </c>
      <c r="BH85" s="119">
        <v>0</v>
      </c>
      <c r="BI85" s="119">
        <v>0</v>
      </c>
      <c r="BJ85" s="119">
        <v>0</v>
      </c>
      <c r="BK85" s="119">
        <v>0</v>
      </c>
      <c r="BL85" s="119">
        <v>0</v>
      </c>
      <c r="BM85" s="119">
        <v>0</v>
      </c>
      <c r="BN85" s="119">
        <v>0.25</v>
      </c>
      <c r="BO85" s="119">
        <v>0.25</v>
      </c>
      <c r="BP85" s="119">
        <v>0.25</v>
      </c>
      <c r="BQ85" s="119">
        <v>0.25</v>
      </c>
      <c r="BR85" s="119">
        <v>0.5</v>
      </c>
      <c r="BS85" s="119">
        <v>0.25</v>
      </c>
      <c r="BT85" s="119">
        <v>0.25</v>
      </c>
      <c r="BU85" s="119">
        <v>0.25</v>
      </c>
      <c r="BV85" s="119">
        <v>0.25</v>
      </c>
      <c r="BW85" s="119">
        <v>0.25</v>
      </c>
      <c r="BX85" s="119">
        <v>0.5</v>
      </c>
      <c r="BY85" s="119">
        <v>0.5</v>
      </c>
      <c r="BZ85" s="119">
        <v>0.5</v>
      </c>
      <c r="CA85" s="119">
        <v>0.25</v>
      </c>
      <c r="CB85" s="119">
        <v>0.5</v>
      </c>
      <c r="CC85" s="119">
        <v>0.5</v>
      </c>
      <c r="CD85" s="119">
        <v>0.5</v>
      </c>
      <c r="CE85" s="119">
        <v>1</v>
      </c>
      <c r="CF85" s="119">
        <v>0.75</v>
      </c>
      <c r="CG85" s="119">
        <v>0.25</v>
      </c>
      <c r="CH85" s="119">
        <v>0.25</v>
      </c>
      <c r="CI85" s="119">
        <v>0.25</v>
      </c>
      <c r="CJ85" s="119">
        <v>0.25</v>
      </c>
      <c r="CK85" s="119">
        <v>0.5</v>
      </c>
      <c r="CL85" s="119">
        <v>0.5</v>
      </c>
      <c r="CM85" s="119">
        <v>0.5</v>
      </c>
      <c r="CN85" s="119">
        <v>0.25</v>
      </c>
      <c r="CO85" s="119">
        <v>0.25</v>
      </c>
      <c r="CP85" s="119">
        <v>0.75</v>
      </c>
      <c r="CQ85" s="119">
        <v>0</v>
      </c>
      <c r="CR85" s="119">
        <v>0</v>
      </c>
      <c r="CS85" s="119">
        <v>0</v>
      </c>
      <c r="CT85" s="119">
        <v>0</v>
      </c>
      <c r="CU85" s="119">
        <v>0</v>
      </c>
      <c r="CV85" s="119">
        <v>0</v>
      </c>
      <c r="CW85" s="119">
        <v>0</v>
      </c>
      <c r="CX85" s="119">
        <v>0</v>
      </c>
      <c r="CY85" s="119">
        <v>0</v>
      </c>
      <c r="CZ85" s="119">
        <v>0</v>
      </c>
    </row>
    <row r="86" spans="2:104">
      <c r="B86" s="120" t="s">
        <v>519</v>
      </c>
      <c r="C86" s="119">
        <v>1.56</v>
      </c>
      <c r="E86" s="115" t="s">
        <v>420</v>
      </c>
      <c r="F86" s="119">
        <v>0</v>
      </c>
      <c r="G86" s="119">
        <v>0</v>
      </c>
      <c r="H86" s="119">
        <v>0</v>
      </c>
      <c r="I86" s="119">
        <v>0</v>
      </c>
      <c r="J86" s="119">
        <v>0</v>
      </c>
      <c r="K86" s="119">
        <v>0</v>
      </c>
      <c r="L86" s="119">
        <v>0</v>
      </c>
      <c r="M86" s="119">
        <v>0</v>
      </c>
      <c r="N86" s="119">
        <v>0</v>
      </c>
      <c r="O86" s="119">
        <v>0</v>
      </c>
      <c r="P86" s="119">
        <v>0</v>
      </c>
      <c r="Q86" s="119">
        <v>0</v>
      </c>
      <c r="R86" s="119">
        <v>0</v>
      </c>
      <c r="S86" s="119">
        <v>0</v>
      </c>
      <c r="T86" s="119">
        <v>0</v>
      </c>
      <c r="U86" s="119">
        <v>0</v>
      </c>
      <c r="V86" s="119">
        <v>0</v>
      </c>
      <c r="W86" s="119">
        <v>0</v>
      </c>
      <c r="X86" s="119">
        <v>0</v>
      </c>
      <c r="Y86" s="119">
        <v>0</v>
      </c>
      <c r="Z86" s="119">
        <v>0</v>
      </c>
      <c r="AA86" s="119">
        <v>0</v>
      </c>
      <c r="AB86" s="119">
        <v>0</v>
      </c>
      <c r="AC86" s="119">
        <v>0.25</v>
      </c>
      <c r="AD86" s="119">
        <v>0.25</v>
      </c>
      <c r="AE86" s="119">
        <v>0.25</v>
      </c>
      <c r="AF86" s="119">
        <v>0.25</v>
      </c>
      <c r="AG86" s="119">
        <v>0.25</v>
      </c>
      <c r="AH86" s="119">
        <v>0.25</v>
      </c>
      <c r="AI86" s="119">
        <v>0</v>
      </c>
      <c r="AJ86" s="119">
        <v>0</v>
      </c>
      <c r="AK86" s="119">
        <v>0</v>
      </c>
      <c r="AL86" s="119">
        <v>0</v>
      </c>
      <c r="AM86" s="119">
        <v>0</v>
      </c>
      <c r="AN86" s="119">
        <v>0</v>
      </c>
      <c r="AO86" s="119">
        <v>0</v>
      </c>
      <c r="AP86" s="119">
        <v>0</v>
      </c>
      <c r="AQ86" s="119">
        <v>0</v>
      </c>
      <c r="AR86" s="119">
        <v>0</v>
      </c>
      <c r="AS86" s="119">
        <v>0</v>
      </c>
      <c r="AT86" s="119">
        <v>0</v>
      </c>
      <c r="AU86" s="119">
        <v>0</v>
      </c>
      <c r="AV86" s="119">
        <v>0</v>
      </c>
      <c r="AW86" s="119">
        <v>0</v>
      </c>
      <c r="AX86" s="119">
        <v>0</v>
      </c>
      <c r="AY86" s="119">
        <v>0</v>
      </c>
      <c r="AZ86" s="119">
        <v>0</v>
      </c>
      <c r="BA86" s="119">
        <v>0</v>
      </c>
      <c r="BB86" s="119">
        <v>0</v>
      </c>
      <c r="BC86" s="119">
        <v>0</v>
      </c>
      <c r="BD86" s="119">
        <v>0</v>
      </c>
      <c r="BE86" s="119">
        <v>0</v>
      </c>
      <c r="BF86" s="119">
        <v>0</v>
      </c>
      <c r="BG86" s="119">
        <v>0</v>
      </c>
      <c r="BH86" s="119">
        <v>0</v>
      </c>
      <c r="BI86" s="119">
        <v>0</v>
      </c>
      <c r="BJ86" s="119">
        <v>0</v>
      </c>
      <c r="BK86" s="119">
        <v>0</v>
      </c>
      <c r="BL86" s="119">
        <v>0</v>
      </c>
      <c r="BM86" s="119">
        <v>0</v>
      </c>
      <c r="BN86" s="119">
        <v>0.5</v>
      </c>
      <c r="BO86" s="119">
        <v>0.5</v>
      </c>
      <c r="BP86" s="119">
        <v>0.5</v>
      </c>
      <c r="BQ86" s="119">
        <v>0.5</v>
      </c>
      <c r="BR86" s="119">
        <v>0.5</v>
      </c>
      <c r="BS86" s="119">
        <v>0.25</v>
      </c>
      <c r="BT86" s="119">
        <v>0.5</v>
      </c>
      <c r="BU86" s="119">
        <v>0.25</v>
      </c>
      <c r="BV86" s="119">
        <v>0.25</v>
      </c>
      <c r="BW86" s="119">
        <v>0.25</v>
      </c>
      <c r="BX86" s="119">
        <v>0.5</v>
      </c>
      <c r="BY86" s="119">
        <v>0.5</v>
      </c>
      <c r="BZ86" s="119">
        <v>0.5</v>
      </c>
      <c r="CA86" s="119">
        <v>0.5</v>
      </c>
      <c r="CB86" s="119">
        <v>0.5</v>
      </c>
      <c r="CC86" s="119">
        <v>0.5</v>
      </c>
      <c r="CD86" s="119">
        <v>0.5</v>
      </c>
      <c r="CE86" s="119">
        <v>0.75</v>
      </c>
      <c r="CF86" s="119">
        <v>1</v>
      </c>
      <c r="CG86" s="119">
        <v>0.25</v>
      </c>
      <c r="CH86" s="119">
        <v>0.25</v>
      </c>
      <c r="CI86" s="119">
        <v>0.25</v>
      </c>
      <c r="CJ86" s="119">
        <v>0.25</v>
      </c>
      <c r="CK86" s="119">
        <v>0.5</v>
      </c>
      <c r="CL86" s="119">
        <v>0.5</v>
      </c>
      <c r="CM86" s="119">
        <v>0.5</v>
      </c>
      <c r="CN86" s="119">
        <v>0.25</v>
      </c>
      <c r="CO86" s="119">
        <v>0.25</v>
      </c>
      <c r="CP86" s="119">
        <v>0.5</v>
      </c>
      <c r="CQ86" s="119">
        <v>0</v>
      </c>
      <c r="CR86" s="119">
        <v>0</v>
      </c>
      <c r="CS86" s="119">
        <v>0</v>
      </c>
      <c r="CT86" s="119">
        <v>0</v>
      </c>
      <c r="CU86" s="119">
        <v>0</v>
      </c>
      <c r="CV86" s="119">
        <v>0</v>
      </c>
      <c r="CW86" s="119">
        <v>0</v>
      </c>
      <c r="CX86" s="119">
        <v>0</v>
      </c>
      <c r="CY86" s="119">
        <v>0</v>
      </c>
      <c r="CZ86" s="119">
        <v>0</v>
      </c>
    </row>
    <row r="87" spans="2:104">
      <c r="B87" s="120" t="s">
        <v>520</v>
      </c>
      <c r="C87" s="119">
        <v>1.51</v>
      </c>
      <c r="E87" s="115" t="s">
        <v>421</v>
      </c>
      <c r="F87" s="119">
        <v>0</v>
      </c>
      <c r="G87" s="119">
        <v>0</v>
      </c>
      <c r="H87" s="119">
        <v>0</v>
      </c>
      <c r="I87" s="119">
        <v>0</v>
      </c>
      <c r="J87" s="119">
        <v>0</v>
      </c>
      <c r="K87" s="119">
        <v>0</v>
      </c>
      <c r="L87" s="119">
        <v>0</v>
      </c>
      <c r="M87" s="119">
        <v>0</v>
      </c>
      <c r="N87" s="119">
        <v>0</v>
      </c>
      <c r="O87" s="119">
        <v>0</v>
      </c>
      <c r="P87" s="119">
        <v>0</v>
      </c>
      <c r="Q87" s="119">
        <v>0</v>
      </c>
      <c r="R87" s="119">
        <v>0</v>
      </c>
      <c r="S87" s="119">
        <v>0</v>
      </c>
      <c r="T87" s="119">
        <v>0.25</v>
      </c>
      <c r="U87" s="119">
        <v>0</v>
      </c>
      <c r="V87" s="119">
        <v>0</v>
      </c>
      <c r="W87" s="119">
        <v>0</v>
      </c>
      <c r="X87" s="119">
        <v>0</v>
      </c>
      <c r="Y87" s="119">
        <v>0</v>
      </c>
      <c r="Z87" s="119">
        <v>0</v>
      </c>
      <c r="AA87" s="119">
        <v>0</v>
      </c>
      <c r="AB87" s="119">
        <v>0</v>
      </c>
      <c r="AC87" s="119">
        <v>0</v>
      </c>
      <c r="AD87" s="119">
        <v>0</v>
      </c>
      <c r="AE87" s="119">
        <v>0</v>
      </c>
      <c r="AF87" s="119">
        <v>0</v>
      </c>
      <c r="AG87" s="119">
        <v>0</v>
      </c>
      <c r="AH87" s="119">
        <v>0</v>
      </c>
      <c r="AI87" s="119">
        <v>0</v>
      </c>
      <c r="AJ87" s="119">
        <v>0</v>
      </c>
      <c r="AK87" s="119">
        <v>0</v>
      </c>
      <c r="AL87" s="119">
        <v>0</v>
      </c>
      <c r="AM87" s="119">
        <v>0</v>
      </c>
      <c r="AN87" s="119">
        <v>0</v>
      </c>
      <c r="AO87" s="119">
        <v>0</v>
      </c>
      <c r="AP87" s="119">
        <v>0</v>
      </c>
      <c r="AQ87" s="119">
        <v>0</v>
      </c>
      <c r="AR87" s="119">
        <v>0</v>
      </c>
      <c r="AS87" s="119">
        <v>0</v>
      </c>
      <c r="AT87" s="119">
        <v>0</v>
      </c>
      <c r="AU87" s="119">
        <v>0</v>
      </c>
      <c r="AV87" s="119">
        <v>0</v>
      </c>
      <c r="AW87" s="119">
        <v>0</v>
      </c>
      <c r="AX87" s="119">
        <v>0</v>
      </c>
      <c r="AY87" s="119">
        <v>0</v>
      </c>
      <c r="AZ87" s="119">
        <v>0</v>
      </c>
      <c r="BA87" s="119">
        <v>0</v>
      </c>
      <c r="BB87" s="119">
        <v>0</v>
      </c>
      <c r="BC87" s="119">
        <v>0</v>
      </c>
      <c r="BD87" s="119">
        <v>0</v>
      </c>
      <c r="BE87" s="119">
        <v>0</v>
      </c>
      <c r="BF87" s="119">
        <v>0</v>
      </c>
      <c r="BG87" s="119">
        <v>0</v>
      </c>
      <c r="BH87" s="119">
        <v>0</v>
      </c>
      <c r="BI87" s="119">
        <v>0</v>
      </c>
      <c r="BJ87" s="119">
        <v>0</v>
      </c>
      <c r="BK87" s="119">
        <v>0</v>
      </c>
      <c r="BL87" s="119">
        <v>0</v>
      </c>
      <c r="BM87" s="119">
        <v>0</v>
      </c>
      <c r="BN87" s="119">
        <v>0</v>
      </c>
      <c r="BO87" s="119">
        <v>0</v>
      </c>
      <c r="BP87" s="119">
        <v>0</v>
      </c>
      <c r="BQ87" s="119">
        <v>0</v>
      </c>
      <c r="BR87" s="119">
        <v>0.25</v>
      </c>
      <c r="BS87" s="119">
        <v>0</v>
      </c>
      <c r="BT87" s="119">
        <v>0.25</v>
      </c>
      <c r="BU87" s="119">
        <v>0</v>
      </c>
      <c r="BV87" s="119">
        <v>0</v>
      </c>
      <c r="BW87" s="119">
        <v>0</v>
      </c>
      <c r="BX87" s="119">
        <v>0</v>
      </c>
      <c r="BY87" s="119">
        <v>0</v>
      </c>
      <c r="BZ87" s="119">
        <v>0</v>
      </c>
      <c r="CA87" s="119">
        <v>0</v>
      </c>
      <c r="CB87" s="119">
        <v>0</v>
      </c>
      <c r="CC87" s="119">
        <v>0.25</v>
      </c>
      <c r="CD87" s="119">
        <v>0.25</v>
      </c>
      <c r="CE87" s="119">
        <v>0.25</v>
      </c>
      <c r="CF87" s="119">
        <v>0.25</v>
      </c>
      <c r="CG87" s="119">
        <v>1</v>
      </c>
      <c r="CH87" s="119">
        <v>0.75</v>
      </c>
      <c r="CI87" s="119">
        <v>0.5</v>
      </c>
      <c r="CJ87" s="119">
        <v>0.5</v>
      </c>
      <c r="CK87" s="119">
        <v>0.5</v>
      </c>
      <c r="CL87" s="119">
        <v>0.5</v>
      </c>
      <c r="CM87" s="119">
        <v>0.5</v>
      </c>
      <c r="CN87" s="119">
        <v>0.25</v>
      </c>
      <c r="CO87" s="119">
        <v>0.25</v>
      </c>
      <c r="CP87" s="119">
        <v>0.25</v>
      </c>
      <c r="CQ87" s="119">
        <v>0.25</v>
      </c>
      <c r="CR87" s="119">
        <v>0.25</v>
      </c>
      <c r="CS87" s="119">
        <v>0.25</v>
      </c>
      <c r="CT87" s="119">
        <v>0.25</v>
      </c>
      <c r="CU87" s="119">
        <v>0.25</v>
      </c>
      <c r="CV87" s="119">
        <v>0.25</v>
      </c>
      <c r="CW87" s="119">
        <v>0.25</v>
      </c>
      <c r="CX87" s="119">
        <v>0.25</v>
      </c>
      <c r="CY87" s="119">
        <v>0.25</v>
      </c>
      <c r="CZ87" s="119">
        <v>0.25</v>
      </c>
    </row>
    <row r="88" spans="2:104">
      <c r="B88" s="120" t="s">
        <v>521</v>
      </c>
      <c r="C88" s="119">
        <v>0.09</v>
      </c>
      <c r="E88" s="115" t="s">
        <v>422</v>
      </c>
      <c r="F88" s="119">
        <v>0</v>
      </c>
      <c r="G88" s="119">
        <v>0</v>
      </c>
      <c r="H88" s="119">
        <v>0</v>
      </c>
      <c r="I88" s="119">
        <v>0</v>
      </c>
      <c r="J88" s="119">
        <v>0</v>
      </c>
      <c r="K88" s="119">
        <v>0</v>
      </c>
      <c r="L88" s="119">
        <v>0</v>
      </c>
      <c r="M88" s="119">
        <v>0</v>
      </c>
      <c r="N88" s="119">
        <v>0</v>
      </c>
      <c r="O88" s="119">
        <v>0</v>
      </c>
      <c r="P88" s="119">
        <v>0</v>
      </c>
      <c r="Q88" s="119">
        <v>0</v>
      </c>
      <c r="R88" s="119">
        <v>0</v>
      </c>
      <c r="S88" s="119">
        <v>0</v>
      </c>
      <c r="T88" s="119">
        <v>0</v>
      </c>
      <c r="U88" s="119">
        <v>0</v>
      </c>
      <c r="V88" s="119">
        <v>0</v>
      </c>
      <c r="W88" s="119">
        <v>0</v>
      </c>
      <c r="X88" s="119">
        <v>0</v>
      </c>
      <c r="Y88" s="119">
        <v>0</v>
      </c>
      <c r="Z88" s="119">
        <v>0</v>
      </c>
      <c r="AA88" s="119">
        <v>0</v>
      </c>
      <c r="AB88" s="119">
        <v>0</v>
      </c>
      <c r="AC88" s="119">
        <v>0</v>
      </c>
      <c r="AD88" s="119">
        <v>0</v>
      </c>
      <c r="AE88" s="119">
        <v>0</v>
      </c>
      <c r="AF88" s="119">
        <v>0</v>
      </c>
      <c r="AG88" s="119">
        <v>0</v>
      </c>
      <c r="AH88" s="119">
        <v>0</v>
      </c>
      <c r="AI88" s="119">
        <v>0</v>
      </c>
      <c r="AJ88" s="119">
        <v>0</v>
      </c>
      <c r="AK88" s="119">
        <v>0</v>
      </c>
      <c r="AL88" s="119">
        <v>0</v>
      </c>
      <c r="AM88" s="119">
        <v>0</v>
      </c>
      <c r="AN88" s="119">
        <v>0</v>
      </c>
      <c r="AO88" s="119">
        <v>0</v>
      </c>
      <c r="AP88" s="119">
        <v>0</v>
      </c>
      <c r="AQ88" s="119">
        <v>0</v>
      </c>
      <c r="AR88" s="119">
        <v>0</v>
      </c>
      <c r="AS88" s="119">
        <v>0</v>
      </c>
      <c r="AT88" s="119">
        <v>0</v>
      </c>
      <c r="AU88" s="119">
        <v>0</v>
      </c>
      <c r="AV88" s="119">
        <v>0</v>
      </c>
      <c r="AW88" s="119">
        <v>0</v>
      </c>
      <c r="AX88" s="119">
        <v>0</v>
      </c>
      <c r="AY88" s="119">
        <v>0</v>
      </c>
      <c r="AZ88" s="119">
        <v>0</v>
      </c>
      <c r="BA88" s="119">
        <v>0</v>
      </c>
      <c r="BB88" s="119">
        <v>0</v>
      </c>
      <c r="BC88" s="119">
        <v>0</v>
      </c>
      <c r="BD88" s="119">
        <v>0</v>
      </c>
      <c r="BE88" s="119">
        <v>0</v>
      </c>
      <c r="BF88" s="119">
        <v>0</v>
      </c>
      <c r="BG88" s="119">
        <v>0</v>
      </c>
      <c r="BH88" s="119">
        <v>0</v>
      </c>
      <c r="BI88" s="119">
        <v>0</v>
      </c>
      <c r="BJ88" s="119">
        <v>0</v>
      </c>
      <c r="BK88" s="119">
        <v>0</v>
      </c>
      <c r="BL88" s="119">
        <v>0</v>
      </c>
      <c r="BM88" s="119">
        <v>0</v>
      </c>
      <c r="BN88" s="119">
        <v>0</v>
      </c>
      <c r="BO88" s="119">
        <v>0</v>
      </c>
      <c r="BP88" s="119">
        <v>0</v>
      </c>
      <c r="BQ88" s="119">
        <v>0</v>
      </c>
      <c r="BR88" s="119">
        <v>0.25</v>
      </c>
      <c r="BS88" s="119">
        <v>0</v>
      </c>
      <c r="BT88" s="119">
        <v>0.25</v>
      </c>
      <c r="BU88" s="119">
        <v>0</v>
      </c>
      <c r="BV88" s="119">
        <v>0</v>
      </c>
      <c r="BW88" s="119">
        <v>0</v>
      </c>
      <c r="BX88" s="119">
        <v>0</v>
      </c>
      <c r="BY88" s="119">
        <v>0</v>
      </c>
      <c r="BZ88" s="119">
        <v>0</v>
      </c>
      <c r="CA88" s="119">
        <v>0</v>
      </c>
      <c r="CB88" s="119">
        <v>0</v>
      </c>
      <c r="CC88" s="119">
        <v>0.25</v>
      </c>
      <c r="CD88" s="119">
        <v>0.5</v>
      </c>
      <c r="CE88" s="119">
        <v>0.25</v>
      </c>
      <c r="CF88" s="119">
        <v>0.25</v>
      </c>
      <c r="CG88" s="119">
        <v>0.75</v>
      </c>
      <c r="CH88" s="119">
        <v>1</v>
      </c>
      <c r="CI88" s="119">
        <v>0.5</v>
      </c>
      <c r="CJ88" s="119">
        <v>0.5</v>
      </c>
      <c r="CK88" s="119">
        <v>0.5</v>
      </c>
      <c r="CL88" s="119">
        <v>0.5</v>
      </c>
      <c r="CM88" s="119">
        <v>0.5</v>
      </c>
      <c r="CN88" s="119">
        <v>0.25</v>
      </c>
      <c r="CO88" s="119">
        <v>0.25</v>
      </c>
      <c r="CP88" s="119">
        <v>0.25</v>
      </c>
      <c r="CQ88" s="119">
        <v>0.25</v>
      </c>
      <c r="CR88" s="119">
        <v>0.25</v>
      </c>
      <c r="CS88" s="119">
        <v>0.25</v>
      </c>
      <c r="CT88" s="119">
        <v>0.25</v>
      </c>
      <c r="CU88" s="119">
        <v>0.25</v>
      </c>
      <c r="CV88" s="119">
        <v>0.25</v>
      </c>
      <c r="CW88" s="119">
        <v>0.25</v>
      </c>
      <c r="CX88" s="119">
        <v>0.25</v>
      </c>
      <c r="CY88" s="119">
        <v>0.25</v>
      </c>
      <c r="CZ88" s="119">
        <v>0.25</v>
      </c>
    </row>
    <row r="89" spans="2:104">
      <c r="B89" s="120" t="s">
        <v>522</v>
      </c>
      <c r="C89" s="119">
        <v>12.56</v>
      </c>
      <c r="E89" s="115" t="s">
        <v>423</v>
      </c>
      <c r="F89" s="119">
        <v>0.5</v>
      </c>
      <c r="G89" s="119">
        <v>0.5</v>
      </c>
      <c r="H89" s="119">
        <v>0.5</v>
      </c>
      <c r="I89" s="119">
        <v>0.5</v>
      </c>
      <c r="J89" s="119">
        <v>0.5</v>
      </c>
      <c r="K89" s="119">
        <v>0.75</v>
      </c>
      <c r="L89" s="119">
        <v>0.5</v>
      </c>
      <c r="M89" s="119">
        <v>0.5</v>
      </c>
      <c r="N89" s="119">
        <v>0.25</v>
      </c>
      <c r="O89" s="119">
        <v>0.75</v>
      </c>
      <c r="P89" s="119">
        <v>0.25</v>
      </c>
      <c r="Q89" s="119">
        <v>0.5</v>
      </c>
      <c r="R89" s="119">
        <v>0.5</v>
      </c>
      <c r="S89" s="119">
        <v>0.5</v>
      </c>
      <c r="T89" s="119">
        <v>0.5</v>
      </c>
      <c r="U89" s="119">
        <v>0.25</v>
      </c>
      <c r="V89" s="119">
        <v>0.25</v>
      </c>
      <c r="W89" s="119">
        <v>0.25</v>
      </c>
      <c r="X89" s="119">
        <v>0.25</v>
      </c>
      <c r="Y89" s="119">
        <v>0.25</v>
      </c>
      <c r="Z89" s="119">
        <v>0.25</v>
      </c>
      <c r="AA89" s="119">
        <v>0.25</v>
      </c>
      <c r="AB89" s="119">
        <v>0</v>
      </c>
      <c r="AC89" s="119">
        <v>0.25</v>
      </c>
      <c r="AD89" s="119">
        <v>0.5</v>
      </c>
      <c r="AE89" s="119">
        <v>0</v>
      </c>
      <c r="AF89" s="119">
        <v>0.25</v>
      </c>
      <c r="AG89" s="119">
        <v>0.25</v>
      </c>
      <c r="AH89" s="119">
        <v>0.25</v>
      </c>
      <c r="AI89" s="119">
        <v>0.25</v>
      </c>
      <c r="AJ89" s="119">
        <v>0.25</v>
      </c>
      <c r="AK89" s="119">
        <v>0.25</v>
      </c>
      <c r="AL89" s="119">
        <v>0.25</v>
      </c>
      <c r="AM89" s="119">
        <v>0.25</v>
      </c>
      <c r="AN89" s="119">
        <v>0.25</v>
      </c>
      <c r="AO89" s="119">
        <v>0.25</v>
      </c>
      <c r="AP89" s="119">
        <v>0.25</v>
      </c>
      <c r="AQ89" s="119">
        <v>0.25</v>
      </c>
      <c r="AR89" s="119">
        <v>0.25</v>
      </c>
      <c r="AS89" s="119">
        <v>0.25</v>
      </c>
      <c r="AT89" s="119">
        <v>0.25</v>
      </c>
      <c r="AU89" s="119">
        <v>0.25</v>
      </c>
      <c r="AV89" s="119">
        <v>0</v>
      </c>
      <c r="AW89" s="119">
        <v>0</v>
      </c>
      <c r="AX89" s="119">
        <v>0</v>
      </c>
      <c r="AY89" s="119">
        <v>0</v>
      </c>
      <c r="AZ89" s="119">
        <v>0</v>
      </c>
      <c r="BA89" s="119">
        <v>0</v>
      </c>
      <c r="BB89" s="119">
        <v>0</v>
      </c>
      <c r="BC89" s="119">
        <v>0</v>
      </c>
      <c r="BD89" s="119">
        <v>0</v>
      </c>
      <c r="BE89" s="119">
        <v>0</v>
      </c>
      <c r="BF89" s="119">
        <v>0</v>
      </c>
      <c r="BG89" s="119">
        <v>0</v>
      </c>
      <c r="BH89" s="119">
        <v>0</v>
      </c>
      <c r="BI89" s="119">
        <v>0</v>
      </c>
      <c r="BJ89" s="119">
        <v>0</v>
      </c>
      <c r="BK89" s="119">
        <v>0</v>
      </c>
      <c r="BL89" s="119">
        <v>0</v>
      </c>
      <c r="BM89" s="119">
        <v>0</v>
      </c>
      <c r="BN89" s="119">
        <v>0</v>
      </c>
      <c r="BO89" s="119">
        <v>0</v>
      </c>
      <c r="BP89" s="119">
        <v>0</v>
      </c>
      <c r="BQ89" s="119">
        <v>0</v>
      </c>
      <c r="BR89" s="119">
        <v>0.25</v>
      </c>
      <c r="BS89" s="119">
        <v>0</v>
      </c>
      <c r="BT89" s="119">
        <v>0.25</v>
      </c>
      <c r="BU89" s="119">
        <v>0</v>
      </c>
      <c r="BV89" s="119">
        <v>0</v>
      </c>
      <c r="BW89" s="119">
        <v>0</v>
      </c>
      <c r="BX89" s="119">
        <v>0</v>
      </c>
      <c r="BY89" s="119">
        <v>0</v>
      </c>
      <c r="BZ89" s="119">
        <v>0</v>
      </c>
      <c r="CA89" s="119">
        <v>0</v>
      </c>
      <c r="CB89" s="119">
        <v>0</v>
      </c>
      <c r="CC89" s="119">
        <v>0.25</v>
      </c>
      <c r="CD89" s="119">
        <v>0.25</v>
      </c>
      <c r="CE89" s="119">
        <v>0.25</v>
      </c>
      <c r="CF89" s="119">
        <v>0.25</v>
      </c>
      <c r="CG89" s="119">
        <v>0.5</v>
      </c>
      <c r="CH89" s="119">
        <v>0.5</v>
      </c>
      <c r="CI89" s="119">
        <v>1</v>
      </c>
      <c r="CJ89" s="119">
        <v>1</v>
      </c>
      <c r="CK89" s="119">
        <v>0.5</v>
      </c>
      <c r="CL89" s="119">
        <v>0.75</v>
      </c>
      <c r="CM89" s="119">
        <v>0.75</v>
      </c>
      <c r="CN89" s="119">
        <v>0.75</v>
      </c>
      <c r="CO89" s="119">
        <v>0.25</v>
      </c>
      <c r="CP89" s="119">
        <v>0.25</v>
      </c>
      <c r="CQ89" s="119">
        <v>0.25</v>
      </c>
      <c r="CR89" s="119">
        <v>0.25</v>
      </c>
      <c r="CS89" s="119">
        <v>0.5</v>
      </c>
      <c r="CT89" s="119">
        <v>0.25</v>
      </c>
      <c r="CU89" s="119">
        <v>0.25</v>
      </c>
      <c r="CV89" s="119">
        <v>0.25</v>
      </c>
      <c r="CW89" s="119">
        <v>0.5</v>
      </c>
      <c r="CX89" s="119">
        <v>0.25</v>
      </c>
      <c r="CY89" s="119">
        <v>0.25</v>
      </c>
      <c r="CZ89" s="119">
        <v>0.25</v>
      </c>
    </row>
    <row r="90" spans="2:104">
      <c r="B90" s="120" t="s">
        <v>523</v>
      </c>
      <c r="C90" s="119">
        <v>3.87</v>
      </c>
      <c r="E90" s="115" t="s">
        <v>424</v>
      </c>
      <c r="F90" s="119">
        <v>0.5</v>
      </c>
      <c r="G90" s="119">
        <v>0.5</v>
      </c>
      <c r="H90" s="119">
        <v>0.5</v>
      </c>
      <c r="I90" s="119">
        <v>0.5</v>
      </c>
      <c r="J90" s="119">
        <v>0.5</v>
      </c>
      <c r="K90" s="119">
        <v>0.75</v>
      </c>
      <c r="L90" s="119">
        <v>0.5</v>
      </c>
      <c r="M90" s="119">
        <v>0.5</v>
      </c>
      <c r="N90" s="119">
        <v>0.25</v>
      </c>
      <c r="O90" s="119">
        <v>0.75</v>
      </c>
      <c r="P90" s="119">
        <v>0.25</v>
      </c>
      <c r="Q90" s="119">
        <v>0.5</v>
      </c>
      <c r="R90" s="119">
        <v>0.5</v>
      </c>
      <c r="S90" s="119">
        <v>0.5</v>
      </c>
      <c r="T90" s="119">
        <v>0.5</v>
      </c>
      <c r="U90" s="119">
        <v>0.25</v>
      </c>
      <c r="V90" s="119">
        <v>0.25</v>
      </c>
      <c r="W90" s="119">
        <v>0.25</v>
      </c>
      <c r="X90" s="119">
        <v>0.25</v>
      </c>
      <c r="Y90" s="119">
        <v>0.25</v>
      </c>
      <c r="Z90" s="119">
        <v>0.25</v>
      </c>
      <c r="AA90" s="119">
        <v>0.25</v>
      </c>
      <c r="AB90" s="119">
        <v>0</v>
      </c>
      <c r="AC90" s="119">
        <v>0.25</v>
      </c>
      <c r="AD90" s="119">
        <v>0.5</v>
      </c>
      <c r="AE90" s="119">
        <v>0</v>
      </c>
      <c r="AF90" s="119">
        <v>0.25</v>
      </c>
      <c r="AG90" s="119">
        <v>0.25</v>
      </c>
      <c r="AH90" s="119">
        <v>0.25</v>
      </c>
      <c r="AI90" s="119">
        <v>0.25</v>
      </c>
      <c r="AJ90" s="119">
        <v>0.25</v>
      </c>
      <c r="AK90" s="119">
        <v>0.25</v>
      </c>
      <c r="AL90" s="119">
        <v>0.25</v>
      </c>
      <c r="AM90" s="119">
        <v>0.25</v>
      </c>
      <c r="AN90" s="119">
        <v>0.25</v>
      </c>
      <c r="AO90" s="119">
        <v>0.25</v>
      </c>
      <c r="AP90" s="119">
        <v>0.25</v>
      </c>
      <c r="AQ90" s="119">
        <v>0.25</v>
      </c>
      <c r="AR90" s="119">
        <v>0.25</v>
      </c>
      <c r="AS90" s="119">
        <v>0.25</v>
      </c>
      <c r="AT90" s="119">
        <v>0.25</v>
      </c>
      <c r="AU90" s="119">
        <v>0</v>
      </c>
      <c r="AV90" s="119">
        <v>0</v>
      </c>
      <c r="AW90" s="119">
        <v>0.25</v>
      </c>
      <c r="AX90" s="119">
        <v>0</v>
      </c>
      <c r="AY90" s="119">
        <v>0</v>
      </c>
      <c r="AZ90" s="119">
        <v>0</v>
      </c>
      <c r="BA90" s="119">
        <v>0</v>
      </c>
      <c r="BB90" s="119">
        <v>0</v>
      </c>
      <c r="BC90" s="119">
        <v>0</v>
      </c>
      <c r="BD90" s="119">
        <v>0</v>
      </c>
      <c r="BE90" s="119">
        <v>0</v>
      </c>
      <c r="BF90" s="119">
        <v>0</v>
      </c>
      <c r="BG90" s="119">
        <v>0</v>
      </c>
      <c r="BH90" s="119">
        <v>0</v>
      </c>
      <c r="BI90" s="119">
        <v>0</v>
      </c>
      <c r="BJ90" s="119">
        <v>0</v>
      </c>
      <c r="BK90" s="119">
        <v>0</v>
      </c>
      <c r="BL90" s="119">
        <v>0</v>
      </c>
      <c r="BM90" s="119">
        <v>0</v>
      </c>
      <c r="BN90" s="119">
        <v>0</v>
      </c>
      <c r="BO90" s="119">
        <v>0</v>
      </c>
      <c r="BP90" s="119">
        <v>0</v>
      </c>
      <c r="BQ90" s="119">
        <v>0</v>
      </c>
      <c r="BR90" s="119">
        <v>0.25</v>
      </c>
      <c r="BS90" s="119">
        <v>0</v>
      </c>
      <c r="BT90" s="119">
        <v>0.25</v>
      </c>
      <c r="BU90" s="119">
        <v>0</v>
      </c>
      <c r="BV90" s="119">
        <v>0</v>
      </c>
      <c r="BW90" s="119">
        <v>0</v>
      </c>
      <c r="BX90" s="119">
        <v>0</v>
      </c>
      <c r="BY90" s="119">
        <v>0</v>
      </c>
      <c r="BZ90" s="119">
        <v>0</v>
      </c>
      <c r="CA90" s="119">
        <v>0</v>
      </c>
      <c r="CB90" s="119">
        <v>0</v>
      </c>
      <c r="CC90" s="119">
        <v>0.25</v>
      </c>
      <c r="CD90" s="119">
        <v>0.25</v>
      </c>
      <c r="CE90" s="119">
        <v>0.25</v>
      </c>
      <c r="CF90" s="119">
        <v>0.25</v>
      </c>
      <c r="CG90" s="119">
        <v>0.5</v>
      </c>
      <c r="CH90" s="119">
        <v>0.5</v>
      </c>
      <c r="CI90" s="119">
        <v>1</v>
      </c>
      <c r="CJ90" s="119">
        <v>1</v>
      </c>
      <c r="CK90" s="119">
        <v>0.5</v>
      </c>
      <c r="CL90" s="119">
        <v>0.75</v>
      </c>
      <c r="CM90" s="119">
        <v>0.75</v>
      </c>
      <c r="CN90" s="119">
        <v>0.75</v>
      </c>
      <c r="CO90" s="119">
        <v>0.5</v>
      </c>
      <c r="CP90" s="119">
        <v>0.25</v>
      </c>
      <c r="CQ90" s="119">
        <v>0.25</v>
      </c>
      <c r="CR90" s="119">
        <v>0.25</v>
      </c>
      <c r="CS90" s="119">
        <v>0.5</v>
      </c>
      <c r="CT90" s="119">
        <v>0.25</v>
      </c>
      <c r="CU90" s="119">
        <v>0.25</v>
      </c>
      <c r="CV90" s="119">
        <v>0.25</v>
      </c>
      <c r="CW90" s="119">
        <v>0.5</v>
      </c>
      <c r="CX90" s="119">
        <v>0.25</v>
      </c>
      <c r="CY90" s="119">
        <v>0.25</v>
      </c>
      <c r="CZ90" s="119">
        <v>0.25</v>
      </c>
    </row>
    <row r="91" spans="2:104">
      <c r="B91" s="120" t="s">
        <v>524</v>
      </c>
      <c r="C91" s="119">
        <v>0.14000000000000001</v>
      </c>
      <c r="E91" s="115" t="s">
        <v>425</v>
      </c>
      <c r="F91" s="119">
        <v>0.25</v>
      </c>
      <c r="G91" s="119">
        <v>0.25</v>
      </c>
      <c r="H91" s="119">
        <v>0.25</v>
      </c>
      <c r="I91" s="119">
        <v>0.25</v>
      </c>
      <c r="J91" s="119">
        <v>0.25</v>
      </c>
      <c r="K91" s="119">
        <v>0.25</v>
      </c>
      <c r="L91" s="119">
        <v>0.25</v>
      </c>
      <c r="M91" s="119">
        <v>0.25</v>
      </c>
      <c r="N91" s="119">
        <v>0.25</v>
      </c>
      <c r="O91" s="119">
        <v>0.25</v>
      </c>
      <c r="P91" s="119">
        <v>0</v>
      </c>
      <c r="Q91" s="119">
        <v>0</v>
      </c>
      <c r="R91" s="119">
        <v>0</v>
      </c>
      <c r="S91" s="119">
        <v>0</v>
      </c>
      <c r="T91" s="119">
        <v>0</v>
      </c>
      <c r="U91" s="119">
        <v>0</v>
      </c>
      <c r="V91" s="119">
        <v>0</v>
      </c>
      <c r="W91" s="119">
        <v>0</v>
      </c>
      <c r="X91" s="119">
        <v>0</v>
      </c>
      <c r="Y91" s="119">
        <v>0</v>
      </c>
      <c r="Z91" s="119">
        <v>0</v>
      </c>
      <c r="AA91" s="119">
        <v>0</v>
      </c>
      <c r="AB91" s="119">
        <v>0</v>
      </c>
      <c r="AC91" s="119">
        <v>0</v>
      </c>
      <c r="AD91" s="119">
        <v>0</v>
      </c>
      <c r="AE91" s="119">
        <v>0</v>
      </c>
      <c r="AF91" s="119">
        <v>0.25</v>
      </c>
      <c r="AG91" s="119">
        <v>0.25</v>
      </c>
      <c r="AH91" s="119">
        <v>0.25</v>
      </c>
      <c r="AI91" s="119">
        <v>0.25</v>
      </c>
      <c r="AJ91" s="119">
        <v>0</v>
      </c>
      <c r="AK91" s="119">
        <v>0</v>
      </c>
      <c r="AL91" s="119">
        <v>0</v>
      </c>
      <c r="AM91" s="119">
        <v>0</v>
      </c>
      <c r="AN91" s="119">
        <v>0</v>
      </c>
      <c r="AO91" s="119">
        <v>0</v>
      </c>
      <c r="AP91" s="119">
        <v>0</v>
      </c>
      <c r="AQ91" s="119">
        <v>0</v>
      </c>
      <c r="AR91" s="119">
        <v>0</v>
      </c>
      <c r="AS91" s="119">
        <v>0</v>
      </c>
      <c r="AT91" s="119">
        <v>0</v>
      </c>
      <c r="AU91" s="119">
        <v>0</v>
      </c>
      <c r="AV91" s="119">
        <v>0</v>
      </c>
      <c r="AW91" s="119">
        <v>0</v>
      </c>
      <c r="AX91" s="119">
        <v>0</v>
      </c>
      <c r="AY91" s="119">
        <v>0</v>
      </c>
      <c r="AZ91" s="119">
        <v>0</v>
      </c>
      <c r="BA91" s="119">
        <v>0</v>
      </c>
      <c r="BB91" s="119">
        <v>0</v>
      </c>
      <c r="BC91" s="119">
        <v>0</v>
      </c>
      <c r="BD91" s="119">
        <v>0</v>
      </c>
      <c r="BE91" s="119">
        <v>0</v>
      </c>
      <c r="BF91" s="119">
        <v>0</v>
      </c>
      <c r="BG91" s="119">
        <v>0</v>
      </c>
      <c r="BH91" s="119">
        <v>0</v>
      </c>
      <c r="BI91" s="119">
        <v>0</v>
      </c>
      <c r="BJ91" s="119">
        <v>0</v>
      </c>
      <c r="BK91" s="119">
        <v>0</v>
      </c>
      <c r="BL91" s="119">
        <v>0</v>
      </c>
      <c r="BM91" s="119">
        <v>0</v>
      </c>
      <c r="BN91" s="119">
        <v>0</v>
      </c>
      <c r="BO91" s="119">
        <v>0</v>
      </c>
      <c r="BP91" s="119">
        <v>0</v>
      </c>
      <c r="BQ91" s="119">
        <v>0</v>
      </c>
      <c r="BR91" s="119">
        <v>0.25</v>
      </c>
      <c r="BS91" s="119">
        <v>0</v>
      </c>
      <c r="BT91" s="119">
        <v>0.25</v>
      </c>
      <c r="BU91" s="119">
        <v>0</v>
      </c>
      <c r="BV91" s="119">
        <v>0</v>
      </c>
      <c r="BW91" s="119">
        <v>0</v>
      </c>
      <c r="BX91" s="119">
        <v>0.25</v>
      </c>
      <c r="BY91" s="119">
        <v>0.25</v>
      </c>
      <c r="BZ91" s="119">
        <v>0.25</v>
      </c>
      <c r="CA91" s="119">
        <v>0.25</v>
      </c>
      <c r="CB91" s="119">
        <v>0.25</v>
      </c>
      <c r="CC91" s="119">
        <v>0.5</v>
      </c>
      <c r="CD91" s="119">
        <v>0.5</v>
      </c>
      <c r="CE91" s="119">
        <v>0.5</v>
      </c>
      <c r="CF91" s="119">
        <v>0.5</v>
      </c>
      <c r="CG91" s="119">
        <v>0.5</v>
      </c>
      <c r="CH91" s="119">
        <v>0.5</v>
      </c>
      <c r="CI91" s="119">
        <v>0.5</v>
      </c>
      <c r="CJ91" s="119">
        <v>0.5</v>
      </c>
      <c r="CK91" s="119">
        <v>1</v>
      </c>
      <c r="CL91" s="119">
        <v>0.5</v>
      </c>
      <c r="CM91" s="119">
        <v>0.25</v>
      </c>
      <c r="CN91" s="119">
        <v>0.25</v>
      </c>
      <c r="CO91" s="119">
        <v>0.25</v>
      </c>
      <c r="CP91" s="119">
        <v>0.5</v>
      </c>
      <c r="CQ91" s="119">
        <v>0.25</v>
      </c>
      <c r="CR91" s="119">
        <v>0.25</v>
      </c>
      <c r="CS91" s="119">
        <v>0.25</v>
      </c>
      <c r="CT91" s="119">
        <v>0.25</v>
      </c>
      <c r="CU91" s="119">
        <v>0.25</v>
      </c>
      <c r="CV91" s="119">
        <v>0.25</v>
      </c>
      <c r="CW91" s="119">
        <v>0.25</v>
      </c>
      <c r="CX91" s="119">
        <v>0.25</v>
      </c>
      <c r="CY91" s="119">
        <v>0.25</v>
      </c>
      <c r="CZ91" s="119">
        <v>0.25</v>
      </c>
    </row>
    <row r="92" spans="2:104">
      <c r="B92" s="120" t="s">
        <v>525</v>
      </c>
      <c r="C92" s="119">
        <v>0.81</v>
      </c>
      <c r="E92" s="115" t="s">
        <v>426</v>
      </c>
      <c r="F92" s="119">
        <v>0.5</v>
      </c>
      <c r="G92" s="119">
        <v>0.5</v>
      </c>
      <c r="H92" s="119">
        <v>0.5</v>
      </c>
      <c r="I92" s="119">
        <v>0.5</v>
      </c>
      <c r="J92" s="119">
        <v>0.5</v>
      </c>
      <c r="K92" s="119">
        <v>0.75</v>
      </c>
      <c r="L92" s="119">
        <v>0.25</v>
      </c>
      <c r="M92" s="119">
        <v>0.25</v>
      </c>
      <c r="N92" s="119">
        <v>0.25</v>
      </c>
      <c r="O92" s="119">
        <v>0.75</v>
      </c>
      <c r="P92" s="119">
        <v>0.25</v>
      </c>
      <c r="Q92" s="119">
        <v>0.25</v>
      </c>
      <c r="R92" s="119">
        <v>0.25</v>
      </c>
      <c r="S92" s="119">
        <v>0.5</v>
      </c>
      <c r="T92" s="119">
        <v>0.25</v>
      </c>
      <c r="U92" s="119">
        <v>0.25</v>
      </c>
      <c r="V92" s="119">
        <v>0.25</v>
      </c>
      <c r="W92" s="119">
        <v>0.25</v>
      </c>
      <c r="X92" s="119">
        <v>0.25</v>
      </c>
      <c r="Y92" s="119">
        <v>0.25</v>
      </c>
      <c r="Z92" s="119">
        <v>0.25</v>
      </c>
      <c r="AA92" s="119">
        <v>0.25</v>
      </c>
      <c r="AB92" s="119">
        <v>0</v>
      </c>
      <c r="AC92" s="119">
        <v>0.25</v>
      </c>
      <c r="AD92" s="119">
        <v>0.5</v>
      </c>
      <c r="AE92" s="119">
        <v>0</v>
      </c>
      <c r="AF92" s="119">
        <v>0.25</v>
      </c>
      <c r="AG92" s="119">
        <v>0.25</v>
      </c>
      <c r="AH92" s="119">
        <v>0.25</v>
      </c>
      <c r="AI92" s="119">
        <v>0.25</v>
      </c>
      <c r="AJ92" s="119">
        <v>0.25</v>
      </c>
      <c r="AK92" s="119">
        <v>0.25</v>
      </c>
      <c r="AL92" s="119">
        <v>0.25</v>
      </c>
      <c r="AM92" s="119">
        <v>0.25</v>
      </c>
      <c r="AN92" s="119">
        <v>0.25</v>
      </c>
      <c r="AO92" s="119">
        <v>0.25</v>
      </c>
      <c r="AP92" s="119">
        <v>0.25</v>
      </c>
      <c r="AQ92" s="119">
        <v>0.25</v>
      </c>
      <c r="AR92" s="119">
        <v>0.25</v>
      </c>
      <c r="AS92" s="119">
        <v>0.25</v>
      </c>
      <c r="AT92" s="119">
        <v>0.25</v>
      </c>
      <c r="AU92" s="119">
        <v>0.25</v>
      </c>
      <c r="AV92" s="119">
        <v>0</v>
      </c>
      <c r="AW92" s="119">
        <v>0.25</v>
      </c>
      <c r="AX92" s="119">
        <v>0</v>
      </c>
      <c r="AY92" s="119">
        <v>0</v>
      </c>
      <c r="AZ92" s="119">
        <v>0</v>
      </c>
      <c r="BA92" s="119">
        <v>0</v>
      </c>
      <c r="BB92" s="119">
        <v>0</v>
      </c>
      <c r="BC92" s="119">
        <v>0</v>
      </c>
      <c r="BD92" s="119">
        <v>0</v>
      </c>
      <c r="BE92" s="119">
        <v>0</v>
      </c>
      <c r="BF92" s="119">
        <v>0</v>
      </c>
      <c r="BG92" s="119">
        <v>0</v>
      </c>
      <c r="BH92" s="119">
        <v>0</v>
      </c>
      <c r="BI92" s="119">
        <v>0</v>
      </c>
      <c r="BJ92" s="119">
        <v>0</v>
      </c>
      <c r="BK92" s="119">
        <v>0</v>
      </c>
      <c r="BL92" s="119">
        <v>0</v>
      </c>
      <c r="BM92" s="119">
        <v>0</v>
      </c>
      <c r="BN92" s="119">
        <v>0.25</v>
      </c>
      <c r="BO92" s="119">
        <v>0.25</v>
      </c>
      <c r="BP92" s="119">
        <v>0.25</v>
      </c>
      <c r="BQ92" s="119">
        <v>0.25</v>
      </c>
      <c r="BR92" s="119">
        <v>0.25</v>
      </c>
      <c r="BS92" s="119">
        <v>0.25</v>
      </c>
      <c r="BT92" s="119">
        <v>0.25</v>
      </c>
      <c r="BU92" s="119">
        <v>0</v>
      </c>
      <c r="BV92" s="119">
        <v>0</v>
      </c>
      <c r="BW92" s="119">
        <v>0</v>
      </c>
      <c r="BX92" s="119">
        <v>0.25</v>
      </c>
      <c r="BY92" s="119">
        <v>0.25</v>
      </c>
      <c r="BZ92" s="119">
        <v>0.25</v>
      </c>
      <c r="CA92" s="119">
        <v>0.25</v>
      </c>
      <c r="CB92" s="119">
        <v>0.25</v>
      </c>
      <c r="CC92" s="119">
        <v>0.25</v>
      </c>
      <c r="CD92" s="119">
        <v>0.25</v>
      </c>
      <c r="CE92" s="119">
        <v>0.5</v>
      </c>
      <c r="CF92" s="119">
        <v>0.5</v>
      </c>
      <c r="CG92" s="119">
        <v>0.5</v>
      </c>
      <c r="CH92" s="119">
        <v>0.5</v>
      </c>
      <c r="CI92" s="119">
        <v>0.75</v>
      </c>
      <c r="CJ92" s="119">
        <v>0.75</v>
      </c>
      <c r="CK92" s="119">
        <v>0.5</v>
      </c>
      <c r="CL92" s="119">
        <v>1</v>
      </c>
      <c r="CM92" s="119">
        <v>1</v>
      </c>
      <c r="CN92" s="119">
        <v>0.75</v>
      </c>
      <c r="CO92" s="119">
        <v>0.5</v>
      </c>
      <c r="CP92" s="119">
        <v>0.5</v>
      </c>
      <c r="CQ92" s="119">
        <v>0.25</v>
      </c>
      <c r="CR92" s="119">
        <v>0.25</v>
      </c>
      <c r="CS92" s="119">
        <v>0.5</v>
      </c>
      <c r="CT92" s="119">
        <v>0.25</v>
      </c>
      <c r="CU92" s="119">
        <v>0.25</v>
      </c>
      <c r="CV92" s="119">
        <v>0.25</v>
      </c>
      <c r="CW92" s="119">
        <v>0.5</v>
      </c>
      <c r="CX92" s="119">
        <v>0.25</v>
      </c>
      <c r="CY92" s="119">
        <v>0.25</v>
      </c>
      <c r="CZ92" s="119">
        <v>0.5</v>
      </c>
    </row>
    <row r="93" spans="2:104">
      <c r="B93" s="120" t="s">
        <v>526</v>
      </c>
      <c r="C93" s="119">
        <v>2.13</v>
      </c>
      <c r="E93" s="115" t="s">
        <v>427</v>
      </c>
      <c r="F93" s="119">
        <v>0.5</v>
      </c>
      <c r="G93" s="119">
        <v>0.5</v>
      </c>
      <c r="H93" s="119">
        <v>0.5</v>
      </c>
      <c r="I93" s="119">
        <v>0.5</v>
      </c>
      <c r="J93" s="119">
        <v>0.5</v>
      </c>
      <c r="K93" s="119">
        <v>0.75</v>
      </c>
      <c r="L93" s="119">
        <v>0.25</v>
      </c>
      <c r="M93" s="119">
        <v>0.25</v>
      </c>
      <c r="N93" s="119">
        <v>0.25</v>
      </c>
      <c r="O93" s="119">
        <v>0.75</v>
      </c>
      <c r="P93" s="119">
        <v>0.25</v>
      </c>
      <c r="Q93" s="119">
        <v>0.25</v>
      </c>
      <c r="R93" s="119">
        <v>0.25</v>
      </c>
      <c r="S93" s="119">
        <v>0.5</v>
      </c>
      <c r="T93" s="119">
        <v>0.25</v>
      </c>
      <c r="U93" s="119">
        <v>0.25</v>
      </c>
      <c r="V93" s="119">
        <v>0.25</v>
      </c>
      <c r="W93" s="119">
        <v>0.25</v>
      </c>
      <c r="X93" s="119">
        <v>0.25</v>
      </c>
      <c r="Y93" s="119">
        <v>0.25</v>
      </c>
      <c r="Z93" s="119">
        <v>0.25</v>
      </c>
      <c r="AA93" s="119">
        <v>0.25</v>
      </c>
      <c r="AB93" s="119">
        <v>0</v>
      </c>
      <c r="AC93" s="119">
        <v>0.25</v>
      </c>
      <c r="AD93" s="119">
        <v>0.5</v>
      </c>
      <c r="AE93" s="119">
        <v>0</v>
      </c>
      <c r="AF93" s="119">
        <v>0.25</v>
      </c>
      <c r="AG93" s="119">
        <v>0.25</v>
      </c>
      <c r="AH93" s="119">
        <v>0.25</v>
      </c>
      <c r="AI93" s="119">
        <v>0.25</v>
      </c>
      <c r="AJ93" s="119">
        <v>0.25</v>
      </c>
      <c r="AK93" s="119">
        <v>0.25</v>
      </c>
      <c r="AL93" s="119">
        <v>0.25</v>
      </c>
      <c r="AM93" s="119">
        <v>0.25</v>
      </c>
      <c r="AN93" s="119">
        <v>0.5</v>
      </c>
      <c r="AO93" s="119">
        <v>0.25</v>
      </c>
      <c r="AP93" s="119">
        <v>0.25</v>
      </c>
      <c r="AQ93" s="119">
        <v>0.25</v>
      </c>
      <c r="AR93" s="119">
        <v>0.25</v>
      </c>
      <c r="AS93" s="119">
        <v>0.25</v>
      </c>
      <c r="AT93" s="119">
        <v>0.25</v>
      </c>
      <c r="AU93" s="119">
        <v>0.25</v>
      </c>
      <c r="AV93" s="119">
        <v>0</v>
      </c>
      <c r="AW93" s="119">
        <v>0.25</v>
      </c>
      <c r="AX93" s="119">
        <v>0</v>
      </c>
      <c r="AY93" s="119">
        <v>0</v>
      </c>
      <c r="AZ93" s="119">
        <v>0</v>
      </c>
      <c r="BA93" s="119">
        <v>0</v>
      </c>
      <c r="BB93" s="119">
        <v>0</v>
      </c>
      <c r="BC93" s="119">
        <v>0</v>
      </c>
      <c r="BD93" s="119">
        <v>0</v>
      </c>
      <c r="BE93" s="119">
        <v>0</v>
      </c>
      <c r="BF93" s="119">
        <v>0</v>
      </c>
      <c r="BG93" s="119">
        <v>0</v>
      </c>
      <c r="BH93" s="119">
        <v>0</v>
      </c>
      <c r="BI93" s="119">
        <v>0</v>
      </c>
      <c r="BJ93" s="119">
        <v>0</v>
      </c>
      <c r="BK93" s="119">
        <v>0</v>
      </c>
      <c r="BL93" s="119">
        <v>0</v>
      </c>
      <c r="BM93" s="119">
        <v>0</v>
      </c>
      <c r="BN93" s="119">
        <v>0.25</v>
      </c>
      <c r="BO93" s="119">
        <v>0.25</v>
      </c>
      <c r="BP93" s="119">
        <v>0.25</v>
      </c>
      <c r="BQ93" s="119">
        <v>0.25</v>
      </c>
      <c r="BR93" s="119">
        <v>0.25</v>
      </c>
      <c r="BS93" s="119">
        <v>0.25</v>
      </c>
      <c r="BT93" s="119">
        <v>0.25</v>
      </c>
      <c r="BU93" s="119">
        <v>0</v>
      </c>
      <c r="BV93" s="119">
        <v>0</v>
      </c>
      <c r="BW93" s="119">
        <v>0</v>
      </c>
      <c r="BX93" s="119">
        <v>0.25</v>
      </c>
      <c r="BY93" s="119">
        <v>0.25</v>
      </c>
      <c r="BZ93" s="119">
        <v>0.25</v>
      </c>
      <c r="CA93" s="119">
        <v>0.25</v>
      </c>
      <c r="CB93" s="119">
        <v>0.25</v>
      </c>
      <c r="CC93" s="119">
        <v>0.25</v>
      </c>
      <c r="CD93" s="119">
        <v>0.25</v>
      </c>
      <c r="CE93" s="119">
        <v>0.5</v>
      </c>
      <c r="CF93" s="119">
        <v>0.5</v>
      </c>
      <c r="CG93" s="119">
        <v>0.5</v>
      </c>
      <c r="CH93" s="119">
        <v>0.5</v>
      </c>
      <c r="CI93" s="119">
        <v>0.75</v>
      </c>
      <c r="CJ93" s="119">
        <v>0.75</v>
      </c>
      <c r="CK93" s="119">
        <v>0.25</v>
      </c>
      <c r="CL93" s="119">
        <v>1</v>
      </c>
      <c r="CM93" s="119">
        <v>1</v>
      </c>
      <c r="CN93" s="119">
        <v>0.75</v>
      </c>
      <c r="CO93" s="119">
        <v>0.5</v>
      </c>
      <c r="CP93" s="119">
        <v>0.5</v>
      </c>
      <c r="CQ93" s="119">
        <v>0.25</v>
      </c>
      <c r="CR93" s="119">
        <v>0.25</v>
      </c>
      <c r="CS93" s="119">
        <v>0.5</v>
      </c>
      <c r="CT93" s="119">
        <v>0.25</v>
      </c>
      <c r="CU93" s="119">
        <v>0.25</v>
      </c>
      <c r="CV93" s="119">
        <v>0.25</v>
      </c>
      <c r="CW93" s="119">
        <v>0.5</v>
      </c>
      <c r="CX93" s="119">
        <v>0.25</v>
      </c>
      <c r="CY93" s="119">
        <v>0.5</v>
      </c>
      <c r="CZ93" s="119">
        <v>0.5</v>
      </c>
    </row>
    <row r="94" spans="2:104">
      <c r="B94" s="120" t="s">
        <v>527</v>
      </c>
      <c r="C94" s="119">
        <v>0.87</v>
      </c>
      <c r="E94" s="115" t="s">
        <v>428</v>
      </c>
      <c r="F94" s="119">
        <v>0.5</v>
      </c>
      <c r="G94" s="119">
        <v>0.5</v>
      </c>
      <c r="H94" s="119">
        <v>0.5</v>
      </c>
      <c r="I94" s="119">
        <v>0.5</v>
      </c>
      <c r="J94" s="119">
        <v>0.5</v>
      </c>
      <c r="K94" s="119">
        <v>0.75</v>
      </c>
      <c r="L94" s="119">
        <v>0.5</v>
      </c>
      <c r="M94" s="119">
        <v>0.5</v>
      </c>
      <c r="N94" s="119">
        <v>0.5</v>
      </c>
      <c r="O94" s="119">
        <v>0.75</v>
      </c>
      <c r="P94" s="119">
        <v>0.5</v>
      </c>
      <c r="Q94" s="119">
        <v>0.5</v>
      </c>
      <c r="R94" s="119">
        <v>0.5</v>
      </c>
      <c r="S94" s="119">
        <v>0.5</v>
      </c>
      <c r="T94" s="119">
        <v>0.5</v>
      </c>
      <c r="U94" s="119">
        <v>0.25</v>
      </c>
      <c r="V94" s="119">
        <v>0.25</v>
      </c>
      <c r="W94" s="119">
        <v>0.5</v>
      </c>
      <c r="X94" s="119">
        <v>0.5</v>
      </c>
      <c r="Y94" s="119">
        <v>0.5</v>
      </c>
      <c r="Z94" s="119">
        <v>0.25</v>
      </c>
      <c r="AA94" s="119">
        <v>0.5</v>
      </c>
      <c r="AB94" s="119">
        <v>0</v>
      </c>
      <c r="AC94" s="119">
        <v>0.5</v>
      </c>
      <c r="AD94" s="119">
        <v>0.5</v>
      </c>
      <c r="AE94" s="119">
        <v>0</v>
      </c>
      <c r="AF94" s="119">
        <v>0.5</v>
      </c>
      <c r="AG94" s="119">
        <v>0.5</v>
      </c>
      <c r="AH94" s="119">
        <v>0.5</v>
      </c>
      <c r="AI94" s="119">
        <v>0.25</v>
      </c>
      <c r="AJ94" s="119">
        <v>0.5</v>
      </c>
      <c r="AK94" s="119">
        <v>0.5</v>
      </c>
      <c r="AL94" s="119">
        <v>0.5</v>
      </c>
      <c r="AM94" s="119">
        <v>0.5</v>
      </c>
      <c r="AN94" s="119">
        <v>0.5</v>
      </c>
      <c r="AO94" s="119">
        <v>0.25</v>
      </c>
      <c r="AP94" s="119">
        <v>0.25</v>
      </c>
      <c r="AQ94" s="119">
        <v>0.5</v>
      </c>
      <c r="AR94" s="119">
        <v>0.25</v>
      </c>
      <c r="AS94" s="119">
        <v>0.5</v>
      </c>
      <c r="AT94" s="119">
        <v>0.25</v>
      </c>
      <c r="AU94" s="119">
        <v>0.25</v>
      </c>
      <c r="AV94" s="119">
        <v>0.25</v>
      </c>
      <c r="AW94" s="119">
        <v>0.25</v>
      </c>
      <c r="AX94" s="119">
        <v>0</v>
      </c>
      <c r="AY94" s="119">
        <v>0</v>
      </c>
      <c r="AZ94" s="119">
        <v>0</v>
      </c>
      <c r="BA94" s="119">
        <v>0</v>
      </c>
      <c r="BB94" s="119">
        <v>0</v>
      </c>
      <c r="BC94" s="119">
        <v>0</v>
      </c>
      <c r="BD94" s="119">
        <v>0</v>
      </c>
      <c r="BE94" s="119">
        <v>0</v>
      </c>
      <c r="BF94" s="119">
        <v>0</v>
      </c>
      <c r="BG94" s="119">
        <v>0</v>
      </c>
      <c r="BH94" s="119">
        <v>0</v>
      </c>
      <c r="BI94" s="119">
        <v>0</v>
      </c>
      <c r="BJ94" s="119">
        <v>0</v>
      </c>
      <c r="BK94" s="119">
        <v>0</v>
      </c>
      <c r="BL94" s="119">
        <v>0</v>
      </c>
      <c r="BM94" s="119">
        <v>0</v>
      </c>
      <c r="BN94" s="119">
        <v>0.25</v>
      </c>
      <c r="BO94" s="119">
        <v>0.25</v>
      </c>
      <c r="BP94" s="119">
        <v>0.25</v>
      </c>
      <c r="BQ94" s="119">
        <v>0.25</v>
      </c>
      <c r="BR94" s="119">
        <v>0.25</v>
      </c>
      <c r="BS94" s="119">
        <v>0.25</v>
      </c>
      <c r="BT94" s="119">
        <v>0.25</v>
      </c>
      <c r="BU94" s="119">
        <v>0</v>
      </c>
      <c r="BV94" s="119">
        <v>0</v>
      </c>
      <c r="BW94" s="119">
        <v>0</v>
      </c>
      <c r="BX94" s="119">
        <v>0.25</v>
      </c>
      <c r="BY94" s="119">
        <v>0.25</v>
      </c>
      <c r="BZ94" s="119">
        <v>0.25</v>
      </c>
      <c r="CA94" s="119">
        <v>0.25</v>
      </c>
      <c r="CB94" s="119">
        <v>0.25</v>
      </c>
      <c r="CC94" s="119">
        <v>0.25</v>
      </c>
      <c r="CD94" s="119">
        <v>0.25</v>
      </c>
      <c r="CE94" s="119">
        <v>0.25</v>
      </c>
      <c r="CF94" s="119">
        <v>0.25</v>
      </c>
      <c r="CG94" s="119">
        <v>0.25</v>
      </c>
      <c r="CH94" s="119">
        <v>0.25</v>
      </c>
      <c r="CI94" s="119">
        <v>0.75</v>
      </c>
      <c r="CJ94" s="119">
        <v>0.75</v>
      </c>
      <c r="CK94" s="119">
        <v>0.25</v>
      </c>
      <c r="CL94" s="119">
        <v>0.75</v>
      </c>
      <c r="CM94" s="119">
        <v>0.75</v>
      </c>
      <c r="CN94" s="119">
        <v>1</v>
      </c>
      <c r="CO94" s="119">
        <v>0.5</v>
      </c>
      <c r="CP94" s="119">
        <v>0.25</v>
      </c>
      <c r="CQ94" s="119">
        <v>0.5</v>
      </c>
      <c r="CR94" s="119">
        <v>0.5</v>
      </c>
      <c r="CS94" s="119">
        <v>0.5</v>
      </c>
      <c r="CT94" s="119">
        <v>0.5</v>
      </c>
      <c r="CU94" s="119">
        <v>0.5</v>
      </c>
      <c r="CV94" s="119">
        <v>0.5</v>
      </c>
      <c r="CW94" s="119">
        <v>0.5</v>
      </c>
      <c r="CX94" s="119">
        <v>0.5</v>
      </c>
      <c r="CY94" s="119">
        <v>0.5</v>
      </c>
      <c r="CZ94" s="119">
        <v>0.5</v>
      </c>
    </row>
    <row r="95" spans="2:104">
      <c r="B95" s="120" t="s">
        <v>528</v>
      </c>
      <c r="C95" s="119">
        <v>2.4</v>
      </c>
      <c r="E95" s="115" t="s">
        <v>429</v>
      </c>
      <c r="F95" s="119">
        <v>0.25</v>
      </c>
      <c r="G95" s="119">
        <v>0.25</v>
      </c>
      <c r="H95" s="119">
        <v>0.25</v>
      </c>
      <c r="I95" s="119">
        <v>0.25</v>
      </c>
      <c r="J95" s="119">
        <v>0.25</v>
      </c>
      <c r="K95" s="119">
        <v>0.25</v>
      </c>
      <c r="L95" s="119">
        <v>0.25</v>
      </c>
      <c r="M95" s="119">
        <v>0.25</v>
      </c>
      <c r="N95" s="119">
        <v>0.25</v>
      </c>
      <c r="O95" s="119">
        <v>0.25</v>
      </c>
      <c r="P95" s="119">
        <v>0</v>
      </c>
      <c r="Q95" s="119">
        <v>0</v>
      </c>
      <c r="R95" s="119">
        <v>0</v>
      </c>
      <c r="S95" s="119">
        <v>0</v>
      </c>
      <c r="T95" s="119">
        <v>0</v>
      </c>
      <c r="U95" s="119">
        <v>0</v>
      </c>
      <c r="V95" s="119">
        <v>0</v>
      </c>
      <c r="W95" s="119">
        <v>0</v>
      </c>
      <c r="X95" s="119">
        <v>0</v>
      </c>
      <c r="Y95" s="119">
        <v>0</v>
      </c>
      <c r="Z95" s="119">
        <v>0</v>
      </c>
      <c r="AA95" s="119">
        <v>0</v>
      </c>
      <c r="AB95" s="119">
        <v>0</v>
      </c>
      <c r="AC95" s="119">
        <v>0.25</v>
      </c>
      <c r="AD95" s="119">
        <v>0.25</v>
      </c>
      <c r="AE95" s="119">
        <v>0</v>
      </c>
      <c r="AF95" s="119">
        <v>0.25</v>
      </c>
      <c r="AG95" s="119">
        <v>0.25</v>
      </c>
      <c r="AH95" s="119">
        <v>0.25</v>
      </c>
      <c r="AI95" s="119">
        <v>0.25</v>
      </c>
      <c r="AJ95" s="119">
        <v>0</v>
      </c>
      <c r="AK95" s="119">
        <v>0</v>
      </c>
      <c r="AL95" s="119">
        <v>0</v>
      </c>
      <c r="AM95" s="119">
        <v>0</v>
      </c>
      <c r="AN95" s="119">
        <v>0</v>
      </c>
      <c r="AO95" s="119">
        <v>0</v>
      </c>
      <c r="AP95" s="119">
        <v>0</v>
      </c>
      <c r="AQ95" s="119">
        <v>0</v>
      </c>
      <c r="AR95" s="119">
        <v>0</v>
      </c>
      <c r="AS95" s="119">
        <v>0</v>
      </c>
      <c r="AT95" s="119">
        <v>0</v>
      </c>
      <c r="AU95" s="119">
        <v>0</v>
      </c>
      <c r="AV95" s="119">
        <v>0</v>
      </c>
      <c r="AW95" s="119">
        <v>0</v>
      </c>
      <c r="AX95" s="119">
        <v>0</v>
      </c>
      <c r="AY95" s="119">
        <v>0</v>
      </c>
      <c r="AZ95" s="119">
        <v>0</v>
      </c>
      <c r="BA95" s="119">
        <v>0</v>
      </c>
      <c r="BB95" s="119">
        <v>0</v>
      </c>
      <c r="BC95" s="119">
        <v>0</v>
      </c>
      <c r="BD95" s="119">
        <v>0</v>
      </c>
      <c r="BE95" s="119">
        <v>0</v>
      </c>
      <c r="BF95" s="119">
        <v>0</v>
      </c>
      <c r="BG95" s="119">
        <v>0</v>
      </c>
      <c r="BH95" s="119">
        <v>0</v>
      </c>
      <c r="BI95" s="119">
        <v>0</v>
      </c>
      <c r="BJ95" s="119">
        <v>0</v>
      </c>
      <c r="BK95" s="119">
        <v>0</v>
      </c>
      <c r="BL95" s="119">
        <v>0</v>
      </c>
      <c r="BM95" s="119">
        <v>0</v>
      </c>
      <c r="BN95" s="119">
        <v>0.5</v>
      </c>
      <c r="BO95" s="119">
        <v>0.5</v>
      </c>
      <c r="BP95" s="119">
        <v>0.5</v>
      </c>
      <c r="BQ95" s="119">
        <v>0.5</v>
      </c>
      <c r="BR95" s="119">
        <v>0.5</v>
      </c>
      <c r="BS95" s="119">
        <v>0.25</v>
      </c>
      <c r="BT95" s="119">
        <v>0.25</v>
      </c>
      <c r="BU95" s="119">
        <v>0.25</v>
      </c>
      <c r="BV95" s="119">
        <v>0.25</v>
      </c>
      <c r="BW95" s="119">
        <v>0.25</v>
      </c>
      <c r="BX95" s="119">
        <v>0.25</v>
      </c>
      <c r="BY95" s="119">
        <v>0.25</v>
      </c>
      <c r="BZ95" s="119">
        <v>0.25</v>
      </c>
      <c r="CA95" s="119">
        <v>0.25</v>
      </c>
      <c r="CB95" s="119">
        <v>0.25</v>
      </c>
      <c r="CC95" s="119">
        <v>0.25</v>
      </c>
      <c r="CD95" s="119">
        <v>0.25</v>
      </c>
      <c r="CE95" s="119">
        <v>0.25</v>
      </c>
      <c r="CF95" s="119">
        <v>0.25</v>
      </c>
      <c r="CG95" s="119">
        <v>0.25</v>
      </c>
      <c r="CH95" s="119">
        <v>0.25</v>
      </c>
      <c r="CI95" s="119">
        <v>0.25</v>
      </c>
      <c r="CJ95" s="119">
        <v>0.5</v>
      </c>
      <c r="CK95" s="119">
        <v>0.25</v>
      </c>
      <c r="CL95" s="119">
        <v>0.5</v>
      </c>
      <c r="CM95" s="119">
        <v>0.5</v>
      </c>
      <c r="CN95" s="119">
        <v>0.5</v>
      </c>
      <c r="CO95" s="119">
        <v>1</v>
      </c>
      <c r="CP95" s="119">
        <v>0.5</v>
      </c>
      <c r="CQ95" s="119">
        <v>0.5</v>
      </c>
      <c r="CR95" s="119">
        <v>0.5</v>
      </c>
      <c r="CS95" s="119">
        <v>0.5</v>
      </c>
      <c r="CT95" s="119">
        <v>0.5</v>
      </c>
      <c r="CU95" s="119">
        <v>0.5</v>
      </c>
      <c r="CV95" s="119">
        <v>0.5</v>
      </c>
      <c r="CW95" s="119">
        <v>0.25</v>
      </c>
      <c r="CX95" s="119">
        <v>0.25</v>
      </c>
      <c r="CY95" s="119">
        <v>0.5</v>
      </c>
      <c r="CZ95" s="119">
        <v>0.5</v>
      </c>
    </row>
    <row r="96" spans="2:104">
      <c r="B96" s="120" t="s">
        <v>529</v>
      </c>
      <c r="C96" s="119">
        <v>1.91</v>
      </c>
      <c r="E96" s="115" t="s">
        <v>430</v>
      </c>
      <c r="F96" s="119">
        <v>0.25</v>
      </c>
      <c r="G96" s="119">
        <v>0.25</v>
      </c>
      <c r="H96" s="119">
        <v>0.25</v>
      </c>
      <c r="I96" s="119">
        <v>0.25</v>
      </c>
      <c r="J96" s="119">
        <v>0.25</v>
      </c>
      <c r="K96" s="119">
        <v>0.25</v>
      </c>
      <c r="L96" s="119">
        <v>0.25</v>
      </c>
      <c r="M96" s="119">
        <v>0.25</v>
      </c>
      <c r="N96" s="119">
        <v>0.25</v>
      </c>
      <c r="O96" s="119">
        <v>0.25</v>
      </c>
      <c r="P96" s="119">
        <v>0</v>
      </c>
      <c r="Q96" s="119">
        <v>0</v>
      </c>
      <c r="R96" s="119">
        <v>0</v>
      </c>
      <c r="S96" s="119">
        <v>0</v>
      </c>
      <c r="T96" s="119">
        <v>0</v>
      </c>
      <c r="U96" s="119">
        <v>0</v>
      </c>
      <c r="V96" s="119">
        <v>0</v>
      </c>
      <c r="W96" s="119">
        <v>0</v>
      </c>
      <c r="X96" s="119">
        <v>0</v>
      </c>
      <c r="Y96" s="119">
        <v>0</v>
      </c>
      <c r="Z96" s="119">
        <v>0</v>
      </c>
      <c r="AA96" s="119">
        <v>0</v>
      </c>
      <c r="AB96" s="119">
        <v>0</v>
      </c>
      <c r="AC96" s="119">
        <v>0.25</v>
      </c>
      <c r="AD96" s="119">
        <v>0.25</v>
      </c>
      <c r="AE96" s="119">
        <v>0</v>
      </c>
      <c r="AF96" s="119">
        <v>0.25</v>
      </c>
      <c r="AG96" s="119">
        <v>0.25</v>
      </c>
      <c r="AH96" s="119">
        <v>0.25</v>
      </c>
      <c r="AI96" s="119">
        <v>0.25</v>
      </c>
      <c r="AJ96" s="119">
        <v>0</v>
      </c>
      <c r="AK96" s="119">
        <v>0</v>
      </c>
      <c r="AL96" s="119">
        <v>0</v>
      </c>
      <c r="AM96" s="119">
        <v>0</v>
      </c>
      <c r="AN96" s="119">
        <v>0</v>
      </c>
      <c r="AO96" s="119">
        <v>0</v>
      </c>
      <c r="AP96" s="119">
        <v>0</v>
      </c>
      <c r="AQ96" s="119">
        <v>0</v>
      </c>
      <c r="AR96" s="119">
        <v>0</v>
      </c>
      <c r="AS96" s="119">
        <v>0</v>
      </c>
      <c r="AT96" s="119">
        <v>0</v>
      </c>
      <c r="AU96" s="119">
        <v>0</v>
      </c>
      <c r="AV96" s="119">
        <v>0</v>
      </c>
      <c r="AW96" s="119">
        <v>0</v>
      </c>
      <c r="AX96" s="119">
        <v>0</v>
      </c>
      <c r="AY96" s="119">
        <v>0</v>
      </c>
      <c r="AZ96" s="119">
        <v>0</v>
      </c>
      <c r="BA96" s="119">
        <v>0</v>
      </c>
      <c r="BB96" s="119">
        <v>0</v>
      </c>
      <c r="BC96" s="119">
        <v>0</v>
      </c>
      <c r="BD96" s="119">
        <v>0</v>
      </c>
      <c r="BE96" s="119">
        <v>0</v>
      </c>
      <c r="BF96" s="119">
        <v>0</v>
      </c>
      <c r="BG96" s="119">
        <v>0</v>
      </c>
      <c r="BH96" s="119">
        <v>0</v>
      </c>
      <c r="BI96" s="119">
        <v>0</v>
      </c>
      <c r="BJ96" s="119">
        <v>0</v>
      </c>
      <c r="BK96" s="119">
        <v>0</v>
      </c>
      <c r="BL96" s="119">
        <v>0</v>
      </c>
      <c r="BM96" s="119">
        <v>0</v>
      </c>
      <c r="BN96" s="119">
        <v>0.5</v>
      </c>
      <c r="BO96" s="119">
        <v>0.5</v>
      </c>
      <c r="BP96" s="119">
        <v>0.5</v>
      </c>
      <c r="BQ96" s="119">
        <v>0.5</v>
      </c>
      <c r="BR96" s="119">
        <v>0.5</v>
      </c>
      <c r="BS96" s="119">
        <v>0.25</v>
      </c>
      <c r="BT96" s="119">
        <v>0.25</v>
      </c>
      <c r="BU96" s="119">
        <v>0.25</v>
      </c>
      <c r="BV96" s="119">
        <v>0.25</v>
      </c>
      <c r="BW96" s="119">
        <v>0.25</v>
      </c>
      <c r="BX96" s="119">
        <v>0.25</v>
      </c>
      <c r="BY96" s="119">
        <v>0.25</v>
      </c>
      <c r="BZ96" s="119">
        <v>0.25</v>
      </c>
      <c r="CA96" s="119">
        <v>0.25</v>
      </c>
      <c r="CB96" s="119">
        <v>0.5</v>
      </c>
      <c r="CC96" s="119">
        <v>0.5</v>
      </c>
      <c r="CD96" s="119">
        <v>0.5</v>
      </c>
      <c r="CE96" s="119">
        <v>0.75</v>
      </c>
      <c r="CF96" s="119">
        <v>0.5</v>
      </c>
      <c r="CG96" s="119">
        <v>0.25</v>
      </c>
      <c r="CH96" s="119">
        <v>0.25</v>
      </c>
      <c r="CI96" s="119">
        <v>0.25</v>
      </c>
      <c r="CJ96" s="119">
        <v>0.25</v>
      </c>
      <c r="CK96" s="119">
        <v>0.5</v>
      </c>
      <c r="CL96" s="119">
        <v>0.5</v>
      </c>
      <c r="CM96" s="119">
        <v>0.5</v>
      </c>
      <c r="CN96" s="119">
        <v>0.25</v>
      </c>
      <c r="CO96" s="119">
        <v>0.5</v>
      </c>
      <c r="CP96" s="119">
        <v>1</v>
      </c>
      <c r="CQ96" s="119">
        <v>0.25</v>
      </c>
      <c r="CR96" s="119">
        <v>0.25</v>
      </c>
      <c r="CS96" s="119">
        <v>0.25</v>
      </c>
      <c r="CT96" s="119">
        <v>0.25</v>
      </c>
      <c r="CU96" s="119">
        <v>0.25</v>
      </c>
      <c r="CV96" s="119">
        <v>0.25</v>
      </c>
      <c r="CW96" s="119">
        <v>0.25</v>
      </c>
      <c r="CX96" s="119">
        <v>0.25</v>
      </c>
      <c r="CY96" s="119">
        <v>0.25</v>
      </c>
      <c r="CZ96" s="119">
        <v>0.25</v>
      </c>
    </row>
    <row r="97" spans="2:104">
      <c r="B97" s="120" t="s">
        <v>530</v>
      </c>
      <c r="C97" s="119">
        <v>0.13</v>
      </c>
      <c r="E97" s="115" t="s">
        <v>431</v>
      </c>
      <c r="F97" s="119">
        <v>0.5</v>
      </c>
      <c r="G97" s="119">
        <v>0.5</v>
      </c>
      <c r="H97" s="119">
        <v>0.25</v>
      </c>
      <c r="I97" s="119">
        <v>0.25</v>
      </c>
      <c r="J97" s="119">
        <v>0.25</v>
      </c>
      <c r="K97" s="119">
        <v>0.5</v>
      </c>
      <c r="L97" s="119">
        <v>0.25</v>
      </c>
      <c r="M97" s="119">
        <v>0.25</v>
      </c>
      <c r="N97" s="119">
        <v>0.25</v>
      </c>
      <c r="O97" s="119">
        <v>0.5</v>
      </c>
      <c r="P97" s="119">
        <v>0</v>
      </c>
      <c r="Q97" s="119">
        <v>0</v>
      </c>
      <c r="R97" s="119">
        <v>0</v>
      </c>
      <c r="S97" s="119">
        <v>0.25</v>
      </c>
      <c r="T97" s="119">
        <v>0</v>
      </c>
      <c r="U97" s="119">
        <v>0</v>
      </c>
      <c r="V97" s="119">
        <v>0</v>
      </c>
      <c r="W97" s="119">
        <v>0</v>
      </c>
      <c r="X97" s="119">
        <v>0</v>
      </c>
      <c r="Y97" s="119">
        <v>0</v>
      </c>
      <c r="Z97" s="119">
        <v>0</v>
      </c>
      <c r="AA97" s="119">
        <v>0</v>
      </c>
      <c r="AB97" s="119">
        <v>0</v>
      </c>
      <c r="AC97" s="119">
        <v>0.25</v>
      </c>
      <c r="AD97" s="119">
        <v>0.25</v>
      </c>
      <c r="AE97" s="119">
        <v>0.25</v>
      </c>
      <c r="AF97" s="119">
        <v>0.25</v>
      </c>
      <c r="AG97" s="119">
        <v>0.25</v>
      </c>
      <c r="AH97" s="119">
        <v>0.25</v>
      </c>
      <c r="AI97" s="119">
        <v>0.25</v>
      </c>
      <c r="AJ97" s="119">
        <v>0</v>
      </c>
      <c r="AK97" s="119">
        <v>0</v>
      </c>
      <c r="AL97" s="119">
        <v>0</v>
      </c>
      <c r="AM97" s="119">
        <v>0</v>
      </c>
      <c r="AN97" s="119">
        <v>0</v>
      </c>
      <c r="AO97" s="119">
        <v>0</v>
      </c>
      <c r="AP97" s="119">
        <v>0</v>
      </c>
      <c r="AQ97" s="119">
        <v>0</v>
      </c>
      <c r="AR97" s="119">
        <v>0</v>
      </c>
      <c r="AS97" s="119">
        <v>0</v>
      </c>
      <c r="AT97" s="119">
        <v>0.25</v>
      </c>
      <c r="AU97" s="119">
        <v>0.25</v>
      </c>
      <c r="AV97" s="119">
        <v>0.25</v>
      </c>
      <c r="AW97" s="119">
        <v>0.25</v>
      </c>
      <c r="AX97" s="119">
        <v>0.25</v>
      </c>
      <c r="AY97" s="119">
        <v>0.25</v>
      </c>
      <c r="AZ97" s="119">
        <v>0.25</v>
      </c>
      <c r="BA97" s="119">
        <v>0.25</v>
      </c>
      <c r="BB97" s="119">
        <v>0.25</v>
      </c>
      <c r="BC97" s="119">
        <v>0.25</v>
      </c>
      <c r="BD97" s="119">
        <v>0.25</v>
      </c>
      <c r="BE97" s="119">
        <v>0.25</v>
      </c>
      <c r="BF97" s="119">
        <v>0.25</v>
      </c>
      <c r="BG97" s="119">
        <v>0.25</v>
      </c>
      <c r="BH97" s="119">
        <v>0.25</v>
      </c>
      <c r="BI97" s="119">
        <v>0.25</v>
      </c>
      <c r="BJ97" s="119">
        <v>0.25</v>
      </c>
      <c r="BK97" s="119">
        <v>0</v>
      </c>
      <c r="BL97" s="119">
        <v>0</v>
      </c>
      <c r="BM97" s="119">
        <v>0</v>
      </c>
      <c r="BN97" s="119">
        <v>0.25</v>
      </c>
      <c r="BO97" s="119">
        <v>0.25</v>
      </c>
      <c r="BP97" s="119">
        <v>0.25</v>
      </c>
      <c r="BQ97" s="119">
        <v>0.25</v>
      </c>
      <c r="BR97" s="119">
        <v>0.25</v>
      </c>
      <c r="BS97" s="119">
        <v>0.25</v>
      </c>
      <c r="BT97" s="119">
        <v>0.25</v>
      </c>
      <c r="BU97" s="119">
        <v>0.25</v>
      </c>
      <c r="BV97" s="119">
        <v>0.25</v>
      </c>
      <c r="BW97" s="119">
        <v>0.25</v>
      </c>
      <c r="BX97" s="119">
        <v>0</v>
      </c>
      <c r="BY97" s="119">
        <v>0</v>
      </c>
      <c r="BZ97" s="119">
        <v>0</v>
      </c>
      <c r="CA97" s="119">
        <v>0</v>
      </c>
      <c r="CB97" s="119">
        <v>0</v>
      </c>
      <c r="CC97" s="119">
        <v>0</v>
      </c>
      <c r="CD97" s="119">
        <v>0</v>
      </c>
      <c r="CE97" s="119">
        <v>0</v>
      </c>
      <c r="CF97" s="119">
        <v>0</v>
      </c>
      <c r="CG97" s="119">
        <v>0.25</v>
      </c>
      <c r="CH97" s="119">
        <v>0.25</v>
      </c>
      <c r="CI97" s="119">
        <v>0.25</v>
      </c>
      <c r="CJ97" s="119">
        <v>0.25</v>
      </c>
      <c r="CK97" s="119">
        <v>0.25</v>
      </c>
      <c r="CL97" s="119">
        <v>0.25</v>
      </c>
      <c r="CM97" s="119">
        <v>0.25</v>
      </c>
      <c r="CN97" s="119">
        <v>0.5</v>
      </c>
      <c r="CO97" s="119">
        <v>0.5</v>
      </c>
      <c r="CP97" s="119">
        <v>0.25</v>
      </c>
      <c r="CQ97" s="119">
        <v>1</v>
      </c>
      <c r="CR97" s="119">
        <v>0.75</v>
      </c>
      <c r="CS97" s="119">
        <v>0.75</v>
      </c>
      <c r="CT97" s="119">
        <v>0.75</v>
      </c>
      <c r="CU97" s="119">
        <v>0.75</v>
      </c>
      <c r="CV97" s="119">
        <v>0.75</v>
      </c>
      <c r="CW97" s="119">
        <v>0.5</v>
      </c>
      <c r="CX97" s="119">
        <v>0.5</v>
      </c>
      <c r="CY97" s="119">
        <v>0.5</v>
      </c>
      <c r="CZ97" s="119">
        <v>0.5</v>
      </c>
    </row>
    <row r="98" spans="2:104">
      <c r="B98" s="120" t="s">
        <v>531</v>
      </c>
      <c r="C98" s="119">
        <v>0.2</v>
      </c>
      <c r="E98" s="115" t="s">
        <v>432</v>
      </c>
      <c r="F98" s="119">
        <v>0.25</v>
      </c>
      <c r="G98" s="119">
        <v>0.5</v>
      </c>
      <c r="H98" s="119">
        <v>0.25</v>
      </c>
      <c r="I98" s="119">
        <v>0.25</v>
      </c>
      <c r="J98" s="119">
        <v>0.25</v>
      </c>
      <c r="K98" s="119">
        <v>0.5</v>
      </c>
      <c r="L98" s="119">
        <v>0.25</v>
      </c>
      <c r="M98" s="119">
        <v>0.25</v>
      </c>
      <c r="N98" s="119">
        <v>0.25</v>
      </c>
      <c r="O98" s="119">
        <v>0.5</v>
      </c>
      <c r="P98" s="119">
        <v>0</v>
      </c>
      <c r="Q98" s="119">
        <v>0</v>
      </c>
      <c r="R98" s="119">
        <v>0</v>
      </c>
      <c r="S98" s="119">
        <v>0.25</v>
      </c>
      <c r="T98" s="119">
        <v>0</v>
      </c>
      <c r="U98" s="119">
        <v>0</v>
      </c>
      <c r="V98" s="119">
        <v>0</v>
      </c>
      <c r="W98" s="119">
        <v>0</v>
      </c>
      <c r="X98" s="119">
        <v>0</v>
      </c>
      <c r="Y98" s="119">
        <v>0</v>
      </c>
      <c r="Z98" s="119">
        <v>0</v>
      </c>
      <c r="AA98" s="119">
        <v>0</v>
      </c>
      <c r="AB98" s="119">
        <v>0</v>
      </c>
      <c r="AC98" s="119">
        <v>0.25</v>
      </c>
      <c r="AD98" s="119">
        <v>0.25</v>
      </c>
      <c r="AE98" s="119">
        <v>0.25</v>
      </c>
      <c r="AF98" s="119">
        <v>0.25</v>
      </c>
      <c r="AG98" s="119">
        <v>0.25</v>
      </c>
      <c r="AH98" s="119">
        <v>0.25</v>
      </c>
      <c r="AI98" s="119">
        <v>0.25</v>
      </c>
      <c r="AJ98" s="119">
        <v>0</v>
      </c>
      <c r="AK98" s="119">
        <v>0</v>
      </c>
      <c r="AL98" s="119">
        <v>0</v>
      </c>
      <c r="AM98" s="119">
        <v>0</v>
      </c>
      <c r="AN98" s="119">
        <v>0</v>
      </c>
      <c r="AO98" s="119">
        <v>0</v>
      </c>
      <c r="AP98" s="119">
        <v>0</v>
      </c>
      <c r="AQ98" s="119">
        <v>0</v>
      </c>
      <c r="AR98" s="119">
        <v>0</v>
      </c>
      <c r="AS98" s="119">
        <v>0</v>
      </c>
      <c r="AT98" s="119">
        <v>0.25</v>
      </c>
      <c r="AU98" s="119">
        <v>0.25</v>
      </c>
      <c r="AV98" s="119">
        <v>0.25</v>
      </c>
      <c r="AW98" s="119">
        <v>0.25</v>
      </c>
      <c r="AX98" s="119">
        <v>0.25</v>
      </c>
      <c r="AY98" s="119">
        <v>0.25</v>
      </c>
      <c r="AZ98" s="119">
        <v>0.25</v>
      </c>
      <c r="BA98" s="119">
        <v>0.25</v>
      </c>
      <c r="BB98" s="119">
        <v>0.25</v>
      </c>
      <c r="BC98" s="119">
        <v>0.25</v>
      </c>
      <c r="BD98" s="119">
        <v>0.25</v>
      </c>
      <c r="BE98" s="119">
        <v>0.25</v>
      </c>
      <c r="BF98" s="119">
        <v>0.25</v>
      </c>
      <c r="BG98" s="119">
        <v>0.25</v>
      </c>
      <c r="BH98" s="119">
        <v>0.25</v>
      </c>
      <c r="BI98" s="119">
        <v>0.25</v>
      </c>
      <c r="BJ98" s="119">
        <v>0.25</v>
      </c>
      <c r="BK98" s="119">
        <v>0</v>
      </c>
      <c r="BL98" s="119">
        <v>0</v>
      </c>
      <c r="BM98" s="119">
        <v>0</v>
      </c>
      <c r="BN98" s="119">
        <v>0.25</v>
      </c>
      <c r="BO98" s="119">
        <v>0.25</v>
      </c>
      <c r="BP98" s="119">
        <v>0.25</v>
      </c>
      <c r="BQ98" s="119">
        <v>0.25</v>
      </c>
      <c r="BR98" s="119">
        <v>0.25</v>
      </c>
      <c r="BS98" s="119">
        <v>0.25</v>
      </c>
      <c r="BT98" s="119">
        <v>0.25</v>
      </c>
      <c r="BU98" s="119">
        <v>0.25</v>
      </c>
      <c r="BV98" s="119">
        <v>0.25</v>
      </c>
      <c r="BW98" s="119">
        <v>0.25</v>
      </c>
      <c r="BX98" s="119">
        <v>0</v>
      </c>
      <c r="BY98" s="119">
        <v>0</v>
      </c>
      <c r="BZ98" s="119">
        <v>0</v>
      </c>
      <c r="CA98" s="119">
        <v>0</v>
      </c>
      <c r="CB98" s="119">
        <v>0</v>
      </c>
      <c r="CC98" s="119">
        <v>0</v>
      </c>
      <c r="CD98" s="119">
        <v>0</v>
      </c>
      <c r="CE98" s="119">
        <v>0</v>
      </c>
      <c r="CF98" s="119">
        <v>0</v>
      </c>
      <c r="CG98" s="119">
        <v>0.25</v>
      </c>
      <c r="CH98" s="119">
        <v>0.25</v>
      </c>
      <c r="CI98" s="119">
        <v>0.25</v>
      </c>
      <c r="CJ98" s="119">
        <v>0.25</v>
      </c>
      <c r="CK98" s="119">
        <v>0.25</v>
      </c>
      <c r="CL98" s="119">
        <v>0.25</v>
      </c>
      <c r="CM98" s="119">
        <v>0.25</v>
      </c>
      <c r="CN98" s="119">
        <v>0.5</v>
      </c>
      <c r="CO98" s="119">
        <v>0.5</v>
      </c>
      <c r="CP98" s="119">
        <v>0.25</v>
      </c>
      <c r="CQ98" s="119">
        <v>0.75</v>
      </c>
      <c r="CR98" s="119">
        <v>1</v>
      </c>
      <c r="CS98" s="119">
        <v>0.75</v>
      </c>
      <c r="CT98" s="119">
        <v>0.75</v>
      </c>
      <c r="CU98" s="119">
        <v>0.75</v>
      </c>
      <c r="CV98" s="119">
        <v>0.75</v>
      </c>
      <c r="CW98" s="119">
        <v>0.5</v>
      </c>
      <c r="CX98" s="119">
        <v>0.5</v>
      </c>
      <c r="CY98" s="119">
        <v>0.5</v>
      </c>
      <c r="CZ98" s="119">
        <v>0.5</v>
      </c>
    </row>
    <row r="99" spans="2:104">
      <c r="B99" s="120" t="s">
        <v>532</v>
      </c>
      <c r="C99" s="119">
        <v>0.14000000000000001</v>
      </c>
      <c r="E99" s="115" t="s">
        <v>433</v>
      </c>
      <c r="F99" s="119">
        <v>0.5</v>
      </c>
      <c r="G99" s="119">
        <v>0.5</v>
      </c>
      <c r="H99" s="119">
        <v>0.5</v>
      </c>
      <c r="I99" s="119">
        <v>0.5</v>
      </c>
      <c r="J99" s="119">
        <v>0.5</v>
      </c>
      <c r="K99" s="119">
        <v>0.5</v>
      </c>
      <c r="L99" s="119">
        <v>0.25</v>
      </c>
      <c r="M99" s="119">
        <v>0.25</v>
      </c>
      <c r="N99" s="119">
        <v>0.25</v>
      </c>
      <c r="O99" s="119">
        <v>0.5</v>
      </c>
      <c r="P99" s="119">
        <v>0</v>
      </c>
      <c r="Q99" s="119">
        <v>0</v>
      </c>
      <c r="R99" s="119">
        <v>0</v>
      </c>
      <c r="S99" s="119">
        <v>0.25</v>
      </c>
      <c r="T99" s="119">
        <v>0</v>
      </c>
      <c r="U99" s="119">
        <v>0</v>
      </c>
      <c r="V99" s="119">
        <v>0</v>
      </c>
      <c r="W99" s="119">
        <v>0</v>
      </c>
      <c r="X99" s="119">
        <v>0</v>
      </c>
      <c r="Y99" s="119">
        <v>0</v>
      </c>
      <c r="Z99" s="119">
        <v>0</v>
      </c>
      <c r="AA99" s="119">
        <v>0</v>
      </c>
      <c r="AB99" s="119">
        <v>0</v>
      </c>
      <c r="AC99" s="119">
        <v>0.25</v>
      </c>
      <c r="AD99" s="119">
        <v>0.25</v>
      </c>
      <c r="AE99" s="119">
        <v>0.25</v>
      </c>
      <c r="AF99" s="119">
        <v>0.25</v>
      </c>
      <c r="AG99" s="119">
        <v>0.25</v>
      </c>
      <c r="AH99" s="119">
        <v>0.25</v>
      </c>
      <c r="AI99" s="119">
        <v>0.25</v>
      </c>
      <c r="AJ99" s="119">
        <v>0</v>
      </c>
      <c r="AK99" s="119">
        <v>0</v>
      </c>
      <c r="AL99" s="119">
        <v>0</v>
      </c>
      <c r="AM99" s="119">
        <v>0</v>
      </c>
      <c r="AN99" s="119">
        <v>0</v>
      </c>
      <c r="AO99" s="119">
        <v>0</v>
      </c>
      <c r="AP99" s="119">
        <v>0</v>
      </c>
      <c r="AQ99" s="119">
        <v>0</v>
      </c>
      <c r="AR99" s="119">
        <v>0</v>
      </c>
      <c r="AS99" s="119">
        <v>0</v>
      </c>
      <c r="AT99" s="119">
        <v>0.25</v>
      </c>
      <c r="AU99" s="119">
        <v>0.25</v>
      </c>
      <c r="AV99" s="119">
        <v>0.25</v>
      </c>
      <c r="AW99" s="119">
        <v>0.25</v>
      </c>
      <c r="AX99" s="119">
        <v>0.25</v>
      </c>
      <c r="AY99" s="119">
        <v>0.25</v>
      </c>
      <c r="AZ99" s="119">
        <v>0.25</v>
      </c>
      <c r="BA99" s="119">
        <v>0.25</v>
      </c>
      <c r="BB99" s="119">
        <v>0.25</v>
      </c>
      <c r="BC99" s="119">
        <v>0.25</v>
      </c>
      <c r="BD99" s="119">
        <v>0.25</v>
      </c>
      <c r="BE99" s="119">
        <v>0.25</v>
      </c>
      <c r="BF99" s="119">
        <v>0.25</v>
      </c>
      <c r="BG99" s="119">
        <v>0.25</v>
      </c>
      <c r="BH99" s="119">
        <v>0.25</v>
      </c>
      <c r="BI99" s="119">
        <v>0.25</v>
      </c>
      <c r="BJ99" s="119">
        <v>0.25</v>
      </c>
      <c r="BK99" s="119">
        <v>0</v>
      </c>
      <c r="BL99" s="119">
        <v>0</v>
      </c>
      <c r="BM99" s="119">
        <v>0</v>
      </c>
      <c r="BN99" s="119">
        <v>0.25</v>
      </c>
      <c r="BO99" s="119">
        <v>0.25</v>
      </c>
      <c r="BP99" s="119">
        <v>0.25</v>
      </c>
      <c r="BQ99" s="119">
        <v>0.25</v>
      </c>
      <c r="BR99" s="119">
        <v>0.25</v>
      </c>
      <c r="BS99" s="119">
        <v>0.25</v>
      </c>
      <c r="BT99" s="119">
        <v>0.25</v>
      </c>
      <c r="BU99" s="119">
        <v>0.25</v>
      </c>
      <c r="BV99" s="119">
        <v>0.25</v>
      </c>
      <c r="BW99" s="119">
        <v>0.25</v>
      </c>
      <c r="BX99" s="119">
        <v>0</v>
      </c>
      <c r="BY99" s="119">
        <v>0</v>
      </c>
      <c r="BZ99" s="119">
        <v>0</v>
      </c>
      <c r="CA99" s="119">
        <v>0</v>
      </c>
      <c r="CB99" s="119">
        <v>0</v>
      </c>
      <c r="CC99" s="119">
        <v>0</v>
      </c>
      <c r="CD99" s="119">
        <v>0</v>
      </c>
      <c r="CE99" s="119">
        <v>0</v>
      </c>
      <c r="CF99" s="119">
        <v>0</v>
      </c>
      <c r="CG99" s="119">
        <v>0.25</v>
      </c>
      <c r="CH99" s="119">
        <v>0.25</v>
      </c>
      <c r="CI99" s="119">
        <v>0.5</v>
      </c>
      <c r="CJ99" s="119">
        <v>0.5</v>
      </c>
      <c r="CK99" s="119">
        <v>0.25</v>
      </c>
      <c r="CL99" s="119">
        <v>0.5</v>
      </c>
      <c r="CM99" s="119">
        <v>0.5</v>
      </c>
      <c r="CN99" s="119">
        <v>0.5</v>
      </c>
      <c r="CO99" s="119">
        <v>0.5</v>
      </c>
      <c r="CP99" s="119">
        <v>0.25</v>
      </c>
      <c r="CQ99" s="119">
        <v>0.75</v>
      </c>
      <c r="CR99" s="119">
        <v>0.75</v>
      </c>
      <c r="CS99" s="119">
        <v>1</v>
      </c>
      <c r="CT99" s="119">
        <v>0.75</v>
      </c>
      <c r="CU99" s="119">
        <v>0.75</v>
      </c>
      <c r="CV99" s="119">
        <v>0.75</v>
      </c>
      <c r="CW99" s="119">
        <v>0.5</v>
      </c>
      <c r="CX99" s="119">
        <v>0.5</v>
      </c>
      <c r="CY99" s="119">
        <v>0.5</v>
      </c>
      <c r="CZ99" s="119">
        <v>0.5</v>
      </c>
    </row>
    <row r="100" spans="2:104">
      <c r="B100" s="120" t="s">
        <v>533</v>
      </c>
      <c r="C100" s="119">
        <v>0.24</v>
      </c>
      <c r="E100" s="115" t="s">
        <v>434</v>
      </c>
      <c r="F100" s="119">
        <v>0.25</v>
      </c>
      <c r="G100" s="119">
        <v>0.25</v>
      </c>
      <c r="H100" s="119">
        <v>0.25</v>
      </c>
      <c r="I100" s="119">
        <v>0.25</v>
      </c>
      <c r="J100" s="119">
        <v>0.25</v>
      </c>
      <c r="K100" s="119">
        <v>0.5</v>
      </c>
      <c r="L100" s="119">
        <v>0.25</v>
      </c>
      <c r="M100" s="119">
        <v>0.25</v>
      </c>
      <c r="N100" s="119">
        <v>0.25</v>
      </c>
      <c r="O100" s="119">
        <v>0.5</v>
      </c>
      <c r="P100" s="119">
        <v>0</v>
      </c>
      <c r="Q100" s="119">
        <v>0</v>
      </c>
      <c r="R100" s="119">
        <v>0</v>
      </c>
      <c r="S100" s="119">
        <v>0</v>
      </c>
      <c r="T100" s="119">
        <v>0</v>
      </c>
      <c r="U100" s="119">
        <v>0</v>
      </c>
      <c r="V100" s="119">
        <v>0</v>
      </c>
      <c r="W100" s="119">
        <v>0</v>
      </c>
      <c r="X100" s="119">
        <v>0</v>
      </c>
      <c r="Y100" s="119">
        <v>0</v>
      </c>
      <c r="Z100" s="119">
        <v>0</v>
      </c>
      <c r="AA100" s="119">
        <v>0</v>
      </c>
      <c r="AB100" s="119">
        <v>0</v>
      </c>
      <c r="AC100" s="119">
        <v>0.25</v>
      </c>
      <c r="AD100" s="119">
        <v>0.25</v>
      </c>
      <c r="AE100" s="119">
        <v>0.25</v>
      </c>
      <c r="AF100" s="119">
        <v>0.25</v>
      </c>
      <c r="AG100" s="119">
        <v>0.25</v>
      </c>
      <c r="AH100" s="119">
        <v>0.25</v>
      </c>
      <c r="AI100" s="119">
        <v>0.25</v>
      </c>
      <c r="AJ100" s="119">
        <v>0</v>
      </c>
      <c r="AK100" s="119">
        <v>0</v>
      </c>
      <c r="AL100" s="119">
        <v>0</v>
      </c>
      <c r="AM100" s="119">
        <v>0</v>
      </c>
      <c r="AN100" s="119">
        <v>0</v>
      </c>
      <c r="AO100" s="119">
        <v>0</v>
      </c>
      <c r="AP100" s="119">
        <v>0</v>
      </c>
      <c r="AQ100" s="119">
        <v>0</v>
      </c>
      <c r="AR100" s="119">
        <v>0</v>
      </c>
      <c r="AS100" s="119">
        <v>0</v>
      </c>
      <c r="AT100" s="119">
        <v>0.25</v>
      </c>
      <c r="AU100" s="119">
        <v>0.25</v>
      </c>
      <c r="AV100" s="119">
        <v>0.25</v>
      </c>
      <c r="AW100" s="119">
        <v>0.25</v>
      </c>
      <c r="AX100" s="119">
        <v>0.25</v>
      </c>
      <c r="AY100" s="119">
        <v>0.25</v>
      </c>
      <c r="AZ100" s="119">
        <v>0.25</v>
      </c>
      <c r="BA100" s="119">
        <v>0.25</v>
      </c>
      <c r="BB100" s="119">
        <v>0.25</v>
      </c>
      <c r="BC100" s="119">
        <v>0.25</v>
      </c>
      <c r="BD100" s="119">
        <v>0.25</v>
      </c>
      <c r="BE100" s="119">
        <v>0.25</v>
      </c>
      <c r="BF100" s="119">
        <v>0.25</v>
      </c>
      <c r="BG100" s="119">
        <v>0.25</v>
      </c>
      <c r="BH100" s="119">
        <v>0.25</v>
      </c>
      <c r="BI100" s="119">
        <v>0.25</v>
      </c>
      <c r="BJ100" s="119">
        <v>0.25</v>
      </c>
      <c r="BK100" s="119">
        <v>0</v>
      </c>
      <c r="BL100" s="119">
        <v>0</v>
      </c>
      <c r="BM100" s="119">
        <v>0</v>
      </c>
      <c r="BN100" s="119">
        <v>0.25</v>
      </c>
      <c r="BO100" s="119">
        <v>0.25</v>
      </c>
      <c r="BP100" s="119">
        <v>0.25</v>
      </c>
      <c r="BQ100" s="119">
        <v>0.25</v>
      </c>
      <c r="BR100" s="119">
        <v>0.25</v>
      </c>
      <c r="BS100" s="119">
        <v>0.25</v>
      </c>
      <c r="BT100" s="119">
        <v>0.25</v>
      </c>
      <c r="BU100" s="119">
        <v>0.25</v>
      </c>
      <c r="BV100" s="119">
        <v>0.25</v>
      </c>
      <c r="BW100" s="119">
        <v>0.25</v>
      </c>
      <c r="BX100" s="119">
        <v>0</v>
      </c>
      <c r="BY100" s="119">
        <v>0</v>
      </c>
      <c r="BZ100" s="119">
        <v>0</v>
      </c>
      <c r="CA100" s="119">
        <v>0</v>
      </c>
      <c r="CB100" s="119">
        <v>0</v>
      </c>
      <c r="CC100" s="119">
        <v>0</v>
      </c>
      <c r="CD100" s="119">
        <v>0</v>
      </c>
      <c r="CE100" s="119">
        <v>0</v>
      </c>
      <c r="CF100" s="119">
        <v>0</v>
      </c>
      <c r="CG100" s="119">
        <v>0.25</v>
      </c>
      <c r="CH100" s="119">
        <v>0.25</v>
      </c>
      <c r="CI100" s="119">
        <v>0.25</v>
      </c>
      <c r="CJ100" s="119">
        <v>0.25</v>
      </c>
      <c r="CK100" s="119">
        <v>0.25</v>
      </c>
      <c r="CL100" s="119">
        <v>0.25</v>
      </c>
      <c r="CM100" s="119">
        <v>0.25</v>
      </c>
      <c r="CN100" s="119">
        <v>0.5</v>
      </c>
      <c r="CO100" s="119">
        <v>0.5</v>
      </c>
      <c r="CP100" s="119">
        <v>0.25</v>
      </c>
      <c r="CQ100" s="119">
        <v>0.75</v>
      </c>
      <c r="CR100" s="119">
        <v>0.75</v>
      </c>
      <c r="CS100" s="119">
        <v>0.75</v>
      </c>
      <c r="CT100" s="119">
        <v>1</v>
      </c>
      <c r="CU100" s="119">
        <v>1</v>
      </c>
      <c r="CV100" s="119">
        <v>1</v>
      </c>
      <c r="CW100" s="119">
        <v>0.5</v>
      </c>
      <c r="CX100" s="119">
        <v>0.5</v>
      </c>
      <c r="CY100" s="119">
        <v>0.5</v>
      </c>
      <c r="CZ100" s="119">
        <v>0.5</v>
      </c>
    </row>
    <row r="101" spans="2:104">
      <c r="B101" s="120" t="s">
        <v>534</v>
      </c>
      <c r="C101" s="119">
        <v>0.1</v>
      </c>
      <c r="E101" s="115" t="s">
        <v>435</v>
      </c>
      <c r="F101" s="119">
        <v>0.25</v>
      </c>
      <c r="G101" s="119">
        <v>0.5</v>
      </c>
      <c r="H101" s="119">
        <v>0.25</v>
      </c>
      <c r="I101" s="119">
        <v>0.25</v>
      </c>
      <c r="J101" s="119">
        <v>0.25</v>
      </c>
      <c r="K101" s="119">
        <v>0.5</v>
      </c>
      <c r="L101" s="119">
        <v>0.25</v>
      </c>
      <c r="M101" s="119">
        <v>0.25</v>
      </c>
      <c r="N101" s="119">
        <v>0.25</v>
      </c>
      <c r="O101" s="119">
        <v>0.5</v>
      </c>
      <c r="P101" s="119">
        <v>0</v>
      </c>
      <c r="Q101" s="119">
        <v>0</v>
      </c>
      <c r="R101" s="119">
        <v>0</v>
      </c>
      <c r="S101" s="119">
        <v>0.25</v>
      </c>
      <c r="T101" s="119">
        <v>0</v>
      </c>
      <c r="U101" s="119">
        <v>0</v>
      </c>
      <c r="V101" s="119">
        <v>0</v>
      </c>
      <c r="W101" s="119">
        <v>0</v>
      </c>
      <c r="X101" s="119">
        <v>0</v>
      </c>
      <c r="Y101" s="119">
        <v>0</v>
      </c>
      <c r="Z101" s="119">
        <v>0</v>
      </c>
      <c r="AA101" s="119">
        <v>0</v>
      </c>
      <c r="AB101" s="119">
        <v>0</v>
      </c>
      <c r="AC101" s="119">
        <v>0.25</v>
      </c>
      <c r="AD101" s="119">
        <v>0.25</v>
      </c>
      <c r="AE101" s="119">
        <v>0.25</v>
      </c>
      <c r="AF101" s="119">
        <v>0.25</v>
      </c>
      <c r="AG101" s="119">
        <v>0.25</v>
      </c>
      <c r="AH101" s="119">
        <v>0.25</v>
      </c>
      <c r="AI101" s="119">
        <v>0.25</v>
      </c>
      <c r="AJ101" s="119">
        <v>0</v>
      </c>
      <c r="AK101" s="119">
        <v>0</v>
      </c>
      <c r="AL101" s="119">
        <v>0</v>
      </c>
      <c r="AM101" s="119">
        <v>0</v>
      </c>
      <c r="AN101" s="119">
        <v>0</v>
      </c>
      <c r="AO101" s="119">
        <v>0</v>
      </c>
      <c r="AP101" s="119">
        <v>0</v>
      </c>
      <c r="AQ101" s="119">
        <v>0</v>
      </c>
      <c r="AR101" s="119">
        <v>0</v>
      </c>
      <c r="AS101" s="119">
        <v>0</v>
      </c>
      <c r="AT101" s="119">
        <v>0.25</v>
      </c>
      <c r="AU101" s="119">
        <v>0.25</v>
      </c>
      <c r="AV101" s="119">
        <v>0.25</v>
      </c>
      <c r="AW101" s="119">
        <v>0.25</v>
      </c>
      <c r="AX101" s="119">
        <v>0.25</v>
      </c>
      <c r="AY101" s="119">
        <v>0.25</v>
      </c>
      <c r="AZ101" s="119">
        <v>0.25</v>
      </c>
      <c r="BA101" s="119">
        <v>0.25</v>
      </c>
      <c r="BB101" s="119">
        <v>0.25</v>
      </c>
      <c r="BC101" s="119">
        <v>0.25</v>
      </c>
      <c r="BD101" s="119">
        <v>0.25</v>
      </c>
      <c r="BE101" s="119">
        <v>0.25</v>
      </c>
      <c r="BF101" s="119">
        <v>0.25</v>
      </c>
      <c r="BG101" s="119">
        <v>0.25</v>
      </c>
      <c r="BH101" s="119">
        <v>0.25</v>
      </c>
      <c r="BI101" s="119">
        <v>0.25</v>
      </c>
      <c r="BJ101" s="119">
        <v>0.25</v>
      </c>
      <c r="BK101" s="119">
        <v>0</v>
      </c>
      <c r="BL101" s="119">
        <v>0</v>
      </c>
      <c r="BM101" s="119">
        <v>0</v>
      </c>
      <c r="BN101" s="119">
        <v>0.25</v>
      </c>
      <c r="BO101" s="119">
        <v>0.25</v>
      </c>
      <c r="BP101" s="119">
        <v>0.25</v>
      </c>
      <c r="BQ101" s="119">
        <v>0.25</v>
      </c>
      <c r="BR101" s="119">
        <v>0.25</v>
      </c>
      <c r="BS101" s="119">
        <v>0.25</v>
      </c>
      <c r="BT101" s="119">
        <v>0.25</v>
      </c>
      <c r="BU101" s="119">
        <v>0.25</v>
      </c>
      <c r="BV101" s="119">
        <v>0.25</v>
      </c>
      <c r="BW101" s="119">
        <v>0.25</v>
      </c>
      <c r="BX101" s="119">
        <v>0</v>
      </c>
      <c r="BY101" s="119">
        <v>0</v>
      </c>
      <c r="BZ101" s="119">
        <v>0</v>
      </c>
      <c r="CA101" s="119">
        <v>0</v>
      </c>
      <c r="CB101" s="119">
        <v>0</v>
      </c>
      <c r="CC101" s="119">
        <v>0</v>
      </c>
      <c r="CD101" s="119">
        <v>0</v>
      </c>
      <c r="CE101" s="119">
        <v>0</v>
      </c>
      <c r="CF101" s="119">
        <v>0</v>
      </c>
      <c r="CG101" s="119">
        <v>0.25</v>
      </c>
      <c r="CH101" s="119">
        <v>0.25</v>
      </c>
      <c r="CI101" s="119">
        <v>0.25</v>
      </c>
      <c r="CJ101" s="119">
        <v>0.25</v>
      </c>
      <c r="CK101" s="119">
        <v>0.25</v>
      </c>
      <c r="CL101" s="119">
        <v>0.25</v>
      </c>
      <c r="CM101" s="119">
        <v>0.25</v>
      </c>
      <c r="CN101" s="119">
        <v>0.5</v>
      </c>
      <c r="CO101" s="119">
        <v>0.5</v>
      </c>
      <c r="CP101" s="119">
        <v>0.25</v>
      </c>
      <c r="CQ101" s="119">
        <v>0.75</v>
      </c>
      <c r="CR101" s="119">
        <v>0.75</v>
      </c>
      <c r="CS101" s="119">
        <v>0.75</v>
      </c>
      <c r="CT101" s="119">
        <v>1</v>
      </c>
      <c r="CU101" s="119">
        <v>1</v>
      </c>
      <c r="CV101" s="119">
        <v>1</v>
      </c>
      <c r="CW101" s="119">
        <v>0.5</v>
      </c>
      <c r="CX101" s="119">
        <v>0.5</v>
      </c>
      <c r="CY101" s="119">
        <v>0.5</v>
      </c>
      <c r="CZ101" s="119">
        <v>0.5</v>
      </c>
    </row>
    <row r="102" spans="2:104">
      <c r="B102" s="120" t="s">
        <v>535</v>
      </c>
      <c r="C102" s="119">
        <v>1.2</v>
      </c>
      <c r="E102" s="115" t="s">
        <v>436</v>
      </c>
      <c r="F102" s="119">
        <v>0.25</v>
      </c>
      <c r="G102" s="119">
        <v>0.25</v>
      </c>
      <c r="H102" s="119">
        <v>0.25</v>
      </c>
      <c r="I102" s="119">
        <v>0.25</v>
      </c>
      <c r="J102" s="119">
        <v>0.25</v>
      </c>
      <c r="K102" s="119">
        <v>0.5</v>
      </c>
      <c r="L102" s="119">
        <v>0.25</v>
      </c>
      <c r="M102" s="119">
        <v>0.25</v>
      </c>
      <c r="N102" s="119">
        <v>0.25</v>
      </c>
      <c r="O102" s="119">
        <v>0.5</v>
      </c>
      <c r="P102" s="119">
        <v>0</v>
      </c>
      <c r="Q102" s="119">
        <v>0</v>
      </c>
      <c r="R102" s="119">
        <v>0</v>
      </c>
      <c r="S102" s="119">
        <v>0</v>
      </c>
      <c r="T102" s="119">
        <v>0</v>
      </c>
      <c r="U102" s="119">
        <v>0</v>
      </c>
      <c r="V102" s="119">
        <v>0</v>
      </c>
      <c r="W102" s="119">
        <v>0</v>
      </c>
      <c r="X102" s="119">
        <v>0</v>
      </c>
      <c r="Y102" s="119">
        <v>0</v>
      </c>
      <c r="Z102" s="119">
        <v>0</v>
      </c>
      <c r="AA102" s="119">
        <v>0</v>
      </c>
      <c r="AB102" s="119">
        <v>0</v>
      </c>
      <c r="AC102" s="119">
        <v>0.25</v>
      </c>
      <c r="AD102" s="119">
        <v>0.25</v>
      </c>
      <c r="AE102" s="119">
        <v>0.25</v>
      </c>
      <c r="AF102" s="119">
        <v>0.25</v>
      </c>
      <c r="AG102" s="119">
        <v>0.25</v>
      </c>
      <c r="AH102" s="119">
        <v>0.25</v>
      </c>
      <c r="AI102" s="119">
        <v>0.25</v>
      </c>
      <c r="AJ102" s="119">
        <v>0</v>
      </c>
      <c r="AK102" s="119">
        <v>0</v>
      </c>
      <c r="AL102" s="119">
        <v>0</v>
      </c>
      <c r="AM102" s="119">
        <v>0</v>
      </c>
      <c r="AN102" s="119">
        <v>0</v>
      </c>
      <c r="AO102" s="119">
        <v>0</v>
      </c>
      <c r="AP102" s="119">
        <v>0</v>
      </c>
      <c r="AQ102" s="119">
        <v>0</v>
      </c>
      <c r="AR102" s="119">
        <v>0</v>
      </c>
      <c r="AS102" s="119">
        <v>0</v>
      </c>
      <c r="AT102" s="119">
        <v>0.25</v>
      </c>
      <c r="AU102" s="119">
        <v>0.25</v>
      </c>
      <c r="AV102" s="119">
        <v>0.25</v>
      </c>
      <c r="AW102" s="119">
        <v>0.25</v>
      </c>
      <c r="AX102" s="119">
        <v>0.25</v>
      </c>
      <c r="AY102" s="119">
        <v>0.25</v>
      </c>
      <c r="AZ102" s="119">
        <v>0.25</v>
      </c>
      <c r="BA102" s="119">
        <v>0.25</v>
      </c>
      <c r="BB102" s="119">
        <v>0.25</v>
      </c>
      <c r="BC102" s="119">
        <v>0.25</v>
      </c>
      <c r="BD102" s="119">
        <v>0.25</v>
      </c>
      <c r="BE102" s="119">
        <v>0.25</v>
      </c>
      <c r="BF102" s="119">
        <v>0.25</v>
      </c>
      <c r="BG102" s="119">
        <v>0.25</v>
      </c>
      <c r="BH102" s="119">
        <v>0.25</v>
      </c>
      <c r="BI102" s="119">
        <v>0.25</v>
      </c>
      <c r="BJ102" s="119">
        <v>0.25</v>
      </c>
      <c r="BK102" s="119">
        <v>0</v>
      </c>
      <c r="BL102" s="119">
        <v>0</v>
      </c>
      <c r="BM102" s="119">
        <v>0</v>
      </c>
      <c r="BN102" s="119">
        <v>0.25</v>
      </c>
      <c r="BO102" s="119">
        <v>0.5</v>
      </c>
      <c r="BP102" s="119">
        <v>0.5</v>
      </c>
      <c r="BQ102" s="119">
        <v>0.5</v>
      </c>
      <c r="BR102" s="119">
        <v>0.5</v>
      </c>
      <c r="BS102" s="119">
        <v>0.25</v>
      </c>
      <c r="BT102" s="119">
        <v>0.25</v>
      </c>
      <c r="BU102" s="119">
        <v>0.25</v>
      </c>
      <c r="BV102" s="119">
        <v>0.25</v>
      </c>
      <c r="BW102" s="119">
        <v>0.25</v>
      </c>
      <c r="BX102" s="119">
        <v>0</v>
      </c>
      <c r="BY102" s="119">
        <v>0</v>
      </c>
      <c r="BZ102" s="119">
        <v>0</v>
      </c>
      <c r="CA102" s="119">
        <v>0</v>
      </c>
      <c r="CB102" s="119">
        <v>0</v>
      </c>
      <c r="CC102" s="119">
        <v>0</v>
      </c>
      <c r="CD102" s="119">
        <v>0</v>
      </c>
      <c r="CE102" s="119">
        <v>0</v>
      </c>
      <c r="CF102" s="119">
        <v>0</v>
      </c>
      <c r="CG102" s="119">
        <v>0.25</v>
      </c>
      <c r="CH102" s="119">
        <v>0.25</v>
      </c>
      <c r="CI102" s="119">
        <v>0.25</v>
      </c>
      <c r="CJ102" s="119">
        <v>0.25</v>
      </c>
      <c r="CK102" s="119">
        <v>0.25</v>
      </c>
      <c r="CL102" s="119">
        <v>0.25</v>
      </c>
      <c r="CM102" s="119">
        <v>0.25</v>
      </c>
      <c r="CN102" s="119">
        <v>0.5</v>
      </c>
      <c r="CO102" s="119">
        <v>0.5</v>
      </c>
      <c r="CP102" s="119">
        <v>0.25</v>
      </c>
      <c r="CQ102" s="119">
        <v>0.75</v>
      </c>
      <c r="CR102" s="119">
        <v>0.75</v>
      </c>
      <c r="CS102" s="119">
        <v>0.75</v>
      </c>
      <c r="CT102" s="119">
        <v>1</v>
      </c>
      <c r="CU102" s="119">
        <v>1</v>
      </c>
      <c r="CV102" s="119">
        <v>1</v>
      </c>
      <c r="CW102" s="119">
        <v>0.5</v>
      </c>
      <c r="CX102" s="119">
        <v>0.5</v>
      </c>
      <c r="CY102" s="119">
        <v>0.5</v>
      </c>
      <c r="CZ102" s="119">
        <v>0.5</v>
      </c>
    </row>
    <row r="103" spans="2:104">
      <c r="B103" s="120" t="s">
        <v>536</v>
      </c>
      <c r="C103" s="119">
        <v>0.76</v>
      </c>
      <c r="E103" s="115" t="s">
        <v>437</v>
      </c>
      <c r="F103" s="119">
        <v>0.5</v>
      </c>
      <c r="G103" s="119">
        <v>0.5</v>
      </c>
      <c r="H103" s="119">
        <v>0.5</v>
      </c>
      <c r="I103" s="119">
        <v>0.5</v>
      </c>
      <c r="J103" s="119">
        <v>0.5</v>
      </c>
      <c r="K103" s="119">
        <v>0.5</v>
      </c>
      <c r="L103" s="119">
        <v>0.5</v>
      </c>
      <c r="M103" s="119">
        <v>0.5</v>
      </c>
      <c r="N103" s="119">
        <v>0.5</v>
      </c>
      <c r="O103" s="119">
        <v>0.75</v>
      </c>
      <c r="P103" s="119">
        <v>0.5</v>
      </c>
      <c r="Q103" s="119">
        <v>0.25</v>
      </c>
      <c r="R103" s="119">
        <v>0.25</v>
      </c>
      <c r="S103" s="119">
        <v>0.5</v>
      </c>
      <c r="T103" s="119">
        <v>0.25</v>
      </c>
      <c r="U103" s="119">
        <v>0.25</v>
      </c>
      <c r="V103" s="119">
        <v>0.25</v>
      </c>
      <c r="W103" s="119">
        <v>0.25</v>
      </c>
      <c r="X103" s="119">
        <v>0.25</v>
      </c>
      <c r="Y103" s="119">
        <v>0.25</v>
      </c>
      <c r="Z103" s="119">
        <v>0</v>
      </c>
      <c r="AA103" s="119">
        <v>0</v>
      </c>
      <c r="AB103" s="119">
        <v>0</v>
      </c>
      <c r="AC103" s="119">
        <v>0.25</v>
      </c>
      <c r="AD103" s="119">
        <v>0.25</v>
      </c>
      <c r="AE103" s="119">
        <v>0.25</v>
      </c>
      <c r="AF103" s="119">
        <v>0.25</v>
      </c>
      <c r="AG103" s="119">
        <v>0.25</v>
      </c>
      <c r="AH103" s="119">
        <v>0.25</v>
      </c>
      <c r="AI103" s="119">
        <v>0.5</v>
      </c>
      <c r="AJ103" s="119">
        <v>0.25</v>
      </c>
      <c r="AK103" s="119">
        <v>0.25</v>
      </c>
      <c r="AL103" s="119">
        <v>0.25</v>
      </c>
      <c r="AM103" s="119">
        <v>0.25</v>
      </c>
      <c r="AN103" s="119">
        <v>0.25</v>
      </c>
      <c r="AO103" s="119">
        <v>0.25</v>
      </c>
      <c r="AP103" s="119">
        <v>0.25</v>
      </c>
      <c r="AQ103" s="119">
        <v>0.25</v>
      </c>
      <c r="AR103" s="119">
        <v>0.25</v>
      </c>
      <c r="AS103" s="119">
        <v>0.25</v>
      </c>
      <c r="AT103" s="119">
        <v>0.25</v>
      </c>
      <c r="AU103" s="119">
        <v>0.25</v>
      </c>
      <c r="AV103" s="119">
        <v>0.25</v>
      </c>
      <c r="AW103" s="119">
        <v>0.25</v>
      </c>
      <c r="AX103" s="119">
        <v>0.25</v>
      </c>
      <c r="AY103" s="119">
        <v>0.25</v>
      </c>
      <c r="AZ103" s="119">
        <v>0.25</v>
      </c>
      <c r="BA103" s="119">
        <v>0.25</v>
      </c>
      <c r="BB103" s="119">
        <v>0.25</v>
      </c>
      <c r="BC103" s="119">
        <v>0.25</v>
      </c>
      <c r="BD103" s="119">
        <v>0.25</v>
      </c>
      <c r="BE103" s="119">
        <v>0.25</v>
      </c>
      <c r="BF103" s="119">
        <v>0.25</v>
      </c>
      <c r="BG103" s="119">
        <v>0.25</v>
      </c>
      <c r="BH103" s="119">
        <v>0.25</v>
      </c>
      <c r="BI103" s="119">
        <v>0.25</v>
      </c>
      <c r="BJ103" s="119">
        <v>0.25</v>
      </c>
      <c r="BK103" s="119">
        <v>0</v>
      </c>
      <c r="BL103" s="119">
        <v>0</v>
      </c>
      <c r="BM103" s="119">
        <v>0</v>
      </c>
      <c r="BN103" s="119">
        <v>0.25</v>
      </c>
      <c r="BO103" s="119">
        <v>0.25</v>
      </c>
      <c r="BP103" s="119">
        <v>0.25</v>
      </c>
      <c r="BQ103" s="119">
        <v>0.25</v>
      </c>
      <c r="BR103" s="119">
        <v>0.25</v>
      </c>
      <c r="BS103" s="119">
        <v>0.25</v>
      </c>
      <c r="BT103" s="119">
        <v>0.25</v>
      </c>
      <c r="BU103" s="119">
        <v>0.25</v>
      </c>
      <c r="BV103" s="119">
        <v>0.25</v>
      </c>
      <c r="BW103" s="119">
        <v>0.25</v>
      </c>
      <c r="BX103" s="119">
        <v>0</v>
      </c>
      <c r="BY103" s="119">
        <v>0</v>
      </c>
      <c r="BZ103" s="119">
        <v>0</v>
      </c>
      <c r="CA103" s="119">
        <v>0</v>
      </c>
      <c r="CB103" s="119">
        <v>0</v>
      </c>
      <c r="CC103" s="119">
        <v>0</v>
      </c>
      <c r="CD103" s="119">
        <v>0</v>
      </c>
      <c r="CE103" s="119">
        <v>0</v>
      </c>
      <c r="CF103" s="119">
        <v>0</v>
      </c>
      <c r="CG103" s="119">
        <v>0.25</v>
      </c>
      <c r="CH103" s="119">
        <v>0.25</v>
      </c>
      <c r="CI103" s="119">
        <v>0.5</v>
      </c>
      <c r="CJ103" s="119">
        <v>0.5</v>
      </c>
      <c r="CK103" s="119">
        <v>0.25</v>
      </c>
      <c r="CL103" s="119">
        <v>0.5</v>
      </c>
      <c r="CM103" s="119">
        <v>0.5</v>
      </c>
      <c r="CN103" s="119">
        <v>0.5</v>
      </c>
      <c r="CO103" s="119">
        <v>0.25</v>
      </c>
      <c r="CP103" s="119">
        <v>0.25</v>
      </c>
      <c r="CQ103" s="119">
        <v>0.5</v>
      </c>
      <c r="CR103" s="119">
        <v>0.5</v>
      </c>
      <c r="CS103" s="119">
        <v>0.5</v>
      </c>
      <c r="CT103" s="119">
        <v>0.5</v>
      </c>
      <c r="CU103" s="119">
        <v>0.5</v>
      </c>
      <c r="CV103" s="119">
        <v>0.5</v>
      </c>
      <c r="CW103" s="119">
        <v>1</v>
      </c>
      <c r="CX103" s="119">
        <v>0.5</v>
      </c>
      <c r="CY103" s="119">
        <v>0.5</v>
      </c>
      <c r="CZ103" s="119">
        <v>0.5</v>
      </c>
    </row>
    <row r="104" spans="2:104">
      <c r="B104" s="120" t="s">
        <v>537</v>
      </c>
      <c r="C104" s="119">
        <v>0.84</v>
      </c>
      <c r="E104" s="115" t="s">
        <v>438</v>
      </c>
      <c r="F104" s="119">
        <v>0.25</v>
      </c>
      <c r="G104" s="119">
        <v>0.25</v>
      </c>
      <c r="H104" s="119">
        <v>0.25</v>
      </c>
      <c r="I104" s="119">
        <v>0.25</v>
      </c>
      <c r="J104" s="119">
        <v>0.25</v>
      </c>
      <c r="K104" s="119">
        <v>0.25</v>
      </c>
      <c r="L104" s="119">
        <v>0</v>
      </c>
      <c r="M104" s="119">
        <v>0</v>
      </c>
      <c r="N104" s="119">
        <v>0</v>
      </c>
      <c r="O104" s="119">
        <v>0.5</v>
      </c>
      <c r="P104" s="119">
        <v>0</v>
      </c>
      <c r="Q104" s="119">
        <v>0</v>
      </c>
      <c r="R104" s="119">
        <v>0</v>
      </c>
      <c r="S104" s="119">
        <v>0</v>
      </c>
      <c r="T104" s="119">
        <v>0</v>
      </c>
      <c r="U104" s="119">
        <v>0</v>
      </c>
      <c r="V104" s="119">
        <v>0</v>
      </c>
      <c r="W104" s="119">
        <v>0</v>
      </c>
      <c r="X104" s="119">
        <v>0</v>
      </c>
      <c r="Y104" s="119">
        <v>0</v>
      </c>
      <c r="Z104" s="119">
        <v>0</v>
      </c>
      <c r="AA104" s="119">
        <v>0</v>
      </c>
      <c r="AB104" s="119">
        <v>0</v>
      </c>
      <c r="AC104" s="119">
        <v>0.25</v>
      </c>
      <c r="AD104" s="119">
        <v>0.25</v>
      </c>
      <c r="AE104" s="119">
        <v>0.25</v>
      </c>
      <c r="AF104" s="119">
        <v>0.25</v>
      </c>
      <c r="AG104" s="119">
        <v>0.25</v>
      </c>
      <c r="AH104" s="119">
        <v>0.5</v>
      </c>
      <c r="AI104" s="119">
        <v>0.75</v>
      </c>
      <c r="AJ104" s="119">
        <v>0.5</v>
      </c>
      <c r="AK104" s="119">
        <v>0.5</v>
      </c>
      <c r="AL104" s="119">
        <v>0.5</v>
      </c>
      <c r="AM104" s="119">
        <v>0.5</v>
      </c>
      <c r="AN104" s="119">
        <v>0.5</v>
      </c>
      <c r="AO104" s="119">
        <v>0.25</v>
      </c>
      <c r="AP104" s="119">
        <v>0.25</v>
      </c>
      <c r="AQ104" s="119">
        <v>0.25</v>
      </c>
      <c r="AR104" s="119">
        <v>0.25</v>
      </c>
      <c r="AS104" s="119">
        <v>0.25</v>
      </c>
      <c r="AT104" s="119">
        <v>0.5</v>
      </c>
      <c r="AU104" s="119">
        <v>0.5</v>
      </c>
      <c r="AV104" s="119">
        <v>0.75</v>
      </c>
      <c r="AW104" s="119">
        <v>0.25</v>
      </c>
      <c r="AX104" s="119">
        <v>0.5</v>
      </c>
      <c r="AY104" s="119">
        <v>0.5</v>
      </c>
      <c r="AZ104" s="119">
        <v>0.5</v>
      </c>
      <c r="BA104" s="119">
        <v>0.5</v>
      </c>
      <c r="BB104" s="119">
        <v>0.25</v>
      </c>
      <c r="BC104" s="119">
        <v>0.5</v>
      </c>
      <c r="BD104" s="119">
        <v>0.25</v>
      </c>
      <c r="BE104" s="119">
        <v>0.25</v>
      </c>
      <c r="BF104" s="119">
        <v>0.25</v>
      </c>
      <c r="BG104" s="119">
        <v>0.25</v>
      </c>
      <c r="BH104" s="119">
        <v>0.25</v>
      </c>
      <c r="BI104" s="119">
        <v>0.25</v>
      </c>
      <c r="BJ104" s="119">
        <v>0.25</v>
      </c>
      <c r="BK104" s="119">
        <v>0.25</v>
      </c>
      <c r="BL104" s="119">
        <v>0.25</v>
      </c>
      <c r="BM104" s="119">
        <v>0.25</v>
      </c>
      <c r="BN104" s="119">
        <v>0.25</v>
      </c>
      <c r="BO104" s="119">
        <v>0.5</v>
      </c>
      <c r="BP104" s="119">
        <v>0.5</v>
      </c>
      <c r="BQ104" s="119">
        <v>0.5</v>
      </c>
      <c r="BR104" s="119">
        <v>0.5</v>
      </c>
      <c r="BS104" s="119">
        <v>0.25</v>
      </c>
      <c r="BT104" s="119">
        <v>0.25</v>
      </c>
      <c r="BU104" s="119">
        <v>0.25</v>
      </c>
      <c r="BV104" s="119">
        <v>0.25</v>
      </c>
      <c r="BW104" s="119">
        <v>0.25</v>
      </c>
      <c r="BX104" s="119">
        <v>0</v>
      </c>
      <c r="BY104" s="119">
        <v>0</v>
      </c>
      <c r="BZ104" s="119">
        <v>0</v>
      </c>
      <c r="CA104" s="119">
        <v>0</v>
      </c>
      <c r="CB104" s="119">
        <v>0</v>
      </c>
      <c r="CC104" s="119">
        <v>0</v>
      </c>
      <c r="CD104" s="119">
        <v>0</v>
      </c>
      <c r="CE104" s="119">
        <v>0</v>
      </c>
      <c r="CF104" s="119">
        <v>0</v>
      </c>
      <c r="CG104" s="119">
        <v>0.25</v>
      </c>
      <c r="CH104" s="119">
        <v>0.25</v>
      </c>
      <c r="CI104" s="119">
        <v>0.25</v>
      </c>
      <c r="CJ104" s="119">
        <v>0.25</v>
      </c>
      <c r="CK104" s="119">
        <v>0.25</v>
      </c>
      <c r="CL104" s="119">
        <v>0.25</v>
      </c>
      <c r="CM104" s="119">
        <v>0.25</v>
      </c>
      <c r="CN104" s="119">
        <v>0.5</v>
      </c>
      <c r="CO104" s="119">
        <v>0.25</v>
      </c>
      <c r="CP104" s="119">
        <v>0.25</v>
      </c>
      <c r="CQ104" s="119">
        <v>0.5</v>
      </c>
      <c r="CR104" s="119">
        <v>0.5</v>
      </c>
      <c r="CS104" s="119">
        <v>0.5</v>
      </c>
      <c r="CT104" s="119">
        <v>0.5</v>
      </c>
      <c r="CU104" s="119">
        <v>0.5</v>
      </c>
      <c r="CV104" s="119">
        <v>0.5</v>
      </c>
      <c r="CW104" s="119">
        <v>0.5</v>
      </c>
      <c r="CX104" s="119">
        <v>1</v>
      </c>
      <c r="CY104" s="119">
        <v>0.5</v>
      </c>
      <c r="CZ104" s="119">
        <v>0.5</v>
      </c>
    </row>
    <row r="105" spans="2:104">
      <c r="B105" s="120" t="s">
        <v>538</v>
      </c>
      <c r="C105" s="119">
        <v>1.31</v>
      </c>
      <c r="E105" s="115" t="s">
        <v>439</v>
      </c>
      <c r="F105" s="119">
        <v>0.25</v>
      </c>
      <c r="G105" s="119">
        <v>0.25</v>
      </c>
      <c r="H105" s="119">
        <v>0.25</v>
      </c>
      <c r="I105" s="119">
        <v>0.25</v>
      </c>
      <c r="J105" s="119">
        <v>0.25</v>
      </c>
      <c r="K105" s="119">
        <v>0.25</v>
      </c>
      <c r="L105" s="119">
        <v>0</v>
      </c>
      <c r="M105" s="119">
        <v>0</v>
      </c>
      <c r="N105" s="119">
        <v>0</v>
      </c>
      <c r="O105" s="119">
        <v>0.5</v>
      </c>
      <c r="P105" s="119">
        <v>0</v>
      </c>
      <c r="Q105" s="119">
        <v>0</v>
      </c>
      <c r="R105" s="119">
        <v>0</v>
      </c>
      <c r="S105" s="119">
        <v>0</v>
      </c>
      <c r="T105" s="119">
        <v>0</v>
      </c>
      <c r="U105" s="119">
        <v>0</v>
      </c>
      <c r="V105" s="119">
        <v>0</v>
      </c>
      <c r="W105" s="119">
        <v>0</v>
      </c>
      <c r="X105" s="119">
        <v>0</v>
      </c>
      <c r="Y105" s="119">
        <v>0</v>
      </c>
      <c r="Z105" s="119">
        <v>0</v>
      </c>
      <c r="AA105" s="119">
        <v>0</v>
      </c>
      <c r="AB105" s="119">
        <v>0</v>
      </c>
      <c r="AC105" s="119">
        <v>0.25</v>
      </c>
      <c r="AD105" s="119">
        <v>0.25</v>
      </c>
      <c r="AE105" s="119">
        <v>0.25</v>
      </c>
      <c r="AF105" s="119">
        <v>0.25</v>
      </c>
      <c r="AG105" s="119">
        <v>0.25</v>
      </c>
      <c r="AH105" s="119">
        <v>0.25</v>
      </c>
      <c r="AI105" s="119">
        <v>0.5</v>
      </c>
      <c r="AJ105" s="119">
        <v>0.25</v>
      </c>
      <c r="AK105" s="119">
        <v>0.25</v>
      </c>
      <c r="AL105" s="119">
        <v>0.25</v>
      </c>
      <c r="AM105" s="119">
        <v>0.25</v>
      </c>
      <c r="AN105" s="119">
        <v>0.25</v>
      </c>
      <c r="AO105" s="119">
        <v>0.25</v>
      </c>
      <c r="AP105" s="119">
        <v>0.25</v>
      </c>
      <c r="AQ105" s="119">
        <v>0.25</v>
      </c>
      <c r="AR105" s="119">
        <v>0.25</v>
      </c>
      <c r="AS105" s="119">
        <v>0.25</v>
      </c>
      <c r="AT105" s="119">
        <v>0.5</v>
      </c>
      <c r="AU105" s="119">
        <v>0.5</v>
      </c>
      <c r="AV105" s="119">
        <v>0.5</v>
      </c>
      <c r="AW105" s="119">
        <v>0.25</v>
      </c>
      <c r="AX105" s="119">
        <v>0.5</v>
      </c>
      <c r="AY105" s="119">
        <v>0.5</v>
      </c>
      <c r="AZ105" s="119">
        <v>0.5</v>
      </c>
      <c r="BA105" s="119">
        <v>0.5</v>
      </c>
      <c r="BB105" s="119">
        <v>0.5</v>
      </c>
      <c r="BC105" s="119">
        <v>0.5</v>
      </c>
      <c r="BD105" s="119">
        <v>0.25</v>
      </c>
      <c r="BE105" s="119">
        <v>0.25</v>
      </c>
      <c r="BF105" s="119">
        <v>0.25</v>
      </c>
      <c r="BG105" s="119">
        <v>0.25</v>
      </c>
      <c r="BH105" s="119">
        <v>0.25</v>
      </c>
      <c r="BI105" s="119">
        <v>0.5</v>
      </c>
      <c r="BJ105" s="119">
        <v>0.25</v>
      </c>
      <c r="BK105" s="119">
        <v>0.25</v>
      </c>
      <c r="BL105" s="119">
        <v>0.25</v>
      </c>
      <c r="BM105" s="119">
        <v>0.25</v>
      </c>
      <c r="BN105" s="119">
        <v>0.25</v>
      </c>
      <c r="BO105" s="119">
        <v>0.5</v>
      </c>
      <c r="BP105" s="119">
        <v>0.5</v>
      </c>
      <c r="BQ105" s="119">
        <v>0.5</v>
      </c>
      <c r="BR105" s="119">
        <v>0.5</v>
      </c>
      <c r="BS105" s="119">
        <v>0.25</v>
      </c>
      <c r="BT105" s="119">
        <v>0.25</v>
      </c>
      <c r="BU105" s="119">
        <v>0.25</v>
      </c>
      <c r="BV105" s="119">
        <v>0.25</v>
      </c>
      <c r="BW105" s="119">
        <v>0.25</v>
      </c>
      <c r="BX105" s="119">
        <v>0</v>
      </c>
      <c r="BY105" s="119">
        <v>0</v>
      </c>
      <c r="BZ105" s="119">
        <v>0</v>
      </c>
      <c r="CA105" s="119">
        <v>0</v>
      </c>
      <c r="CB105" s="119">
        <v>0</v>
      </c>
      <c r="CC105" s="119">
        <v>0</v>
      </c>
      <c r="CD105" s="119">
        <v>0</v>
      </c>
      <c r="CE105" s="119">
        <v>0</v>
      </c>
      <c r="CF105" s="119">
        <v>0</v>
      </c>
      <c r="CG105" s="119">
        <v>0.25</v>
      </c>
      <c r="CH105" s="119">
        <v>0.25</v>
      </c>
      <c r="CI105" s="119">
        <v>0.25</v>
      </c>
      <c r="CJ105" s="119">
        <v>0.25</v>
      </c>
      <c r="CK105" s="119">
        <v>0.25</v>
      </c>
      <c r="CL105" s="119">
        <v>0.25</v>
      </c>
      <c r="CM105" s="119">
        <v>0.5</v>
      </c>
      <c r="CN105" s="119">
        <v>0.5</v>
      </c>
      <c r="CO105" s="119">
        <v>0.5</v>
      </c>
      <c r="CP105" s="119">
        <v>0.25</v>
      </c>
      <c r="CQ105" s="119">
        <v>0.5</v>
      </c>
      <c r="CR105" s="119">
        <v>0.5</v>
      </c>
      <c r="CS105" s="119">
        <v>0.5</v>
      </c>
      <c r="CT105" s="119">
        <v>0.5</v>
      </c>
      <c r="CU105" s="119">
        <v>0.5</v>
      </c>
      <c r="CV105" s="119">
        <v>0.5</v>
      </c>
      <c r="CW105" s="119">
        <v>0.5</v>
      </c>
      <c r="CX105" s="119">
        <v>0.5</v>
      </c>
      <c r="CY105" s="119">
        <v>1</v>
      </c>
      <c r="CZ105" s="119">
        <v>0.75</v>
      </c>
    </row>
    <row r="106" spans="2:104">
      <c r="B106" s="120" t="s">
        <v>539</v>
      </c>
      <c r="C106" s="119">
        <v>2.0499999999999998</v>
      </c>
      <c r="E106" s="115" t="s">
        <v>440</v>
      </c>
      <c r="F106" s="119">
        <v>0.25</v>
      </c>
      <c r="G106" s="119">
        <v>0.25</v>
      </c>
      <c r="H106" s="119">
        <v>0.25</v>
      </c>
      <c r="I106" s="119">
        <v>0.25</v>
      </c>
      <c r="J106" s="119">
        <v>0.25</v>
      </c>
      <c r="K106" s="119">
        <v>0.25</v>
      </c>
      <c r="L106" s="119">
        <v>0</v>
      </c>
      <c r="M106" s="119">
        <v>0</v>
      </c>
      <c r="N106" s="119">
        <v>0</v>
      </c>
      <c r="O106" s="119">
        <v>0.5</v>
      </c>
      <c r="P106" s="119">
        <v>0</v>
      </c>
      <c r="Q106" s="119">
        <v>0</v>
      </c>
      <c r="R106" s="119">
        <v>0</v>
      </c>
      <c r="S106" s="119">
        <v>0.25</v>
      </c>
      <c r="T106" s="119">
        <v>0</v>
      </c>
      <c r="U106" s="119">
        <v>0</v>
      </c>
      <c r="V106" s="119">
        <v>0</v>
      </c>
      <c r="W106" s="119">
        <v>0</v>
      </c>
      <c r="X106" s="119">
        <v>0</v>
      </c>
      <c r="Y106" s="119">
        <v>0</v>
      </c>
      <c r="Z106" s="119">
        <v>0</v>
      </c>
      <c r="AA106" s="119">
        <v>0</v>
      </c>
      <c r="AB106" s="119">
        <v>0</v>
      </c>
      <c r="AC106" s="119">
        <v>0.25</v>
      </c>
      <c r="AD106" s="119">
        <v>0.25</v>
      </c>
      <c r="AE106" s="119">
        <v>0.25</v>
      </c>
      <c r="AF106" s="119">
        <v>0.25</v>
      </c>
      <c r="AG106" s="119">
        <v>0.25</v>
      </c>
      <c r="AH106" s="119">
        <v>0.25</v>
      </c>
      <c r="AI106" s="119">
        <v>0.25</v>
      </c>
      <c r="AJ106" s="119">
        <v>0.25</v>
      </c>
      <c r="AK106" s="119">
        <v>0.25</v>
      </c>
      <c r="AL106" s="119">
        <v>0.25</v>
      </c>
      <c r="AM106" s="119">
        <v>0.25</v>
      </c>
      <c r="AN106" s="119">
        <v>0.25</v>
      </c>
      <c r="AO106" s="119">
        <v>0.25</v>
      </c>
      <c r="AP106" s="119">
        <v>0.25</v>
      </c>
      <c r="AQ106" s="119">
        <v>0.25</v>
      </c>
      <c r="AR106" s="119">
        <v>0.25</v>
      </c>
      <c r="AS106" s="119">
        <v>0.25</v>
      </c>
      <c r="AT106" s="119">
        <v>0.25</v>
      </c>
      <c r="AU106" s="119">
        <v>0.25</v>
      </c>
      <c r="AV106" s="119">
        <v>0.25</v>
      </c>
      <c r="AW106" s="119">
        <v>0.25</v>
      </c>
      <c r="AX106" s="119">
        <v>0.25</v>
      </c>
      <c r="AY106" s="119">
        <v>0.5</v>
      </c>
      <c r="AZ106" s="119">
        <v>0.5</v>
      </c>
      <c r="BA106" s="119">
        <v>0.5</v>
      </c>
      <c r="BB106" s="119">
        <v>0.5</v>
      </c>
      <c r="BC106" s="119">
        <v>0.5</v>
      </c>
      <c r="BD106" s="119">
        <v>0.25</v>
      </c>
      <c r="BE106" s="119">
        <v>0.25</v>
      </c>
      <c r="BF106" s="119">
        <v>0.25</v>
      </c>
      <c r="BG106" s="119">
        <v>0.25</v>
      </c>
      <c r="BH106" s="119">
        <v>0.25</v>
      </c>
      <c r="BI106" s="119">
        <v>0.5</v>
      </c>
      <c r="BJ106" s="119">
        <v>0.25</v>
      </c>
      <c r="BK106" s="119">
        <v>0.25</v>
      </c>
      <c r="BL106" s="119">
        <v>0.25</v>
      </c>
      <c r="BM106" s="119">
        <v>0.25</v>
      </c>
      <c r="BN106" s="119">
        <v>0.25</v>
      </c>
      <c r="BO106" s="119">
        <v>0.5</v>
      </c>
      <c r="BP106" s="119">
        <v>0.75</v>
      </c>
      <c r="BQ106" s="119">
        <v>0.5</v>
      </c>
      <c r="BR106" s="119">
        <v>0.5</v>
      </c>
      <c r="BS106" s="119">
        <v>0.25</v>
      </c>
      <c r="BT106" s="119">
        <v>0.25</v>
      </c>
      <c r="BU106" s="119">
        <v>0.25</v>
      </c>
      <c r="BV106" s="119">
        <v>0.25</v>
      </c>
      <c r="BW106" s="119">
        <v>0.25</v>
      </c>
      <c r="BX106" s="119">
        <v>0</v>
      </c>
      <c r="BY106" s="119">
        <v>0</v>
      </c>
      <c r="BZ106" s="119">
        <v>0</v>
      </c>
      <c r="CA106" s="119">
        <v>0</v>
      </c>
      <c r="CB106" s="119">
        <v>0</v>
      </c>
      <c r="CC106" s="119">
        <v>0</v>
      </c>
      <c r="CD106" s="119">
        <v>0</v>
      </c>
      <c r="CE106" s="119">
        <v>0</v>
      </c>
      <c r="CF106" s="119">
        <v>0</v>
      </c>
      <c r="CG106" s="119">
        <v>0.25</v>
      </c>
      <c r="CH106" s="119">
        <v>0.25</v>
      </c>
      <c r="CI106" s="119">
        <v>0.25</v>
      </c>
      <c r="CJ106" s="119">
        <v>0.25</v>
      </c>
      <c r="CK106" s="119">
        <v>0.25</v>
      </c>
      <c r="CL106" s="119">
        <v>0.5</v>
      </c>
      <c r="CM106" s="119">
        <v>0.5</v>
      </c>
      <c r="CN106" s="119">
        <v>0.5</v>
      </c>
      <c r="CO106" s="119">
        <v>0.5</v>
      </c>
      <c r="CP106" s="119">
        <v>0.25</v>
      </c>
      <c r="CQ106" s="119">
        <v>0.5</v>
      </c>
      <c r="CR106" s="119">
        <v>0.5</v>
      </c>
      <c r="CS106" s="119">
        <v>0.5</v>
      </c>
      <c r="CT106" s="119">
        <v>0.5</v>
      </c>
      <c r="CU106" s="119">
        <v>0.5</v>
      </c>
      <c r="CV106" s="119">
        <v>0.5</v>
      </c>
      <c r="CW106" s="119">
        <v>0.5</v>
      </c>
      <c r="CX106" s="119">
        <v>0.5</v>
      </c>
      <c r="CY106" s="119">
        <v>0.75</v>
      </c>
      <c r="CZ106" s="119">
        <v>1</v>
      </c>
    </row>
    <row r="107" spans="2:104">
      <c r="AF107" s="121"/>
      <c r="AG107" s="121"/>
      <c r="AH107" s="121"/>
      <c r="AI107" s="121"/>
      <c r="AJ107" s="121"/>
      <c r="AK107" s="121"/>
      <c r="AL107" s="121"/>
      <c r="AM107" s="121"/>
      <c r="AN107" s="121"/>
      <c r="AO107" s="121"/>
      <c r="AP107" s="121"/>
      <c r="AQ107" s="121"/>
      <c r="AR107" s="121"/>
      <c r="AS107" s="121"/>
      <c r="AT107" s="121"/>
      <c r="AU107" s="121"/>
      <c r="AV107" s="121"/>
      <c r="AW107" s="121"/>
      <c r="AX107" s="121"/>
      <c r="AY107" s="121"/>
      <c r="AZ107" s="121"/>
      <c r="BA107" s="121"/>
      <c r="BB107" s="121"/>
      <c r="BC107" s="121"/>
      <c r="BD107" s="121"/>
      <c r="BE107" s="121"/>
      <c r="BF107" s="121"/>
      <c r="BG107" s="121"/>
      <c r="BH107" s="121"/>
      <c r="BI107" s="121"/>
      <c r="BJ107" s="121"/>
      <c r="BK107" s="121"/>
      <c r="BL107" s="121"/>
      <c r="BM107" s="121"/>
      <c r="BN107" s="121"/>
      <c r="BO107" s="121"/>
      <c r="BP107" s="121"/>
      <c r="BQ107" s="121"/>
      <c r="BR107" s="121"/>
      <c r="BS107" s="121"/>
      <c r="BT107" s="121"/>
      <c r="BU107" s="121"/>
      <c r="BV107" s="121"/>
      <c r="BW107" s="121"/>
      <c r="BX107" s="121"/>
      <c r="BY107" s="121"/>
      <c r="BZ107" s="121"/>
      <c r="CA107" s="121"/>
      <c r="CB107" s="121"/>
      <c r="CC107" s="121"/>
      <c r="CD107" s="121"/>
      <c r="CE107" s="121"/>
      <c r="CF107" s="121"/>
      <c r="CG107" s="121"/>
      <c r="CH107" s="121"/>
      <c r="CI107" s="121"/>
      <c r="CJ107" s="121"/>
      <c r="CK107" s="121"/>
      <c r="CL107" s="121"/>
      <c r="CM107" s="121"/>
      <c r="CN107" s="121"/>
      <c r="CO107" s="121"/>
      <c r="CP107" s="121"/>
      <c r="CQ107" s="121"/>
      <c r="CR107" s="121"/>
      <c r="CS107" s="121"/>
      <c r="CT107" s="121"/>
      <c r="CU107" s="121"/>
      <c r="CV107" s="121"/>
      <c r="CW107" s="121"/>
      <c r="CX107" s="121"/>
      <c r="CY107" s="121"/>
      <c r="CZ107" s="121"/>
    </row>
    <row r="108" spans="2:104">
      <c r="AF108" s="121"/>
      <c r="AG108" s="121"/>
      <c r="AH108" s="121"/>
      <c r="AI108" s="121"/>
      <c r="AJ108" s="121"/>
      <c r="AK108" s="121"/>
      <c r="AL108" s="121"/>
      <c r="AM108" s="121"/>
      <c r="AN108" s="121"/>
      <c r="AO108" s="121"/>
      <c r="AP108" s="121"/>
      <c r="AQ108" s="121"/>
      <c r="AR108" s="121"/>
      <c r="AS108" s="121"/>
      <c r="AT108" s="121"/>
      <c r="AU108" s="121"/>
      <c r="AV108" s="121"/>
      <c r="AW108" s="121"/>
      <c r="AX108" s="121"/>
      <c r="AY108" s="121"/>
      <c r="AZ108" s="121"/>
      <c r="BA108" s="121"/>
      <c r="BB108" s="121"/>
      <c r="BC108" s="121"/>
      <c r="BD108" s="121"/>
      <c r="BE108" s="121"/>
      <c r="BF108" s="121"/>
      <c r="BG108" s="121"/>
      <c r="BH108" s="121"/>
      <c r="BI108" s="121"/>
      <c r="BJ108" s="121"/>
      <c r="BK108" s="121"/>
      <c r="BL108" s="121"/>
      <c r="BM108" s="121"/>
      <c r="BN108" s="121"/>
      <c r="BO108" s="121"/>
      <c r="BP108" s="121"/>
      <c r="BQ108" s="121"/>
      <c r="BR108" s="121"/>
      <c r="BS108" s="121"/>
      <c r="BT108" s="121"/>
      <c r="BU108" s="121"/>
      <c r="BV108" s="121"/>
      <c r="BW108" s="121"/>
      <c r="BX108" s="121"/>
      <c r="BY108" s="121"/>
      <c r="BZ108" s="121"/>
      <c r="CA108" s="121"/>
      <c r="CB108" s="121"/>
      <c r="CC108" s="121"/>
      <c r="CD108" s="121"/>
      <c r="CE108" s="121"/>
      <c r="CF108" s="121"/>
      <c r="CG108" s="121"/>
      <c r="CH108" s="121"/>
      <c r="CI108" s="121"/>
      <c r="CJ108" s="121"/>
      <c r="CK108" s="121"/>
      <c r="CL108" s="121"/>
      <c r="CM108" s="121"/>
      <c r="CN108" s="121"/>
      <c r="CO108" s="121"/>
      <c r="CP108" s="121"/>
      <c r="CQ108" s="121"/>
      <c r="CR108" s="121"/>
      <c r="CS108" s="121"/>
      <c r="CT108" s="121"/>
      <c r="CU108" s="121"/>
      <c r="CV108" s="121"/>
      <c r="CW108" s="121"/>
      <c r="CX108" s="121"/>
      <c r="CY108" s="121"/>
      <c r="CZ108" s="121"/>
    </row>
    <row r="109" spans="2:104">
      <c r="AF109" s="121"/>
      <c r="AG109" s="121"/>
      <c r="AH109" s="121"/>
      <c r="AI109" s="121"/>
      <c r="AJ109" s="121"/>
      <c r="AK109" s="121"/>
      <c r="AL109" s="121"/>
      <c r="AM109" s="121"/>
      <c r="AN109" s="121"/>
      <c r="AO109" s="121"/>
      <c r="AP109" s="121"/>
      <c r="AQ109" s="121"/>
      <c r="AR109" s="121"/>
      <c r="AS109" s="121"/>
      <c r="AT109" s="121"/>
      <c r="AU109" s="121"/>
      <c r="AV109" s="121"/>
      <c r="AW109" s="121"/>
      <c r="AX109" s="121"/>
      <c r="AY109" s="121"/>
      <c r="AZ109" s="121"/>
      <c r="BA109" s="121"/>
      <c r="BB109" s="121"/>
      <c r="BC109" s="121"/>
      <c r="BD109" s="121"/>
      <c r="BE109" s="121"/>
      <c r="BF109" s="121"/>
      <c r="BG109" s="121"/>
      <c r="BH109" s="121"/>
      <c r="BI109" s="121"/>
      <c r="BJ109" s="121"/>
      <c r="BK109" s="121"/>
      <c r="BL109" s="121"/>
      <c r="BM109" s="121"/>
      <c r="BN109" s="121"/>
      <c r="BO109" s="121"/>
      <c r="BP109" s="121"/>
      <c r="BQ109" s="121"/>
      <c r="BR109" s="121"/>
      <c r="BS109" s="121"/>
      <c r="BT109" s="121"/>
      <c r="BU109" s="121"/>
      <c r="BV109" s="121"/>
      <c r="BW109" s="121"/>
      <c r="BX109" s="121"/>
      <c r="BY109" s="121"/>
      <c r="BZ109" s="121"/>
      <c r="CA109" s="121"/>
      <c r="CB109" s="121"/>
      <c r="CC109" s="121"/>
      <c r="CD109" s="121"/>
      <c r="CE109" s="121"/>
      <c r="CF109" s="121"/>
      <c r="CG109" s="121"/>
      <c r="CH109" s="121"/>
      <c r="CI109" s="121"/>
      <c r="CJ109" s="121"/>
      <c r="CK109" s="121"/>
      <c r="CL109" s="121"/>
      <c r="CM109" s="121"/>
      <c r="CN109" s="121"/>
      <c r="CO109" s="121"/>
      <c r="CP109" s="121"/>
      <c r="CQ109" s="121"/>
      <c r="CR109" s="121"/>
      <c r="CS109" s="121"/>
      <c r="CT109" s="121"/>
      <c r="CU109" s="121"/>
      <c r="CV109" s="121"/>
      <c r="CW109" s="121"/>
      <c r="CX109" s="121"/>
      <c r="CY109" s="121"/>
      <c r="CZ109" s="121"/>
    </row>
    <row r="110" spans="2:104">
      <c r="AF110" s="121"/>
      <c r="AG110" s="121"/>
      <c r="AH110" s="121"/>
      <c r="AI110" s="121"/>
      <c r="AJ110" s="121"/>
      <c r="AK110" s="121"/>
      <c r="AL110" s="121"/>
      <c r="AM110" s="121"/>
      <c r="AN110" s="121"/>
      <c r="AO110" s="121"/>
      <c r="AP110" s="121"/>
      <c r="AQ110" s="121"/>
      <c r="AR110" s="121"/>
      <c r="AS110" s="121"/>
      <c r="AT110" s="121"/>
      <c r="AU110" s="121"/>
      <c r="AV110" s="121"/>
      <c r="AW110" s="121"/>
      <c r="AX110" s="121"/>
      <c r="AY110" s="121"/>
      <c r="AZ110" s="121"/>
      <c r="BA110" s="121"/>
      <c r="BB110" s="121"/>
      <c r="BC110" s="121"/>
      <c r="BD110" s="121"/>
      <c r="BE110" s="121"/>
      <c r="BF110" s="121"/>
      <c r="BG110" s="121"/>
      <c r="BH110" s="121"/>
      <c r="BI110" s="121"/>
      <c r="BJ110" s="121"/>
      <c r="BK110" s="121"/>
      <c r="BL110" s="121"/>
      <c r="BM110" s="121"/>
      <c r="BN110" s="121"/>
      <c r="BO110" s="121"/>
      <c r="BP110" s="121"/>
      <c r="BQ110" s="121"/>
      <c r="BR110" s="121"/>
      <c r="BS110" s="121"/>
      <c r="BT110" s="121"/>
      <c r="BU110" s="121"/>
      <c r="BV110" s="121"/>
      <c r="BW110" s="121"/>
      <c r="BX110" s="121"/>
      <c r="BY110" s="121"/>
      <c r="BZ110" s="121"/>
      <c r="CA110" s="121"/>
      <c r="CB110" s="121"/>
      <c r="CC110" s="121"/>
      <c r="CD110" s="121"/>
      <c r="CE110" s="121"/>
      <c r="CF110" s="121"/>
      <c r="CG110" s="121"/>
      <c r="CH110" s="121"/>
      <c r="CI110" s="121"/>
      <c r="CJ110" s="121"/>
      <c r="CK110" s="121"/>
      <c r="CL110" s="121"/>
      <c r="CM110" s="121"/>
      <c r="CN110" s="121"/>
      <c r="CO110" s="121"/>
      <c r="CP110" s="121"/>
      <c r="CQ110" s="121"/>
      <c r="CR110" s="121"/>
      <c r="CS110" s="121"/>
      <c r="CT110" s="121"/>
      <c r="CU110" s="121"/>
      <c r="CV110" s="121"/>
      <c r="CW110" s="121"/>
      <c r="CX110" s="121"/>
      <c r="CY110" s="121"/>
      <c r="CZ110" s="121"/>
    </row>
    <row r="111" spans="2:104">
      <c r="AF111" s="121"/>
      <c r="AG111" s="121"/>
      <c r="AH111" s="121"/>
      <c r="AI111" s="121"/>
      <c r="AJ111" s="121"/>
      <c r="AK111" s="121"/>
      <c r="AL111" s="121"/>
      <c r="AM111" s="121"/>
      <c r="AN111" s="121"/>
      <c r="AO111" s="121"/>
      <c r="AP111" s="121"/>
      <c r="AQ111" s="121"/>
      <c r="AR111" s="121"/>
      <c r="AS111" s="121"/>
      <c r="AT111" s="121"/>
      <c r="AU111" s="121"/>
      <c r="AV111" s="121"/>
      <c r="AW111" s="121"/>
      <c r="AX111" s="121"/>
      <c r="AY111" s="121"/>
      <c r="AZ111" s="121"/>
      <c r="BA111" s="121"/>
      <c r="BB111" s="121"/>
      <c r="BC111" s="121"/>
      <c r="BD111" s="121"/>
      <c r="BE111" s="121"/>
      <c r="BF111" s="121"/>
      <c r="BG111" s="121"/>
      <c r="BH111" s="121"/>
      <c r="BI111" s="121"/>
      <c r="BJ111" s="121"/>
      <c r="BK111" s="121"/>
      <c r="BL111" s="121"/>
      <c r="BM111" s="121"/>
      <c r="BN111" s="121"/>
      <c r="BO111" s="121"/>
      <c r="BP111" s="121"/>
      <c r="BQ111" s="121"/>
      <c r="BR111" s="121"/>
      <c r="BS111" s="121"/>
      <c r="BT111" s="121"/>
      <c r="BU111" s="121"/>
      <c r="BV111" s="121"/>
      <c r="BW111" s="121"/>
      <c r="BX111" s="121"/>
      <c r="BY111" s="121"/>
      <c r="BZ111" s="121"/>
      <c r="CA111" s="121"/>
      <c r="CB111" s="121"/>
      <c r="CC111" s="121"/>
      <c r="CD111" s="121"/>
      <c r="CE111" s="121"/>
      <c r="CF111" s="121"/>
      <c r="CG111" s="121"/>
      <c r="CH111" s="121"/>
      <c r="CI111" s="121"/>
      <c r="CJ111" s="121"/>
      <c r="CK111" s="121"/>
      <c r="CL111" s="121"/>
      <c r="CM111" s="121"/>
      <c r="CN111" s="121"/>
      <c r="CO111" s="121"/>
      <c r="CP111" s="121"/>
      <c r="CQ111" s="121"/>
      <c r="CR111" s="121"/>
      <c r="CS111" s="121"/>
      <c r="CT111" s="121"/>
      <c r="CU111" s="121"/>
      <c r="CV111" s="121"/>
      <c r="CW111" s="121"/>
      <c r="CX111" s="121"/>
      <c r="CY111" s="121"/>
      <c r="CZ111" s="121"/>
    </row>
    <row r="112" spans="2:104">
      <c r="AF112" s="121"/>
      <c r="AG112" s="121"/>
      <c r="AH112" s="121"/>
      <c r="AI112" s="121"/>
      <c r="AJ112" s="121"/>
      <c r="AK112" s="121"/>
      <c r="AL112" s="121"/>
      <c r="AM112" s="121"/>
      <c r="AN112" s="121"/>
      <c r="AO112" s="121"/>
      <c r="AP112" s="121"/>
      <c r="AQ112" s="121"/>
      <c r="AR112" s="121"/>
      <c r="AS112" s="121"/>
      <c r="AT112" s="121"/>
      <c r="AU112" s="121"/>
      <c r="AV112" s="121"/>
      <c r="AW112" s="121"/>
      <c r="AX112" s="121"/>
      <c r="AY112" s="121"/>
      <c r="AZ112" s="121"/>
      <c r="BA112" s="121"/>
      <c r="BB112" s="121"/>
      <c r="BC112" s="121"/>
      <c r="BD112" s="121"/>
      <c r="BE112" s="121"/>
      <c r="BF112" s="121"/>
      <c r="BG112" s="121"/>
      <c r="BH112" s="121"/>
      <c r="BI112" s="121"/>
      <c r="BJ112" s="121"/>
      <c r="BK112" s="121"/>
      <c r="BL112" s="121"/>
      <c r="BM112" s="121"/>
      <c r="BN112" s="121"/>
      <c r="BO112" s="121"/>
      <c r="BP112" s="121"/>
      <c r="BQ112" s="121"/>
      <c r="BR112" s="121"/>
      <c r="BS112" s="121"/>
      <c r="BT112" s="121"/>
      <c r="BU112" s="121"/>
      <c r="BV112" s="121"/>
      <c r="BW112" s="121"/>
      <c r="BX112" s="121"/>
      <c r="BY112" s="121"/>
      <c r="BZ112" s="121"/>
      <c r="CA112" s="121"/>
      <c r="CB112" s="121"/>
      <c r="CC112" s="121"/>
      <c r="CD112" s="121"/>
      <c r="CE112" s="121"/>
      <c r="CF112" s="121"/>
      <c r="CG112" s="121"/>
      <c r="CH112" s="121"/>
      <c r="CI112" s="121"/>
      <c r="CJ112" s="121"/>
      <c r="CK112" s="121"/>
      <c r="CL112" s="121"/>
      <c r="CM112" s="121"/>
      <c r="CN112" s="121"/>
      <c r="CO112" s="121"/>
      <c r="CP112" s="121"/>
      <c r="CQ112" s="121"/>
      <c r="CR112" s="121"/>
      <c r="CS112" s="121"/>
      <c r="CT112" s="121"/>
      <c r="CU112" s="121"/>
      <c r="CV112" s="121"/>
      <c r="CW112" s="121"/>
      <c r="CX112" s="121"/>
      <c r="CY112" s="121"/>
      <c r="CZ112" s="121"/>
    </row>
    <row r="113" spans="32:104">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c r="BE113" s="121"/>
      <c r="BF113" s="121"/>
      <c r="BG113" s="121"/>
      <c r="BH113" s="121"/>
      <c r="BI113" s="121"/>
      <c r="BJ113" s="121"/>
      <c r="BK113" s="121"/>
      <c r="BL113" s="121"/>
      <c r="BM113" s="121"/>
      <c r="BN113" s="121"/>
      <c r="BO113" s="121"/>
      <c r="BP113" s="121"/>
      <c r="BQ113" s="121"/>
      <c r="BR113" s="121"/>
      <c r="BS113" s="121"/>
      <c r="BT113" s="121"/>
      <c r="BU113" s="121"/>
      <c r="BV113" s="121"/>
      <c r="BW113" s="121"/>
      <c r="BX113" s="121"/>
      <c r="BY113" s="121"/>
      <c r="BZ113" s="121"/>
      <c r="CA113" s="121"/>
      <c r="CB113" s="121"/>
      <c r="CC113" s="121"/>
      <c r="CD113" s="121"/>
      <c r="CE113" s="121"/>
      <c r="CF113" s="121"/>
      <c r="CG113" s="121"/>
      <c r="CH113" s="121"/>
      <c r="CI113" s="121"/>
      <c r="CJ113" s="121"/>
      <c r="CK113" s="121"/>
      <c r="CL113" s="121"/>
      <c r="CM113" s="121"/>
      <c r="CN113" s="121"/>
      <c r="CO113" s="121"/>
      <c r="CP113" s="121"/>
      <c r="CQ113" s="121"/>
      <c r="CR113" s="121"/>
      <c r="CS113" s="121"/>
      <c r="CT113" s="121"/>
      <c r="CU113" s="121"/>
      <c r="CV113" s="121"/>
      <c r="CW113" s="121"/>
      <c r="CX113" s="121"/>
      <c r="CY113" s="121"/>
      <c r="CZ113" s="121"/>
    </row>
    <row r="114" spans="32:104">
      <c r="AF114" s="121"/>
      <c r="AG114" s="121"/>
      <c r="AH114" s="121"/>
      <c r="AI114" s="121"/>
      <c r="AJ114" s="121"/>
      <c r="AK114" s="121"/>
      <c r="AL114" s="121"/>
      <c r="AM114" s="121"/>
      <c r="AN114" s="121"/>
      <c r="AO114" s="121"/>
      <c r="AP114" s="121"/>
      <c r="AQ114" s="121"/>
      <c r="AR114" s="121"/>
      <c r="AS114" s="121"/>
      <c r="AT114" s="121"/>
      <c r="AU114" s="121"/>
      <c r="AV114" s="121"/>
      <c r="AW114" s="121"/>
      <c r="AX114" s="121"/>
      <c r="AY114" s="121"/>
      <c r="AZ114" s="121"/>
      <c r="BA114" s="121"/>
      <c r="BB114" s="121"/>
      <c r="BC114" s="121"/>
      <c r="BD114" s="121"/>
      <c r="BE114" s="121"/>
      <c r="BF114" s="121"/>
      <c r="BG114" s="121"/>
      <c r="BH114" s="121"/>
      <c r="BI114" s="121"/>
      <c r="BJ114" s="121"/>
      <c r="BK114" s="121"/>
      <c r="BL114" s="121"/>
      <c r="BM114" s="121"/>
      <c r="BN114" s="121"/>
      <c r="BO114" s="121"/>
      <c r="BP114" s="121"/>
      <c r="BQ114" s="121"/>
      <c r="BR114" s="121"/>
      <c r="BS114" s="121"/>
      <c r="BT114" s="121"/>
      <c r="BU114" s="121"/>
      <c r="BV114" s="121"/>
      <c r="BW114" s="121"/>
      <c r="BX114" s="121"/>
      <c r="BY114" s="121"/>
      <c r="BZ114" s="121"/>
      <c r="CA114" s="121"/>
      <c r="CB114" s="121"/>
      <c r="CC114" s="121"/>
      <c r="CD114" s="121"/>
      <c r="CE114" s="121"/>
      <c r="CF114" s="121"/>
      <c r="CG114" s="121"/>
      <c r="CH114" s="121"/>
      <c r="CI114" s="121"/>
      <c r="CJ114" s="121"/>
      <c r="CK114" s="121"/>
      <c r="CL114" s="121"/>
      <c r="CM114" s="121"/>
      <c r="CN114" s="121"/>
      <c r="CO114" s="121"/>
      <c r="CP114" s="121"/>
      <c r="CQ114" s="121"/>
      <c r="CR114" s="121"/>
      <c r="CS114" s="121"/>
      <c r="CT114" s="121"/>
      <c r="CU114" s="121"/>
      <c r="CV114" s="121"/>
      <c r="CW114" s="121"/>
      <c r="CX114" s="121"/>
      <c r="CY114" s="121"/>
      <c r="CZ114" s="121"/>
    </row>
    <row r="115" spans="32:104">
      <c r="AF115" s="121"/>
      <c r="AG115" s="121"/>
      <c r="AH115" s="121"/>
      <c r="AI115" s="121"/>
      <c r="AJ115" s="121"/>
      <c r="AK115" s="121"/>
      <c r="AL115" s="121"/>
      <c r="AM115" s="121"/>
      <c r="AN115" s="121"/>
      <c r="AO115" s="121"/>
      <c r="AP115" s="121"/>
      <c r="AQ115" s="121"/>
      <c r="AR115" s="121"/>
      <c r="AS115" s="121"/>
      <c r="AT115" s="121"/>
      <c r="AU115" s="121"/>
      <c r="AV115" s="121"/>
      <c r="AW115" s="121"/>
      <c r="AX115" s="121"/>
      <c r="AY115" s="121"/>
      <c r="AZ115" s="121"/>
      <c r="BA115" s="121"/>
      <c r="BB115" s="121"/>
      <c r="BC115" s="121"/>
      <c r="BD115" s="121"/>
      <c r="BE115" s="121"/>
      <c r="BF115" s="121"/>
      <c r="BG115" s="121"/>
      <c r="BH115" s="121"/>
      <c r="BI115" s="121"/>
      <c r="BJ115" s="121"/>
      <c r="BK115" s="121"/>
      <c r="BL115" s="121"/>
      <c r="BM115" s="121"/>
      <c r="BN115" s="121"/>
      <c r="BO115" s="121"/>
      <c r="BP115" s="121"/>
      <c r="BQ115" s="121"/>
      <c r="BR115" s="121"/>
      <c r="BS115" s="121"/>
      <c r="BT115" s="121"/>
      <c r="BU115" s="121"/>
      <c r="BV115" s="121"/>
      <c r="BW115" s="121"/>
      <c r="BX115" s="121"/>
      <c r="BY115" s="121"/>
      <c r="BZ115" s="121"/>
      <c r="CA115" s="121"/>
      <c r="CB115" s="121"/>
      <c r="CC115" s="121"/>
      <c r="CD115" s="121"/>
      <c r="CE115" s="121"/>
      <c r="CF115" s="121"/>
      <c r="CG115" s="121"/>
      <c r="CH115" s="121"/>
      <c r="CI115" s="121"/>
      <c r="CJ115" s="121"/>
      <c r="CK115" s="121"/>
      <c r="CL115" s="121"/>
      <c r="CM115" s="121"/>
      <c r="CN115" s="121"/>
      <c r="CO115" s="121"/>
      <c r="CP115" s="121"/>
      <c r="CQ115" s="121"/>
      <c r="CR115" s="121"/>
      <c r="CS115" s="121"/>
      <c r="CT115" s="121"/>
      <c r="CU115" s="121"/>
      <c r="CV115" s="121"/>
      <c r="CW115" s="121"/>
      <c r="CX115" s="121"/>
      <c r="CY115" s="121"/>
      <c r="CZ115" s="121"/>
    </row>
    <row r="116" spans="32:104">
      <c r="AF116" s="121"/>
      <c r="AG116" s="121"/>
      <c r="AH116" s="121"/>
      <c r="AI116" s="121"/>
      <c r="AJ116" s="121"/>
      <c r="AK116" s="121"/>
      <c r="AL116" s="121"/>
      <c r="AM116" s="121"/>
      <c r="AN116" s="121"/>
      <c r="AO116" s="121"/>
      <c r="AP116" s="121"/>
      <c r="AQ116" s="121"/>
      <c r="AR116" s="121"/>
      <c r="AS116" s="121"/>
      <c r="AT116" s="121"/>
      <c r="AU116" s="121"/>
      <c r="AV116" s="121"/>
      <c r="AW116" s="121"/>
      <c r="AX116" s="121"/>
      <c r="AY116" s="121"/>
      <c r="AZ116" s="121"/>
      <c r="BA116" s="121"/>
      <c r="BB116" s="121"/>
      <c r="BC116" s="121"/>
      <c r="BD116" s="121"/>
      <c r="BE116" s="121"/>
      <c r="BF116" s="121"/>
      <c r="BG116" s="121"/>
      <c r="BH116" s="121"/>
      <c r="BI116" s="121"/>
      <c r="BJ116" s="121"/>
      <c r="BK116" s="121"/>
      <c r="BL116" s="121"/>
      <c r="BM116" s="121"/>
      <c r="BN116" s="121"/>
      <c r="BO116" s="121"/>
      <c r="BP116" s="121"/>
      <c r="BQ116" s="121"/>
      <c r="BR116" s="121"/>
      <c r="BS116" s="121"/>
      <c r="BT116" s="121"/>
      <c r="BU116" s="121"/>
      <c r="BV116" s="121"/>
      <c r="BW116" s="121"/>
      <c r="BX116" s="121"/>
      <c r="BY116" s="121"/>
      <c r="BZ116" s="121"/>
      <c r="CA116" s="121"/>
      <c r="CB116" s="121"/>
      <c r="CC116" s="121"/>
      <c r="CD116" s="121"/>
      <c r="CE116" s="121"/>
      <c r="CF116" s="121"/>
      <c r="CG116" s="121"/>
      <c r="CH116" s="121"/>
      <c r="CI116" s="121"/>
      <c r="CJ116" s="121"/>
      <c r="CK116" s="121"/>
      <c r="CL116" s="121"/>
      <c r="CM116" s="121"/>
      <c r="CN116" s="121"/>
      <c r="CO116" s="121"/>
      <c r="CP116" s="121"/>
      <c r="CQ116" s="121"/>
      <c r="CR116" s="121"/>
      <c r="CS116" s="121"/>
      <c r="CT116" s="121"/>
      <c r="CU116" s="121"/>
      <c r="CV116" s="121"/>
      <c r="CW116" s="121"/>
      <c r="CX116" s="121"/>
      <c r="CY116" s="121"/>
      <c r="CZ116" s="121"/>
    </row>
    <row r="117" spans="32:104">
      <c r="AF117" s="121"/>
      <c r="AG117" s="121"/>
      <c r="AH117" s="121"/>
      <c r="AI117" s="121"/>
      <c r="AJ117" s="121"/>
      <c r="AK117" s="121"/>
      <c r="AL117" s="121"/>
      <c r="AM117" s="121"/>
      <c r="AN117" s="121"/>
      <c r="AO117" s="121"/>
      <c r="AP117" s="121"/>
      <c r="AQ117" s="121"/>
      <c r="AR117" s="121"/>
      <c r="AS117" s="121"/>
      <c r="AT117" s="121"/>
      <c r="AU117" s="121"/>
      <c r="AV117" s="121"/>
      <c r="AW117" s="121"/>
      <c r="AX117" s="121"/>
      <c r="AY117" s="121"/>
      <c r="AZ117" s="121"/>
      <c r="BA117" s="121"/>
      <c r="BB117" s="121"/>
      <c r="BC117" s="121"/>
      <c r="BD117" s="121"/>
      <c r="BE117" s="121"/>
      <c r="BF117" s="121"/>
      <c r="BG117" s="121"/>
      <c r="BH117" s="121"/>
      <c r="BI117" s="121"/>
      <c r="BJ117" s="121"/>
      <c r="BK117" s="121"/>
      <c r="BL117" s="121"/>
      <c r="BM117" s="121"/>
      <c r="BN117" s="121"/>
      <c r="BO117" s="121"/>
      <c r="BP117" s="121"/>
      <c r="BQ117" s="121"/>
      <c r="BR117" s="121"/>
      <c r="BS117" s="121"/>
      <c r="BT117" s="121"/>
      <c r="BU117" s="121"/>
      <c r="BV117" s="121"/>
      <c r="BW117" s="121"/>
      <c r="BX117" s="121"/>
      <c r="BY117" s="121"/>
      <c r="BZ117" s="121"/>
      <c r="CA117" s="121"/>
      <c r="CB117" s="121"/>
      <c r="CC117" s="121"/>
      <c r="CD117" s="121"/>
      <c r="CE117" s="121"/>
      <c r="CF117" s="121"/>
      <c r="CG117" s="121"/>
      <c r="CH117" s="121"/>
      <c r="CI117" s="121"/>
      <c r="CJ117" s="121"/>
      <c r="CK117" s="121"/>
      <c r="CL117" s="121"/>
      <c r="CM117" s="121"/>
      <c r="CN117" s="121"/>
      <c r="CO117" s="121"/>
      <c r="CP117" s="121"/>
      <c r="CQ117" s="121"/>
      <c r="CR117" s="121"/>
      <c r="CS117" s="121"/>
      <c r="CT117" s="121"/>
      <c r="CU117" s="121"/>
      <c r="CV117" s="121"/>
      <c r="CW117" s="121"/>
      <c r="CX117" s="121"/>
      <c r="CY117" s="121"/>
      <c r="CZ117" s="121"/>
    </row>
    <row r="118" spans="32:104">
      <c r="AF118" s="121"/>
      <c r="AG118" s="121"/>
      <c r="AH118" s="121"/>
      <c r="AI118" s="121"/>
      <c r="AJ118" s="121"/>
      <c r="AK118" s="121"/>
      <c r="AL118" s="121"/>
      <c r="AM118" s="121"/>
      <c r="AN118" s="121"/>
      <c r="AO118" s="121"/>
      <c r="AP118" s="121"/>
      <c r="AQ118" s="121"/>
      <c r="AR118" s="121"/>
      <c r="AS118" s="121"/>
      <c r="AT118" s="121"/>
      <c r="AU118" s="121"/>
      <c r="AV118" s="121"/>
      <c r="AW118" s="121"/>
      <c r="AX118" s="121"/>
      <c r="AY118" s="121"/>
      <c r="AZ118" s="121"/>
      <c r="BA118" s="121"/>
      <c r="BB118" s="121"/>
      <c r="BC118" s="121"/>
      <c r="BD118" s="121"/>
      <c r="BE118" s="121"/>
      <c r="BF118" s="121"/>
      <c r="BG118" s="121"/>
      <c r="BH118" s="121"/>
      <c r="BI118" s="121"/>
      <c r="BJ118" s="121"/>
      <c r="BK118" s="121"/>
      <c r="BL118" s="121"/>
      <c r="BM118" s="121"/>
      <c r="BN118" s="121"/>
      <c r="BO118" s="121"/>
      <c r="BP118" s="121"/>
      <c r="BQ118" s="121"/>
      <c r="BR118" s="121"/>
      <c r="BS118" s="121"/>
      <c r="BT118" s="121"/>
      <c r="BU118" s="121"/>
      <c r="BV118" s="121"/>
      <c r="BW118" s="121"/>
      <c r="BX118" s="121"/>
      <c r="BY118" s="121"/>
      <c r="BZ118" s="121"/>
      <c r="CA118" s="121"/>
      <c r="CB118" s="121"/>
      <c r="CC118" s="121"/>
      <c r="CD118" s="121"/>
      <c r="CE118" s="121"/>
      <c r="CF118" s="121"/>
      <c r="CG118" s="121"/>
      <c r="CH118" s="121"/>
      <c r="CI118" s="121"/>
      <c r="CJ118" s="121"/>
      <c r="CK118" s="121"/>
      <c r="CL118" s="121"/>
      <c r="CM118" s="121"/>
      <c r="CN118" s="121"/>
      <c r="CO118" s="121"/>
      <c r="CP118" s="121"/>
      <c r="CQ118" s="121"/>
      <c r="CR118" s="121"/>
      <c r="CS118" s="121"/>
      <c r="CT118" s="121"/>
      <c r="CU118" s="121"/>
      <c r="CV118" s="121"/>
      <c r="CW118" s="121"/>
      <c r="CX118" s="121"/>
      <c r="CY118" s="121"/>
      <c r="CZ118" s="121"/>
    </row>
    <row r="119" spans="32:104">
      <c r="AF119" s="121"/>
      <c r="AG119" s="121"/>
      <c r="AH119" s="121"/>
      <c r="AI119" s="121"/>
      <c r="AJ119" s="121"/>
      <c r="AK119" s="121"/>
      <c r="AL119" s="121"/>
      <c r="AM119" s="121"/>
      <c r="AN119" s="121"/>
      <c r="AO119" s="121"/>
      <c r="AP119" s="121"/>
      <c r="AQ119" s="121"/>
      <c r="AR119" s="121"/>
      <c r="AS119" s="121"/>
      <c r="AT119" s="121"/>
      <c r="AU119" s="121"/>
      <c r="AV119" s="121"/>
      <c r="AW119" s="121"/>
      <c r="AX119" s="121"/>
      <c r="AY119" s="121"/>
      <c r="AZ119" s="121"/>
      <c r="BA119" s="121"/>
      <c r="BB119" s="121"/>
      <c r="BC119" s="121"/>
      <c r="BD119" s="121"/>
      <c r="BE119" s="121"/>
      <c r="BF119" s="121"/>
      <c r="BG119" s="121"/>
      <c r="BH119" s="121"/>
      <c r="BI119" s="121"/>
      <c r="BJ119" s="121"/>
      <c r="BK119" s="121"/>
      <c r="BL119" s="121"/>
      <c r="BM119" s="121"/>
      <c r="BN119" s="121"/>
      <c r="BO119" s="121"/>
      <c r="BP119" s="121"/>
      <c r="BQ119" s="121"/>
      <c r="BR119" s="121"/>
      <c r="BS119" s="121"/>
      <c r="BT119" s="121"/>
      <c r="BU119" s="121"/>
      <c r="BV119" s="121"/>
      <c r="BW119" s="121"/>
      <c r="BX119" s="121"/>
      <c r="BY119" s="121"/>
      <c r="BZ119" s="121"/>
      <c r="CA119" s="121"/>
      <c r="CB119" s="121"/>
      <c r="CC119" s="121"/>
      <c r="CD119" s="121"/>
      <c r="CE119" s="121"/>
      <c r="CF119" s="121"/>
      <c r="CG119" s="121"/>
      <c r="CH119" s="121"/>
      <c r="CI119" s="121"/>
      <c r="CJ119" s="121"/>
      <c r="CK119" s="121"/>
      <c r="CL119" s="121"/>
      <c r="CM119" s="121"/>
      <c r="CN119" s="121"/>
      <c r="CO119" s="121"/>
      <c r="CP119" s="121"/>
      <c r="CQ119" s="121"/>
      <c r="CR119" s="121"/>
      <c r="CS119" s="121"/>
      <c r="CT119" s="121"/>
      <c r="CU119" s="121"/>
      <c r="CV119" s="121"/>
      <c r="CW119" s="121"/>
      <c r="CX119" s="121"/>
      <c r="CY119" s="121"/>
      <c r="CZ119" s="121"/>
    </row>
    <row r="120" spans="32:104">
      <c r="AF120" s="121"/>
      <c r="AG120" s="121"/>
      <c r="AH120" s="121"/>
      <c r="AI120" s="121"/>
      <c r="AJ120" s="121"/>
      <c r="AK120" s="121"/>
      <c r="AL120" s="121"/>
      <c r="AM120" s="121"/>
      <c r="AN120" s="121"/>
      <c r="AO120" s="121"/>
      <c r="AP120" s="121"/>
      <c r="AQ120" s="121"/>
      <c r="AR120" s="121"/>
      <c r="AS120" s="121"/>
      <c r="AT120" s="121"/>
      <c r="AU120" s="121"/>
      <c r="AV120" s="121"/>
      <c r="AW120" s="121"/>
      <c r="AX120" s="121"/>
      <c r="AY120" s="121"/>
      <c r="AZ120" s="121"/>
      <c r="BA120" s="121"/>
      <c r="BB120" s="121"/>
      <c r="BC120" s="121"/>
      <c r="BD120" s="121"/>
      <c r="BE120" s="121"/>
      <c r="BF120" s="121"/>
      <c r="BG120" s="121"/>
      <c r="BH120" s="121"/>
      <c r="BI120" s="121"/>
      <c r="BJ120" s="121"/>
      <c r="BK120" s="121"/>
      <c r="BL120" s="121"/>
      <c r="BM120" s="121"/>
      <c r="BN120" s="121"/>
      <c r="BO120" s="121"/>
      <c r="BP120" s="121"/>
      <c r="BQ120" s="121"/>
      <c r="BR120" s="121"/>
      <c r="BS120" s="121"/>
      <c r="BT120" s="121"/>
      <c r="BU120" s="121"/>
      <c r="BV120" s="121"/>
      <c r="BW120" s="121"/>
      <c r="BX120" s="121"/>
      <c r="BY120" s="121"/>
      <c r="BZ120" s="121"/>
      <c r="CA120" s="121"/>
      <c r="CB120" s="121"/>
      <c r="CC120" s="121"/>
      <c r="CD120" s="121"/>
      <c r="CE120" s="121"/>
      <c r="CF120" s="121"/>
      <c r="CG120" s="121"/>
      <c r="CH120" s="121"/>
      <c r="CI120" s="121"/>
      <c r="CJ120" s="121"/>
      <c r="CK120" s="121"/>
      <c r="CL120" s="121"/>
      <c r="CM120" s="121"/>
      <c r="CN120" s="121"/>
      <c r="CO120" s="121"/>
      <c r="CP120" s="121"/>
      <c r="CQ120" s="121"/>
      <c r="CR120" s="121"/>
      <c r="CS120" s="121"/>
      <c r="CT120" s="121"/>
      <c r="CU120" s="121"/>
      <c r="CV120" s="121"/>
      <c r="CW120" s="121"/>
      <c r="CX120" s="121"/>
      <c r="CY120" s="121"/>
      <c r="CZ120" s="121"/>
    </row>
    <row r="121" spans="32:104">
      <c r="AF121" s="121"/>
      <c r="AG121" s="121"/>
      <c r="AH121" s="121"/>
      <c r="AI121" s="121"/>
      <c r="AJ121" s="121"/>
      <c r="AK121" s="121"/>
      <c r="AL121" s="121"/>
      <c r="AM121" s="121"/>
      <c r="AN121" s="121"/>
      <c r="AO121" s="121"/>
      <c r="AP121" s="121"/>
      <c r="AQ121" s="121"/>
      <c r="AR121" s="121"/>
      <c r="AS121" s="121"/>
      <c r="AT121" s="121"/>
      <c r="AU121" s="121"/>
      <c r="AV121" s="121"/>
      <c r="AW121" s="121"/>
      <c r="AX121" s="121"/>
      <c r="AY121" s="121"/>
      <c r="AZ121" s="121"/>
      <c r="BA121" s="121"/>
      <c r="BB121" s="121"/>
      <c r="BC121" s="121"/>
      <c r="BD121" s="121"/>
      <c r="BE121" s="121"/>
      <c r="BF121" s="121"/>
      <c r="BG121" s="121"/>
      <c r="BH121" s="121"/>
      <c r="BI121" s="121"/>
      <c r="BJ121" s="121"/>
      <c r="BK121" s="121"/>
      <c r="BL121" s="121"/>
      <c r="BM121" s="121"/>
      <c r="BN121" s="121"/>
      <c r="BO121" s="121"/>
      <c r="BP121" s="121"/>
      <c r="BQ121" s="121"/>
      <c r="BR121" s="121"/>
      <c r="BS121" s="121"/>
      <c r="BT121" s="121"/>
      <c r="BU121" s="121"/>
      <c r="BV121" s="121"/>
      <c r="BW121" s="121"/>
      <c r="BX121" s="121"/>
      <c r="BY121" s="121"/>
      <c r="BZ121" s="121"/>
      <c r="CA121" s="121"/>
      <c r="CB121" s="121"/>
      <c r="CC121" s="121"/>
      <c r="CD121" s="121"/>
      <c r="CE121" s="121"/>
      <c r="CF121" s="121"/>
      <c r="CG121" s="121"/>
      <c r="CH121" s="121"/>
      <c r="CI121" s="121"/>
      <c r="CJ121" s="121"/>
      <c r="CK121" s="121"/>
      <c r="CL121" s="121"/>
      <c r="CM121" s="121"/>
      <c r="CN121" s="121"/>
      <c r="CO121" s="121"/>
      <c r="CP121" s="121"/>
      <c r="CQ121" s="121"/>
      <c r="CR121" s="121"/>
      <c r="CS121" s="121"/>
      <c r="CT121" s="121"/>
      <c r="CU121" s="121"/>
      <c r="CV121" s="121"/>
      <c r="CW121" s="121"/>
      <c r="CX121" s="121"/>
      <c r="CY121" s="121"/>
      <c r="CZ121" s="121"/>
    </row>
    <row r="122" spans="32:104">
      <c r="AF122" s="121"/>
      <c r="AG122" s="121"/>
      <c r="AH122" s="121"/>
      <c r="AI122" s="121"/>
      <c r="AJ122" s="121"/>
      <c r="AK122" s="121"/>
      <c r="AL122" s="121"/>
      <c r="AM122" s="121"/>
      <c r="AN122" s="121"/>
      <c r="AO122" s="121"/>
      <c r="AP122" s="121"/>
      <c r="AQ122" s="121"/>
      <c r="AR122" s="121"/>
      <c r="AS122" s="121"/>
      <c r="AT122" s="121"/>
      <c r="AU122" s="121"/>
      <c r="AV122" s="121"/>
      <c r="AW122" s="121"/>
      <c r="AX122" s="121"/>
      <c r="AY122" s="121"/>
      <c r="AZ122" s="121"/>
      <c r="BA122" s="121"/>
      <c r="BB122" s="121"/>
      <c r="BC122" s="121"/>
      <c r="BD122" s="121"/>
      <c r="BE122" s="121"/>
      <c r="BF122" s="121"/>
      <c r="BG122" s="121"/>
      <c r="BH122" s="121"/>
      <c r="BI122" s="121"/>
      <c r="BJ122" s="121"/>
      <c r="BK122" s="121"/>
      <c r="BL122" s="121"/>
      <c r="BM122" s="121"/>
      <c r="BN122" s="121"/>
      <c r="BO122" s="121"/>
      <c r="BP122" s="121"/>
      <c r="BQ122" s="121"/>
      <c r="BR122" s="121"/>
      <c r="BS122" s="121"/>
      <c r="BT122" s="121"/>
      <c r="BU122" s="121"/>
      <c r="BV122" s="121"/>
      <c r="BW122" s="121"/>
      <c r="BX122" s="121"/>
      <c r="BY122" s="121"/>
      <c r="BZ122" s="121"/>
      <c r="CA122" s="121"/>
      <c r="CB122" s="121"/>
      <c r="CC122" s="121"/>
      <c r="CD122" s="121"/>
      <c r="CE122" s="121"/>
      <c r="CF122" s="121"/>
      <c r="CG122" s="121"/>
      <c r="CH122" s="121"/>
      <c r="CI122" s="121"/>
      <c r="CJ122" s="121"/>
      <c r="CK122" s="121"/>
      <c r="CL122" s="121"/>
      <c r="CM122" s="121"/>
      <c r="CN122" s="121"/>
      <c r="CO122" s="121"/>
      <c r="CP122" s="121"/>
      <c r="CQ122" s="121"/>
      <c r="CR122" s="121"/>
      <c r="CS122" s="121"/>
      <c r="CT122" s="121"/>
      <c r="CU122" s="121"/>
      <c r="CV122" s="121"/>
      <c r="CW122" s="121"/>
      <c r="CX122" s="121"/>
      <c r="CY122" s="121"/>
      <c r="CZ122" s="121"/>
    </row>
    <row r="123" spans="32:104">
      <c r="AF123" s="121"/>
      <c r="AG123" s="121"/>
      <c r="AH123" s="121"/>
      <c r="AI123" s="121"/>
      <c r="AJ123" s="121"/>
      <c r="AK123" s="121"/>
      <c r="AL123" s="121"/>
      <c r="AM123" s="121"/>
      <c r="AN123" s="121"/>
      <c r="AO123" s="121"/>
      <c r="AP123" s="121"/>
      <c r="AQ123" s="121"/>
      <c r="AR123" s="121"/>
      <c r="AS123" s="121"/>
      <c r="AT123" s="121"/>
      <c r="AU123" s="121"/>
      <c r="AV123" s="121"/>
      <c r="AW123" s="121"/>
      <c r="AX123" s="121"/>
      <c r="AY123" s="121"/>
      <c r="AZ123" s="121"/>
      <c r="BA123" s="121"/>
      <c r="BB123" s="121"/>
      <c r="BC123" s="121"/>
      <c r="BD123" s="121"/>
      <c r="BE123" s="121"/>
      <c r="BF123" s="121"/>
      <c r="BG123" s="121"/>
      <c r="BH123" s="121"/>
      <c r="BI123" s="121"/>
      <c r="BJ123" s="121"/>
      <c r="BK123" s="121"/>
      <c r="BL123" s="121"/>
      <c r="BM123" s="121"/>
      <c r="BN123" s="121"/>
      <c r="BO123" s="121"/>
      <c r="BP123" s="121"/>
      <c r="BQ123" s="121"/>
      <c r="BR123" s="121"/>
      <c r="BS123" s="121"/>
      <c r="BT123" s="121"/>
      <c r="BU123" s="121"/>
      <c r="BV123" s="121"/>
      <c r="BW123" s="121"/>
      <c r="BX123" s="121"/>
      <c r="BY123" s="121"/>
      <c r="BZ123" s="121"/>
      <c r="CA123" s="121"/>
      <c r="CB123" s="121"/>
      <c r="CC123" s="121"/>
      <c r="CD123" s="121"/>
      <c r="CE123" s="121"/>
      <c r="CF123" s="121"/>
      <c r="CG123" s="121"/>
      <c r="CH123" s="121"/>
      <c r="CI123" s="121"/>
      <c r="CJ123" s="121"/>
      <c r="CK123" s="121"/>
      <c r="CL123" s="121"/>
      <c r="CM123" s="121"/>
      <c r="CN123" s="121"/>
      <c r="CO123" s="121"/>
      <c r="CP123" s="121"/>
      <c r="CQ123" s="121"/>
      <c r="CR123" s="121"/>
      <c r="CS123" s="121"/>
      <c r="CT123" s="121"/>
      <c r="CU123" s="121"/>
      <c r="CV123" s="121"/>
      <c r="CW123" s="121"/>
      <c r="CX123" s="121"/>
      <c r="CY123" s="121"/>
      <c r="CZ123" s="121"/>
    </row>
    <row r="124" spans="32:104">
      <c r="AF124" s="121"/>
      <c r="AG124" s="121"/>
      <c r="AH124" s="121"/>
      <c r="AI124" s="121"/>
      <c r="AJ124" s="121"/>
      <c r="AK124" s="121"/>
      <c r="AL124" s="121"/>
      <c r="AM124" s="121"/>
      <c r="AN124" s="121"/>
      <c r="AO124" s="121"/>
      <c r="AP124" s="121"/>
      <c r="AQ124" s="121"/>
      <c r="AR124" s="121"/>
      <c r="AS124" s="121"/>
      <c r="AT124" s="121"/>
      <c r="AU124" s="121"/>
      <c r="AV124" s="121"/>
      <c r="AW124" s="121"/>
      <c r="AX124" s="121"/>
      <c r="AY124" s="121"/>
      <c r="AZ124" s="121"/>
      <c r="BA124" s="121"/>
      <c r="BB124" s="121"/>
      <c r="BC124" s="121"/>
      <c r="BD124" s="121"/>
      <c r="BE124" s="121"/>
      <c r="BF124" s="121"/>
      <c r="BG124" s="121"/>
      <c r="BH124" s="121"/>
      <c r="BI124" s="121"/>
      <c r="BJ124" s="121"/>
      <c r="BK124" s="121"/>
      <c r="BL124" s="121"/>
      <c r="BM124" s="121"/>
      <c r="BN124" s="121"/>
      <c r="BO124" s="121"/>
      <c r="BP124" s="121"/>
      <c r="BQ124" s="121"/>
      <c r="BR124" s="121"/>
      <c r="BS124" s="121"/>
      <c r="BT124" s="121"/>
      <c r="BU124" s="121"/>
      <c r="BV124" s="121"/>
      <c r="BW124" s="121"/>
      <c r="BX124" s="121"/>
      <c r="BY124" s="121"/>
      <c r="BZ124" s="121"/>
      <c r="CA124" s="121"/>
      <c r="CB124" s="121"/>
      <c r="CC124" s="121"/>
      <c r="CD124" s="121"/>
      <c r="CE124" s="121"/>
      <c r="CF124" s="121"/>
      <c r="CG124" s="121"/>
      <c r="CH124" s="121"/>
      <c r="CI124" s="121"/>
      <c r="CJ124" s="121"/>
      <c r="CK124" s="121"/>
      <c r="CL124" s="121"/>
      <c r="CM124" s="121"/>
      <c r="CN124" s="121"/>
      <c r="CO124" s="121"/>
      <c r="CP124" s="121"/>
      <c r="CQ124" s="121"/>
      <c r="CR124" s="121"/>
      <c r="CS124" s="121"/>
      <c r="CT124" s="121"/>
      <c r="CU124" s="121"/>
      <c r="CV124" s="121"/>
      <c r="CW124" s="121"/>
      <c r="CX124" s="121"/>
      <c r="CY124" s="121"/>
      <c r="CZ124" s="121"/>
    </row>
    <row r="125" spans="32:104">
      <c r="AF125" s="121"/>
      <c r="AG125" s="121"/>
      <c r="AH125" s="121"/>
      <c r="AI125" s="121"/>
      <c r="AJ125" s="121"/>
      <c r="AK125" s="121"/>
      <c r="AL125" s="121"/>
      <c r="AM125" s="121"/>
      <c r="AN125" s="121"/>
      <c r="AO125" s="121"/>
      <c r="AP125" s="121"/>
      <c r="AQ125" s="121"/>
      <c r="AR125" s="121"/>
      <c r="AS125" s="121"/>
      <c r="AT125" s="121"/>
      <c r="AU125" s="121"/>
      <c r="AV125" s="121"/>
      <c r="AW125" s="121"/>
      <c r="AX125" s="121"/>
      <c r="AY125" s="121"/>
      <c r="AZ125" s="121"/>
      <c r="BA125" s="121"/>
      <c r="BB125" s="121"/>
      <c r="BC125" s="121"/>
      <c r="BD125" s="121"/>
      <c r="BE125" s="121"/>
      <c r="BF125" s="121"/>
      <c r="BG125" s="121"/>
      <c r="BH125" s="121"/>
      <c r="BI125" s="121"/>
      <c r="BJ125" s="121"/>
      <c r="BK125" s="121"/>
      <c r="BL125" s="121"/>
      <c r="BM125" s="121"/>
      <c r="BN125" s="121"/>
      <c r="BO125" s="121"/>
      <c r="BP125" s="121"/>
      <c r="BQ125" s="121"/>
      <c r="BR125" s="121"/>
      <c r="BS125" s="121"/>
      <c r="BT125" s="121"/>
      <c r="BU125" s="121"/>
      <c r="BV125" s="121"/>
      <c r="BW125" s="121"/>
      <c r="BX125" s="121"/>
      <c r="BY125" s="121"/>
      <c r="BZ125" s="121"/>
      <c r="CA125" s="121"/>
      <c r="CB125" s="121"/>
      <c r="CC125" s="121"/>
      <c r="CD125" s="121"/>
      <c r="CE125" s="121"/>
      <c r="CF125" s="121"/>
      <c r="CG125" s="121"/>
      <c r="CH125" s="121"/>
      <c r="CI125" s="121"/>
      <c r="CJ125" s="121"/>
      <c r="CK125" s="121"/>
      <c r="CL125" s="121"/>
      <c r="CM125" s="121"/>
      <c r="CN125" s="121"/>
      <c r="CO125" s="121"/>
      <c r="CP125" s="121"/>
      <c r="CQ125" s="121"/>
      <c r="CR125" s="121"/>
      <c r="CS125" s="121"/>
      <c r="CT125" s="121"/>
      <c r="CU125" s="121"/>
      <c r="CV125" s="121"/>
      <c r="CW125" s="121"/>
      <c r="CX125" s="121"/>
      <c r="CY125" s="121"/>
      <c r="CZ125" s="121"/>
    </row>
    <row r="126" spans="32:104">
      <c r="AF126" s="121"/>
      <c r="AG126" s="121"/>
      <c r="AH126" s="121"/>
      <c r="AI126" s="121"/>
      <c r="AJ126" s="121"/>
      <c r="AK126" s="121"/>
      <c r="AL126" s="121"/>
      <c r="AM126" s="121"/>
      <c r="AN126" s="121"/>
      <c r="AO126" s="121"/>
      <c r="AP126" s="121"/>
      <c r="AQ126" s="121"/>
      <c r="AR126" s="121"/>
      <c r="AS126" s="121"/>
      <c r="AT126" s="121"/>
      <c r="AU126" s="121"/>
      <c r="AV126" s="121"/>
      <c r="AW126" s="121"/>
      <c r="AX126" s="121"/>
      <c r="AY126" s="121"/>
      <c r="AZ126" s="121"/>
      <c r="BA126" s="121"/>
      <c r="BB126" s="121"/>
      <c r="BC126" s="121"/>
      <c r="BD126" s="121"/>
      <c r="BE126" s="121"/>
      <c r="BF126" s="121"/>
      <c r="BG126" s="121"/>
      <c r="BH126" s="121"/>
      <c r="BI126" s="121"/>
      <c r="BJ126" s="121"/>
      <c r="BK126" s="121"/>
      <c r="BL126" s="121"/>
      <c r="BM126" s="121"/>
      <c r="BN126" s="121"/>
      <c r="BO126" s="121"/>
      <c r="BP126" s="121"/>
      <c r="BQ126" s="121"/>
      <c r="BR126" s="121"/>
      <c r="BS126" s="121"/>
      <c r="BT126" s="121"/>
      <c r="BU126" s="121"/>
      <c r="BV126" s="121"/>
      <c r="BW126" s="121"/>
      <c r="BX126" s="121"/>
      <c r="BY126" s="121"/>
      <c r="BZ126" s="121"/>
      <c r="CA126" s="121"/>
      <c r="CB126" s="121"/>
      <c r="CC126" s="121"/>
      <c r="CD126" s="121"/>
      <c r="CE126" s="121"/>
      <c r="CF126" s="121"/>
      <c r="CG126" s="121"/>
      <c r="CH126" s="121"/>
      <c r="CI126" s="121"/>
      <c r="CJ126" s="121"/>
      <c r="CK126" s="121"/>
      <c r="CL126" s="121"/>
      <c r="CM126" s="121"/>
      <c r="CN126" s="121"/>
      <c r="CO126" s="121"/>
      <c r="CP126" s="121"/>
      <c r="CQ126" s="121"/>
      <c r="CR126" s="121"/>
      <c r="CS126" s="121"/>
      <c r="CT126" s="121"/>
      <c r="CU126" s="121"/>
      <c r="CV126" s="121"/>
      <c r="CW126" s="121"/>
      <c r="CX126" s="121"/>
      <c r="CY126" s="121"/>
      <c r="CZ126" s="121"/>
    </row>
    <row r="127" spans="32:104">
      <c r="AF127" s="121"/>
      <c r="AG127" s="121"/>
      <c r="AH127" s="121"/>
      <c r="AI127" s="121"/>
      <c r="AJ127" s="121"/>
      <c r="AK127" s="121"/>
      <c r="AL127" s="121"/>
      <c r="AM127" s="121"/>
      <c r="AN127" s="121"/>
      <c r="AO127" s="121"/>
      <c r="AP127" s="121"/>
      <c r="AQ127" s="121"/>
      <c r="AR127" s="121"/>
      <c r="AS127" s="121"/>
      <c r="AT127" s="121"/>
      <c r="AU127" s="121"/>
      <c r="AV127" s="121"/>
      <c r="AW127" s="121"/>
      <c r="AX127" s="121"/>
      <c r="AY127" s="121"/>
      <c r="AZ127" s="121"/>
      <c r="BA127" s="121"/>
      <c r="BB127" s="121"/>
      <c r="BC127" s="121"/>
      <c r="BD127" s="121"/>
      <c r="BE127" s="121"/>
      <c r="BF127" s="121"/>
      <c r="BG127" s="121"/>
      <c r="BH127" s="121"/>
      <c r="BI127" s="121"/>
      <c r="BJ127" s="121"/>
      <c r="BK127" s="121"/>
      <c r="BL127" s="121"/>
      <c r="BM127" s="121"/>
      <c r="BN127" s="121"/>
      <c r="BO127" s="121"/>
      <c r="BP127" s="121"/>
      <c r="BQ127" s="121"/>
      <c r="BR127" s="121"/>
      <c r="BS127" s="121"/>
      <c r="BT127" s="121"/>
      <c r="BU127" s="121"/>
      <c r="BV127" s="121"/>
      <c r="BW127" s="121"/>
      <c r="BX127" s="121"/>
      <c r="BY127" s="121"/>
      <c r="BZ127" s="121"/>
      <c r="CA127" s="121"/>
      <c r="CB127" s="121"/>
      <c r="CC127" s="121"/>
      <c r="CD127" s="121"/>
      <c r="CE127" s="121"/>
      <c r="CF127" s="121"/>
      <c r="CG127" s="121"/>
      <c r="CH127" s="121"/>
      <c r="CI127" s="121"/>
      <c r="CJ127" s="121"/>
      <c r="CK127" s="121"/>
      <c r="CL127" s="121"/>
      <c r="CM127" s="121"/>
      <c r="CN127" s="121"/>
      <c r="CO127" s="121"/>
      <c r="CP127" s="121"/>
      <c r="CQ127" s="121"/>
      <c r="CR127" s="121"/>
      <c r="CS127" s="121"/>
      <c r="CT127" s="121"/>
      <c r="CU127" s="121"/>
      <c r="CV127" s="121"/>
      <c r="CW127" s="121"/>
      <c r="CX127" s="121"/>
      <c r="CY127" s="121"/>
      <c r="CZ127" s="121"/>
    </row>
    <row r="128" spans="32:104">
      <c r="AF128" s="121"/>
      <c r="AG128" s="121"/>
      <c r="AH128" s="121"/>
      <c r="AI128" s="121"/>
      <c r="AJ128" s="121"/>
      <c r="AK128" s="121"/>
      <c r="AL128" s="121"/>
      <c r="AM128" s="121"/>
      <c r="AN128" s="121"/>
      <c r="AO128" s="121"/>
      <c r="AP128" s="121"/>
      <c r="AQ128" s="121"/>
      <c r="AR128" s="121"/>
      <c r="AS128" s="121"/>
      <c r="AT128" s="121"/>
      <c r="AU128" s="121"/>
      <c r="AV128" s="121"/>
      <c r="AW128" s="121"/>
      <c r="AX128" s="121"/>
      <c r="AY128" s="121"/>
      <c r="AZ128" s="121"/>
      <c r="BA128" s="121"/>
      <c r="BB128" s="121"/>
      <c r="BC128" s="121"/>
      <c r="BD128" s="121"/>
      <c r="BE128" s="121"/>
      <c r="BF128" s="121"/>
      <c r="BG128" s="121"/>
      <c r="BH128" s="121"/>
      <c r="BI128" s="121"/>
      <c r="BJ128" s="121"/>
      <c r="BK128" s="121"/>
      <c r="BL128" s="121"/>
      <c r="BM128" s="121"/>
      <c r="BN128" s="121"/>
      <c r="BO128" s="121"/>
      <c r="BP128" s="121"/>
      <c r="BQ128" s="121"/>
      <c r="BR128" s="121"/>
      <c r="BS128" s="121"/>
      <c r="BT128" s="121"/>
      <c r="BU128" s="121"/>
      <c r="BV128" s="121"/>
      <c r="BW128" s="121"/>
      <c r="BX128" s="121"/>
      <c r="BY128" s="121"/>
      <c r="BZ128" s="121"/>
      <c r="CA128" s="121"/>
      <c r="CB128" s="121"/>
      <c r="CC128" s="121"/>
      <c r="CD128" s="121"/>
      <c r="CE128" s="121"/>
      <c r="CF128" s="121"/>
      <c r="CG128" s="121"/>
      <c r="CH128" s="121"/>
      <c r="CI128" s="121"/>
      <c r="CJ128" s="121"/>
      <c r="CK128" s="121"/>
      <c r="CL128" s="121"/>
      <c r="CM128" s="121"/>
      <c r="CN128" s="121"/>
      <c r="CO128" s="121"/>
      <c r="CP128" s="121"/>
      <c r="CQ128" s="121"/>
      <c r="CR128" s="121"/>
      <c r="CS128" s="121"/>
      <c r="CT128" s="121"/>
      <c r="CU128" s="121"/>
      <c r="CV128" s="121"/>
      <c r="CW128" s="121"/>
      <c r="CX128" s="121"/>
      <c r="CY128" s="121"/>
      <c r="CZ128" s="121"/>
    </row>
    <row r="129" spans="32:104">
      <c r="AF129" s="121"/>
      <c r="AG129" s="121"/>
      <c r="AH129" s="121"/>
      <c r="AI129" s="121"/>
      <c r="AJ129" s="121"/>
      <c r="AK129" s="121"/>
      <c r="AL129" s="121"/>
      <c r="AM129" s="121"/>
      <c r="AN129" s="121"/>
      <c r="AO129" s="121"/>
      <c r="AP129" s="121"/>
      <c r="AQ129" s="121"/>
      <c r="AR129" s="121"/>
      <c r="AS129" s="121"/>
      <c r="AT129" s="121"/>
      <c r="AU129" s="121"/>
      <c r="AV129" s="121"/>
      <c r="AW129" s="121"/>
      <c r="AX129" s="121"/>
      <c r="AY129" s="121"/>
      <c r="AZ129" s="121"/>
      <c r="BA129" s="121"/>
      <c r="BB129" s="121"/>
      <c r="BC129" s="121"/>
      <c r="BD129" s="121"/>
      <c r="BE129" s="121"/>
      <c r="BF129" s="121"/>
      <c r="BG129" s="121"/>
      <c r="BH129" s="121"/>
      <c r="BI129" s="121"/>
      <c r="BJ129" s="121"/>
      <c r="BK129" s="121"/>
      <c r="BL129" s="121"/>
      <c r="BM129" s="121"/>
      <c r="BN129" s="121"/>
      <c r="BO129" s="121"/>
      <c r="BP129" s="121"/>
      <c r="BQ129" s="121"/>
      <c r="BR129" s="121"/>
      <c r="BS129" s="121"/>
      <c r="BT129" s="121"/>
      <c r="BU129" s="121"/>
      <c r="BV129" s="121"/>
      <c r="BW129" s="121"/>
      <c r="BX129" s="121"/>
      <c r="BY129" s="121"/>
      <c r="BZ129" s="121"/>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row>
    <row r="130" spans="32:104">
      <c r="AF130" s="121"/>
      <c r="AG130" s="121"/>
      <c r="AH130" s="121"/>
      <c r="AI130" s="121"/>
      <c r="AJ130" s="121"/>
      <c r="AK130" s="121"/>
      <c r="AL130" s="121"/>
      <c r="AM130" s="121"/>
      <c r="AN130" s="121"/>
      <c r="AO130" s="121"/>
      <c r="AP130" s="121"/>
      <c r="AQ130" s="121"/>
      <c r="AR130" s="121"/>
      <c r="AS130" s="121"/>
      <c r="AT130" s="121"/>
      <c r="AU130" s="121"/>
      <c r="AV130" s="121"/>
      <c r="AW130" s="121"/>
      <c r="AX130" s="121"/>
      <c r="AY130" s="121"/>
      <c r="AZ130" s="121"/>
      <c r="BA130" s="121"/>
      <c r="BB130" s="121"/>
      <c r="BC130" s="121"/>
      <c r="BD130" s="121"/>
      <c r="BE130" s="121"/>
      <c r="BF130" s="121"/>
      <c r="BG130" s="121"/>
      <c r="BH130" s="121"/>
      <c r="BI130" s="121"/>
      <c r="BJ130" s="121"/>
      <c r="BK130" s="121"/>
      <c r="BL130" s="121"/>
      <c r="BM130" s="121"/>
      <c r="BN130" s="121"/>
      <c r="BO130" s="121"/>
      <c r="BP130" s="121"/>
      <c r="BQ130" s="121"/>
      <c r="BR130" s="121"/>
      <c r="BS130" s="121"/>
      <c r="BT130" s="121"/>
      <c r="BU130" s="121"/>
      <c r="BV130" s="121"/>
      <c r="BW130" s="121"/>
      <c r="BX130" s="121"/>
      <c r="BY130" s="121"/>
      <c r="BZ130" s="121"/>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row>
    <row r="131" spans="32:104">
      <c r="AF131" s="121"/>
      <c r="AG131" s="121"/>
      <c r="AH131" s="121"/>
      <c r="AI131" s="121"/>
      <c r="AJ131" s="121"/>
      <c r="AK131" s="121"/>
      <c r="AL131" s="121"/>
      <c r="AM131" s="121"/>
      <c r="AN131" s="121"/>
      <c r="AO131" s="121"/>
      <c r="AP131" s="121"/>
      <c r="AQ131" s="121"/>
      <c r="AR131" s="121"/>
      <c r="AS131" s="121"/>
      <c r="AT131" s="121"/>
      <c r="AU131" s="121"/>
      <c r="AV131" s="121"/>
      <c r="AW131" s="121"/>
      <c r="AX131" s="121"/>
      <c r="AY131" s="121"/>
      <c r="AZ131" s="121"/>
      <c r="BA131" s="121"/>
      <c r="BB131" s="121"/>
      <c r="BC131" s="121"/>
      <c r="BD131" s="121"/>
      <c r="BE131" s="121"/>
      <c r="BF131" s="121"/>
      <c r="BG131" s="121"/>
      <c r="BH131" s="121"/>
      <c r="BI131" s="121"/>
      <c r="BJ131" s="121"/>
      <c r="BK131" s="121"/>
      <c r="BL131" s="121"/>
      <c r="BM131" s="121"/>
      <c r="BN131" s="121"/>
      <c r="BO131" s="121"/>
      <c r="BP131" s="121"/>
      <c r="BQ131" s="121"/>
      <c r="BR131" s="121"/>
      <c r="BS131" s="121"/>
      <c r="BT131" s="121"/>
      <c r="BU131" s="121"/>
      <c r="BV131" s="121"/>
      <c r="BW131" s="121"/>
      <c r="BX131" s="121"/>
      <c r="BY131" s="121"/>
      <c r="BZ131" s="121"/>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row>
    <row r="132" spans="32:104">
      <c r="AF132" s="121"/>
      <c r="AG132" s="121"/>
      <c r="AH132" s="121"/>
      <c r="AI132" s="121"/>
      <c r="AJ132" s="121"/>
      <c r="AK132" s="121"/>
      <c r="AL132" s="121"/>
      <c r="AM132" s="121"/>
      <c r="AN132" s="121"/>
      <c r="AO132" s="121"/>
      <c r="AP132" s="121"/>
      <c r="AQ132" s="121"/>
      <c r="AR132" s="121"/>
      <c r="AS132" s="121"/>
      <c r="AT132" s="121"/>
      <c r="AU132" s="121"/>
      <c r="AV132" s="121"/>
      <c r="AW132" s="121"/>
      <c r="AX132" s="121"/>
      <c r="AY132" s="121"/>
      <c r="AZ132" s="121"/>
      <c r="BA132" s="121"/>
      <c r="BB132" s="121"/>
      <c r="BC132" s="121"/>
      <c r="BD132" s="121"/>
      <c r="BE132" s="121"/>
      <c r="BF132" s="121"/>
      <c r="BG132" s="121"/>
      <c r="BH132" s="121"/>
      <c r="BI132" s="121"/>
      <c r="BJ132" s="121"/>
      <c r="BK132" s="121"/>
      <c r="BL132" s="121"/>
      <c r="BM132" s="121"/>
      <c r="BN132" s="121"/>
      <c r="BO132" s="121"/>
      <c r="BP132" s="121"/>
      <c r="BQ132" s="121"/>
      <c r="BR132" s="121"/>
      <c r="BS132" s="121"/>
      <c r="BT132" s="121"/>
      <c r="BU132" s="121"/>
      <c r="BV132" s="121"/>
      <c r="BW132" s="121"/>
      <c r="BX132" s="121"/>
      <c r="BY132" s="121"/>
      <c r="BZ132" s="121"/>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row>
    <row r="133" spans="32:104">
      <c r="AF133" s="121"/>
      <c r="AG133" s="121"/>
      <c r="AH133" s="121"/>
      <c r="AI133" s="121"/>
      <c r="AJ133" s="121"/>
      <c r="AK133" s="121"/>
      <c r="AL133" s="121"/>
      <c r="AM133" s="121"/>
      <c r="AN133" s="121"/>
      <c r="AO133" s="121"/>
      <c r="AP133" s="121"/>
      <c r="AQ133" s="121"/>
      <c r="AR133" s="121"/>
      <c r="AS133" s="121"/>
      <c r="AT133" s="121"/>
      <c r="AU133" s="121"/>
      <c r="AV133" s="121"/>
      <c r="AW133" s="121"/>
      <c r="AX133" s="121"/>
      <c r="AY133" s="121"/>
      <c r="AZ133" s="121"/>
      <c r="BA133" s="121"/>
      <c r="BB133" s="121"/>
      <c r="BC133" s="121"/>
      <c r="BD133" s="121"/>
      <c r="BE133" s="121"/>
      <c r="BF133" s="121"/>
      <c r="BG133" s="121"/>
      <c r="BH133" s="121"/>
      <c r="BI133" s="121"/>
      <c r="BJ133" s="121"/>
      <c r="BK133" s="121"/>
      <c r="BL133" s="121"/>
      <c r="BM133" s="121"/>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row>
    <row r="134" spans="32:104">
      <c r="AF134" s="121"/>
      <c r="AG134" s="121"/>
      <c r="AH134" s="121"/>
      <c r="AI134" s="121"/>
      <c r="AJ134" s="121"/>
      <c r="AK134" s="121"/>
      <c r="AL134" s="121"/>
      <c r="AM134" s="121"/>
      <c r="AN134" s="121"/>
      <c r="AO134" s="121"/>
      <c r="AP134" s="121"/>
      <c r="AQ134" s="121"/>
      <c r="AR134" s="121"/>
      <c r="AS134" s="121"/>
      <c r="AT134" s="121"/>
      <c r="AU134" s="121"/>
      <c r="AV134" s="121"/>
      <c r="AW134" s="121"/>
      <c r="AX134" s="121"/>
      <c r="AY134" s="121"/>
      <c r="AZ134" s="121"/>
      <c r="BA134" s="121"/>
      <c r="BB134" s="121"/>
      <c r="BC134" s="121"/>
      <c r="BD134" s="121"/>
      <c r="BE134" s="121"/>
      <c r="BF134" s="121"/>
      <c r="BG134" s="121"/>
      <c r="BH134" s="121"/>
      <c r="BI134" s="121"/>
      <c r="BJ134" s="121"/>
      <c r="BK134" s="121"/>
      <c r="BL134" s="121"/>
      <c r="BM134" s="121"/>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row>
    <row r="135" spans="32:104">
      <c r="AF135" s="121"/>
      <c r="AG135" s="121"/>
      <c r="AH135" s="121"/>
      <c r="AI135" s="121"/>
      <c r="AJ135" s="121"/>
      <c r="AK135" s="121"/>
      <c r="AL135" s="121"/>
      <c r="AM135" s="121"/>
      <c r="AN135" s="121"/>
      <c r="AO135" s="121"/>
      <c r="AP135" s="121"/>
      <c r="AQ135" s="121"/>
      <c r="AR135" s="121"/>
      <c r="AS135" s="121"/>
      <c r="AT135" s="121"/>
      <c r="AU135" s="121"/>
      <c r="AV135" s="121"/>
      <c r="AW135" s="121"/>
      <c r="AX135" s="121"/>
      <c r="AY135" s="121"/>
      <c r="AZ135" s="121"/>
      <c r="BA135" s="121"/>
      <c r="BB135" s="121"/>
      <c r="BC135" s="121"/>
      <c r="BD135" s="121"/>
      <c r="BE135" s="121"/>
      <c r="BF135" s="121"/>
      <c r="BG135" s="121"/>
      <c r="BH135" s="121"/>
      <c r="BI135" s="121"/>
      <c r="BJ135" s="121"/>
      <c r="BK135" s="121"/>
      <c r="BL135" s="121"/>
      <c r="BM135" s="121"/>
      <c r="BN135" s="121"/>
      <c r="BO135" s="121"/>
      <c r="BP135" s="121"/>
      <c r="BQ135" s="121"/>
      <c r="BR135" s="121"/>
      <c r="BS135" s="121"/>
      <c r="BT135" s="121"/>
      <c r="BU135" s="121"/>
      <c r="BV135" s="121"/>
      <c r="BW135" s="121"/>
      <c r="BX135" s="121"/>
      <c r="BY135" s="121"/>
      <c r="BZ135" s="121"/>
      <c r="CA135" s="121"/>
      <c r="CB135" s="121"/>
      <c r="CC135" s="121"/>
      <c r="CD135" s="121"/>
      <c r="CE135" s="121"/>
      <c r="CF135" s="121"/>
      <c r="CG135" s="121"/>
      <c r="CH135" s="121"/>
      <c r="CI135" s="121"/>
      <c r="CJ135" s="121"/>
      <c r="CK135" s="121"/>
      <c r="CL135" s="121"/>
      <c r="CM135" s="121"/>
      <c r="CN135" s="121"/>
      <c r="CO135" s="121"/>
      <c r="CP135" s="121"/>
      <c r="CQ135" s="121"/>
      <c r="CR135" s="121"/>
      <c r="CS135" s="121"/>
      <c r="CT135" s="121"/>
      <c r="CU135" s="121"/>
      <c r="CV135" s="121"/>
      <c r="CW135" s="121"/>
      <c r="CX135" s="121"/>
      <c r="CY135" s="121"/>
      <c r="CZ135" s="121"/>
    </row>
    <row r="136" spans="32:104">
      <c r="AF136" s="121"/>
      <c r="AG136" s="121"/>
      <c r="AH136" s="121"/>
      <c r="AI136" s="121"/>
      <c r="AJ136" s="121"/>
      <c r="AK136" s="121"/>
      <c r="AL136" s="121"/>
      <c r="AM136" s="121"/>
      <c r="AN136" s="121"/>
      <c r="AO136" s="121"/>
      <c r="AP136" s="121"/>
      <c r="AQ136" s="121"/>
      <c r="AR136" s="121"/>
      <c r="AS136" s="121"/>
      <c r="AT136" s="121"/>
      <c r="AU136" s="121"/>
      <c r="AV136" s="121"/>
      <c r="AW136" s="121"/>
      <c r="AX136" s="121"/>
      <c r="AY136" s="121"/>
      <c r="AZ136" s="121"/>
      <c r="BA136" s="121"/>
      <c r="BB136" s="121"/>
      <c r="BC136" s="121"/>
      <c r="BD136" s="121"/>
      <c r="BE136" s="121"/>
      <c r="BF136" s="121"/>
      <c r="BG136" s="121"/>
      <c r="BH136" s="121"/>
      <c r="BI136" s="121"/>
      <c r="BJ136" s="121"/>
      <c r="BK136" s="121"/>
      <c r="BL136" s="121"/>
      <c r="BM136" s="121"/>
      <c r="BN136" s="121"/>
      <c r="BO136" s="121"/>
      <c r="BP136" s="121"/>
      <c r="BQ136" s="121"/>
      <c r="BR136" s="121"/>
      <c r="BS136" s="121"/>
      <c r="BT136" s="121"/>
      <c r="BU136" s="121"/>
      <c r="BV136" s="121"/>
      <c r="BW136" s="121"/>
      <c r="BX136" s="121"/>
      <c r="BY136" s="121"/>
      <c r="BZ136" s="121"/>
      <c r="CA136" s="121"/>
      <c r="CB136" s="121"/>
      <c r="CC136" s="121"/>
      <c r="CD136" s="121"/>
      <c r="CE136" s="121"/>
      <c r="CF136" s="121"/>
      <c r="CG136" s="121"/>
      <c r="CH136" s="121"/>
      <c r="CI136" s="121"/>
      <c r="CJ136" s="121"/>
      <c r="CK136" s="121"/>
      <c r="CL136" s="121"/>
      <c r="CM136" s="121"/>
      <c r="CN136" s="121"/>
      <c r="CO136" s="121"/>
      <c r="CP136" s="121"/>
      <c r="CQ136" s="121"/>
      <c r="CR136" s="121"/>
      <c r="CS136" s="121"/>
      <c r="CT136" s="121"/>
      <c r="CU136" s="121"/>
      <c r="CV136" s="121"/>
      <c r="CW136" s="121"/>
      <c r="CX136" s="121"/>
      <c r="CY136" s="121"/>
      <c r="CZ136" s="121"/>
    </row>
    <row r="137" spans="32:104">
      <c r="AF137" s="121"/>
      <c r="AG137" s="121"/>
      <c r="AH137" s="121"/>
      <c r="AI137" s="121"/>
      <c r="AJ137" s="121"/>
      <c r="AK137" s="121"/>
      <c r="AL137" s="121"/>
      <c r="AM137" s="121"/>
      <c r="AN137" s="121"/>
      <c r="AO137" s="121"/>
      <c r="AP137" s="121"/>
      <c r="AQ137" s="121"/>
      <c r="AR137" s="121"/>
      <c r="AS137" s="121"/>
      <c r="AT137" s="121"/>
      <c r="AU137" s="121"/>
      <c r="AV137" s="121"/>
      <c r="AW137" s="121"/>
      <c r="AX137" s="121"/>
      <c r="AY137" s="121"/>
      <c r="AZ137" s="121"/>
      <c r="BA137" s="121"/>
      <c r="BB137" s="121"/>
      <c r="BC137" s="121"/>
      <c r="BD137" s="121"/>
      <c r="BE137" s="121"/>
      <c r="BF137" s="121"/>
      <c r="BG137" s="121"/>
      <c r="BH137" s="121"/>
      <c r="BI137" s="121"/>
      <c r="BJ137" s="121"/>
      <c r="BK137" s="121"/>
      <c r="BL137" s="121"/>
      <c r="BM137" s="121"/>
      <c r="BN137" s="121"/>
      <c r="BO137" s="121"/>
      <c r="BP137" s="121"/>
      <c r="BQ137" s="121"/>
      <c r="BR137" s="121"/>
      <c r="BS137" s="121"/>
      <c r="BT137" s="121"/>
      <c r="BU137" s="121"/>
      <c r="BV137" s="121"/>
      <c r="BW137" s="121"/>
      <c r="BX137" s="121"/>
      <c r="BY137" s="121"/>
      <c r="BZ137" s="121"/>
      <c r="CA137" s="121"/>
      <c r="CB137" s="121"/>
      <c r="CC137" s="121"/>
      <c r="CD137" s="121"/>
      <c r="CE137" s="121"/>
      <c r="CF137" s="121"/>
      <c r="CG137" s="121"/>
      <c r="CH137" s="121"/>
      <c r="CI137" s="121"/>
      <c r="CJ137" s="121"/>
      <c r="CK137" s="121"/>
      <c r="CL137" s="121"/>
      <c r="CM137" s="121"/>
      <c r="CN137" s="121"/>
      <c r="CO137" s="121"/>
      <c r="CP137" s="121"/>
      <c r="CQ137" s="121"/>
      <c r="CR137" s="121"/>
      <c r="CS137" s="121"/>
      <c r="CT137" s="121"/>
      <c r="CU137" s="121"/>
      <c r="CV137" s="121"/>
      <c r="CW137" s="121"/>
      <c r="CX137" s="121"/>
      <c r="CY137" s="121"/>
      <c r="CZ137" s="121"/>
    </row>
    <row r="138" spans="32:104">
      <c r="AF138" s="121"/>
      <c r="AG138" s="121"/>
      <c r="AH138" s="121"/>
      <c r="AI138" s="121"/>
      <c r="AJ138" s="121"/>
      <c r="AK138" s="121"/>
      <c r="AL138" s="121"/>
      <c r="AM138" s="121"/>
      <c r="AN138" s="121"/>
      <c r="AO138" s="121"/>
      <c r="AP138" s="121"/>
      <c r="AQ138" s="121"/>
      <c r="AR138" s="121"/>
      <c r="AS138" s="121"/>
      <c r="AT138" s="121"/>
      <c r="AU138" s="121"/>
      <c r="AV138" s="121"/>
      <c r="AW138" s="121"/>
      <c r="AX138" s="121"/>
      <c r="AY138" s="121"/>
      <c r="AZ138" s="121"/>
      <c r="BA138" s="121"/>
      <c r="BB138" s="121"/>
      <c r="BC138" s="121"/>
      <c r="BD138" s="121"/>
      <c r="BE138" s="121"/>
      <c r="BF138" s="121"/>
      <c r="BG138" s="121"/>
      <c r="BH138" s="121"/>
      <c r="BI138" s="121"/>
      <c r="BJ138" s="121"/>
      <c r="BK138" s="121"/>
      <c r="BL138" s="121"/>
      <c r="BM138" s="121"/>
      <c r="BN138" s="121"/>
      <c r="BO138" s="121"/>
      <c r="BP138" s="121"/>
      <c r="BQ138" s="121"/>
      <c r="BR138" s="121"/>
      <c r="BS138" s="121"/>
      <c r="BT138" s="121"/>
      <c r="BU138" s="121"/>
      <c r="BV138" s="121"/>
      <c r="BW138" s="121"/>
      <c r="BX138" s="121"/>
      <c r="BY138" s="121"/>
      <c r="BZ138" s="121"/>
      <c r="CA138" s="121"/>
      <c r="CB138" s="121"/>
      <c r="CC138" s="121"/>
      <c r="CD138" s="121"/>
      <c r="CE138" s="121"/>
      <c r="CF138" s="121"/>
      <c r="CG138" s="121"/>
      <c r="CH138" s="121"/>
      <c r="CI138" s="121"/>
      <c r="CJ138" s="121"/>
      <c r="CK138" s="121"/>
      <c r="CL138" s="121"/>
      <c r="CM138" s="121"/>
      <c r="CN138" s="121"/>
      <c r="CO138" s="121"/>
      <c r="CP138" s="121"/>
      <c r="CQ138" s="121"/>
      <c r="CR138" s="121"/>
      <c r="CS138" s="121"/>
      <c r="CT138" s="121"/>
      <c r="CU138" s="121"/>
      <c r="CV138" s="121"/>
      <c r="CW138" s="121"/>
      <c r="CX138" s="121"/>
      <c r="CY138" s="121"/>
      <c r="CZ138" s="121"/>
    </row>
    <row r="139" spans="32:104">
      <c r="AF139" s="121"/>
      <c r="AG139" s="121"/>
      <c r="AH139" s="121"/>
      <c r="AI139" s="121"/>
      <c r="AJ139" s="121"/>
      <c r="AK139" s="121"/>
      <c r="AL139" s="121"/>
      <c r="AM139" s="121"/>
      <c r="AN139" s="121"/>
      <c r="AO139" s="121"/>
      <c r="AP139" s="121"/>
      <c r="AQ139" s="121"/>
      <c r="AR139" s="121"/>
      <c r="AS139" s="121"/>
      <c r="AT139" s="121"/>
      <c r="AU139" s="121"/>
      <c r="AV139" s="121"/>
      <c r="AW139" s="121"/>
      <c r="AX139" s="121"/>
      <c r="AY139" s="121"/>
      <c r="AZ139" s="121"/>
      <c r="BA139" s="121"/>
      <c r="BB139" s="121"/>
      <c r="BC139" s="121"/>
      <c r="BD139" s="121"/>
      <c r="BE139" s="121"/>
      <c r="BF139" s="121"/>
      <c r="BG139" s="121"/>
      <c r="BH139" s="121"/>
      <c r="BI139" s="121"/>
      <c r="BJ139" s="121"/>
      <c r="BK139" s="121"/>
      <c r="BL139" s="121"/>
      <c r="BM139" s="121"/>
      <c r="BN139" s="121"/>
      <c r="BO139" s="121"/>
      <c r="BP139" s="121"/>
      <c r="BQ139" s="121"/>
      <c r="BR139" s="121"/>
      <c r="BS139" s="121"/>
      <c r="BT139" s="121"/>
      <c r="BU139" s="121"/>
      <c r="BV139" s="121"/>
      <c r="BW139" s="121"/>
      <c r="BX139" s="121"/>
      <c r="BY139" s="121"/>
      <c r="BZ139" s="121"/>
      <c r="CA139" s="121"/>
      <c r="CB139" s="121"/>
      <c r="CC139" s="121"/>
      <c r="CD139" s="121"/>
      <c r="CE139" s="121"/>
      <c r="CF139" s="121"/>
      <c r="CG139" s="121"/>
      <c r="CH139" s="121"/>
      <c r="CI139" s="121"/>
      <c r="CJ139" s="121"/>
      <c r="CK139" s="121"/>
      <c r="CL139" s="121"/>
      <c r="CM139" s="121"/>
      <c r="CN139" s="121"/>
      <c r="CO139" s="121"/>
      <c r="CP139" s="121"/>
      <c r="CQ139" s="121"/>
      <c r="CR139" s="121"/>
      <c r="CS139" s="121"/>
      <c r="CT139" s="121"/>
      <c r="CU139" s="121"/>
      <c r="CV139" s="121"/>
      <c r="CW139" s="121"/>
      <c r="CX139" s="121"/>
      <c r="CY139" s="121"/>
      <c r="CZ139" s="121"/>
    </row>
    <row r="140" spans="32:104">
      <c r="AF140" s="121"/>
      <c r="AG140" s="121"/>
      <c r="AH140" s="121"/>
      <c r="AI140" s="121"/>
      <c r="AJ140" s="121"/>
      <c r="AK140" s="121"/>
      <c r="AL140" s="121"/>
      <c r="AM140" s="121"/>
      <c r="AN140" s="121"/>
      <c r="AO140" s="121"/>
      <c r="AP140" s="121"/>
      <c r="AQ140" s="121"/>
      <c r="AR140" s="121"/>
      <c r="AS140" s="121"/>
      <c r="AT140" s="121"/>
      <c r="AU140" s="121"/>
      <c r="AV140" s="121"/>
      <c r="AW140" s="121"/>
      <c r="AX140" s="121"/>
      <c r="AY140" s="121"/>
      <c r="AZ140" s="121"/>
      <c r="BA140" s="121"/>
      <c r="BB140" s="121"/>
      <c r="BC140" s="121"/>
      <c r="BD140" s="121"/>
      <c r="BE140" s="121"/>
      <c r="BF140" s="121"/>
      <c r="BG140" s="121"/>
      <c r="BH140" s="121"/>
      <c r="BI140" s="121"/>
      <c r="BJ140" s="121"/>
      <c r="BK140" s="121"/>
      <c r="BL140" s="121"/>
      <c r="BM140" s="121"/>
      <c r="BN140" s="121"/>
      <c r="BO140" s="121"/>
      <c r="BP140" s="121"/>
      <c r="BQ140" s="121"/>
      <c r="BR140" s="121"/>
      <c r="BS140" s="121"/>
      <c r="BT140" s="121"/>
      <c r="BU140" s="121"/>
      <c r="BV140" s="121"/>
      <c r="BW140" s="121"/>
      <c r="BX140" s="121"/>
      <c r="BY140" s="121"/>
      <c r="BZ140" s="121"/>
      <c r="CA140" s="121"/>
      <c r="CB140" s="121"/>
      <c r="CC140" s="121"/>
      <c r="CD140" s="121"/>
      <c r="CE140" s="121"/>
      <c r="CF140" s="121"/>
      <c r="CG140" s="121"/>
      <c r="CH140" s="121"/>
      <c r="CI140" s="121"/>
      <c r="CJ140" s="121"/>
      <c r="CK140" s="121"/>
      <c r="CL140" s="121"/>
      <c r="CM140" s="121"/>
      <c r="CN140" s="121"/>
      <c r="CO140" s="121"/>
      <c r="CP140" s="121"/>
      <c r="CQ140" s="121"/>
      <c r="CR140" s="121"/>
      <c r="CS140" s="121"/>
      <c r="CT140" s="121"/>
      <c r="CU140" s="121"/>
      <c r="CV140" s="121"/>
      <c r="CW140" s="121"/>
      <c r="CX140" s="121"/>
      <c r="CY140" s="121"/>
      <c r="CZ140" s="121"/>
    </row>
    <row r="141" spans="32:104">
      <c r="AF141" s="121"/>
      <c r="AG141" s="121"/>
      <c r="AH141" s="121"/>
      <c r="AI141" s="121"/>
      <c r="AJ141" s="121"/>
      <c r="AK141" s="121"/>
      <c r="AL141" s="121"/>
      <c r="AM141" s="121"/>
      <c r="AN141" s="121"/>
      <c r="AO141" s="121"/>
      <c r="AP141" s="121"/>
      <c r="AQ141" s="121"/>
      <c r="AR141" s="121"/>
      <c r="AS141" s="121"/>
      <c r="AT141" s="121"/>
      <c r="AU141" s="121"/>
      <c r="AV141" s="121"/>
      <c r="AW141" s="121"/>
      <c r="AX141" s="121"/>
      <c r="AY141" s="121"/>
      <c r="AZ141" s="121"/>
      <c r="BA141" s="121"/>
      <c r="BB141" s="121"/>
      <c r="BC141" s="121"/>
      <c r="BD141" s="121"/>
      <c r="BE141" s="121"/>
      <c r="BF141" s="121"/>
      <c r="BG141" s="121"/>
      <c r="BH141" s="121"/>
      <c r="BI141" s="121"/>
      <c r="BJ141" s="121"/>
      <c r="BK141" s="121"/>
      <c r="BL141" s="121"/>
      <c r="BM141" s="121"/>
      <c r="BN141" s="121"/>
      <c r="BO141" s="121"/>
      <c r="BP141" s="121"/>
      <c r="BQ141" s="121"/>
      <c r="BR141" s="121"/>
      <c r="BS141" s="121"/>
      <c r="BT141" s="121"/>
      <c r="BU141" s="121"/>
      <c r="BV141" s="121"/>
      <c r="BW141" s="121"/>
      <c r="BX141" s="121"/>
      <c r="BY141" s="121"/>
      <c r="BZ141" s="121"/>
      <c r="CA141" s="121"/>
      <c r="CB141" s="121"/>
      <c r="CC141" s="121"/>
      <c r="CD141" s="121"/>
      <c r="CE141" s="121"/>
      <c r="CF141" s="121"/>
      <c r="CG141" s="121"/>
      <c r="CH141" s="121"/>
      <c r="CI141" s="121"/>
      <c r="CJ141" s="121"/>
      <c r="CK141" s="121"/>
      <c r="CL141" s="121"/>
      <c r="CM141" s="121"/>
      <c r="CN141" s="121"/>
      <c r="CO141" s="121"/>
      <c r="CP141" s="121"/>
      <c r="CQ141" s="121"/>
      <c r="CR141" s="121"/>
      <c r="CS141" s="121"/>
      <c r="CT141" s="121"/>
      <c r="CU141" s="121"/>
      <c r="CV141" s="121"/>
      <c r="CW141" s="121"/>
      <c r="CX141" s="121"/>
      <c r="CY141" s="121"/>
      <c r="CZ141" s="121"/>
    </row>
    <row r="142" spans="32:104">
      <c r="AF142" s="121"/>
      <c r="AG142" s="121"/>
      <c r="AH142" s="121"/>
      <c r="AI142" s="121"/>
      <c r="AJ142" s="121"/>
      <c r="AK142" s="121"/>
      <c r="AL142" s="121"/>
      <c r="AM142" s="121"/>
      <c r="AN142" s="121"/>
      <c r="AO142" s="121"/>
      <c r="AP142" s="121"/>
      <c r="AQ142" s="121"/>
      <c r="AR142" s="121"/>
      <c r="AS142" s="121"/>
      <c r="AT142" s="121"/>
      <c r="AU142" s="121"/>
      <c r="AV142" s="121"/>
      <c r="AW142" s="121"/>
      <c r="AX142" s="121"/>
      <c r="AY142" s="121"/>
      <c r="AZ142" s="121"/>
      <c r="BA142" s="121"/>
      <c r="BB142" s="121"/>
      <c r="BC142" s="121"/>
      <c r="BD142" s="121"/>
      <c r="BE142" s="121"/>
      <c r="BF142" s="121"/>
      <c r="BG142" s="121"/>
      <c r="BH142" s="121"/>
      <c r="BI142" s="121"/>
      <c r="BJ142" s="121"/>
      <c r="BK142" s="121"/>
      <c r="BL142" s="121"/>
      <c r="BM142" s="121"/>
      <c r="BN142" s="121"/>
      <c r="BO142" s="121"/>
      <c r="BP142" s="121"/>
      <c r="BQ142" s="121"/>
      <c r="BR142" s="121"/>
      <c r="BS142" s="121"/>
      <c r="BT142" s="121"/>
      <c r="BU142" s="121"/>
      <c r="BV142" s="121"/>
      <c r="BW142" s="121"/>
      <c r="BX142" s="121"/>
      <c r="BY142" s="121"/>
      <c r="BZ142" s="121"/>
      <c r="CA142" s="121"/>
      <c r="CB142" s="121"/>
      <c r="CC142" s="121"/>
      <c r="CD142" s="121"/>
      <c r="CE142" s="121"/>
      <c r="CF142" s="121"/>
      <c r="CG142" s="121"/>
      <c r="CH142" s="121"/>
      <c r="CI142" s="121"/>
      <c r="CJ142" s="121"/>
      <c r="CK142" s="121"/>
      <c r="CL142" s="121"/>
      <c r="CM142" s="121"/>
      <c r="CN142" s="121"/>
      <c r="CO142" s="121"/>
      <c r="CP142" s="121"/>
      <c r="CQ142" s="121"/>
      <c r="CR142" s="121"/>
      <c r="CS142" s="121"/>
      <c r="CT142" s="121"/>
      <c r="CU142" s="121"/>
      <c r="CV142" s="121"/>
      <c r="CW142" s="121"/>
      <c r="CX142" s="121"/>
      <c r="CY142" s="121"/>
      <c r="CZ142" s="121"/>
    </row>
    <row r="143" spans="32:104">
      <c r="AF143" s="121"/>
      <c r="AG143" s="121"/>
      <c r="AH143" s="121"/>
      <c r="AI143" s="121"/>
      <c r="AJ143" s="121"/>
      <c r="AK143" s="121"/>
      <c r="AL143" s="121"/>
      <c r="AM143" s="121"/>
      <c r="AN143" s="121"/>
      <c r="AO143" s="121"/>
      <c r="AP143" s="121"/>
      <c r="AQ143" s="121"/>
      <c r="AR143" s="121"/>
      <c r="AS143" s="121"/>
      <c r="AT143" s="121"/>
      <c r="AU143" s="121"/>
      <c r="AV143" s="121"/>
      <c r="AW143" s="121"/>
      <c r="AX143" s="121"/>
      <c r="AY143" s="121"/>
      <c r="AZ143" s="121"/>
      <c r="BA143" s="121"/>
      <c r="BB143" s="121"/>
      <c r="BC143" s="121"/>
      <c r="BD143" s="121"/>
      <c r="BE143" s="121"/>
      <c r="BF143" s="121"/>
      <c r="BG143" s="121"/>
      <c r="BH143" s="121"/>
      <c r="BI143" s="121"/>
      <c r="BJ143" s="121"/>
      <c r="BK143" s="121"/>
      <c r="BL143" s="121"/>
      <c r="BM143" s="121"/>
      <c r="BN143" s="121"/>
      <c r="BO143" s="121"/>
      <c r="BP143" s="121"/>
      <c r="BQ143" s="121"/>
      <c r="BR143" s="121"/>
      <c r="BS143" s="121"/>
      <c r="BT143" s="121"/>
      <c r="BU143" s="121"/>
      <c r="BV143" s="121"/>
      <c r="BW143" s="121"/>
      <c r="BX143" s="121"/>
      <c r="BY143" s="121"/>
      <c r="BZ143" s="121"/>
      <c r="CA143" s="121"/>
      <c r="CB143" s="121"/>
      <c r="CC143" s="121"/>
      <c r="CD143" s="121"/>
      <c r="CE143" s="121"/>
      <c r="CF143" s="121"/>
      <c r="CG143" s="121"/>
      <c r="CH143" s="121"/>
      <c r="CI143" s="121"/>
      <c r="CJ143" s="121"/>
      <c r="CK143" s="121"/>
      <c r="CL143" s="121"/>
      <c r="CM143" s="121"/>
      <c r="CN143" s="121"/>
      <c r="CO143" s="121"/>
      <c r="CP143" s="121"/>
      <c r="CQ143" s="121"/>
      <c r="CR143" s="121"/>
      <c r="CS143" s="121"/>
      <c r="CT143" s="121"/>
      <c r="CU143" s="121"/>
      <c r="CV143" s="121"/>
      <c r="CW143" s="121"/>
      <c r="CX143" s="121"/>
      <c r="CY143" s="121"/>
      <c r="CZ143" s="121"/>
    </row>
    <row r="144" spans="32:104">
      <c r="AF144" s="121"/>
      <c r="AG144" s="121"/>
      <c r="AH144" s="121"/>
      <c r="AI144" s="121"/>
      <c r="AJ144" s="121"/>
      <c r="AK144" s="121"/>
      <c r="AL144" s="121"/>
      <c r="AM144" s="121"/>
      <c r="AN144" s="121"/>
      <c r="AO144" s="121"/>
      <c r="AP144" s="121"/>
      <c r="AQ144" s="121"/>
      <c r="AR144" s="121"/>
      <c r="AS144" s="121"/>
      <c r="AT144" s="121"/>
      <c r="AU144" s="121"/>
      <c r="AV144" s="121"/>
      <c r="AW144" s="121"/>
      <c r="AX144" s="121"/>
      <c r="AY144" s="121"/>
      <c r="AZ144" s="121"/>
      <c r="BA144" s="121"/>
      <c r="BB144" s="121"/>
      <c r="BC144" s="121"/>
      <c r="BD144" s="121"/>
      <c r="BE144" s="121"/>
      <c r="BF144" s="121"/>
      <c r="BG144" s="121"/>
      <c r="BH144" s="121"/>
      <c r="BI144" s="121"/>
      <c r="BJ144" s="121"/>
      <c r="BK144" s="121"/>
      <c r="BL144" s="121"/>
      <c r="BM144" s="121"/>
      <c r="BN144" s="121"/>
      <c r="BO144" s="121"/>
      <c r="BP144" s="121"/>
      <c r="BQ144" s="121"/>
      <c r="BR144" s="121"/>
      <c r="BS144" s="121"/>
      <c r="BT144" s="121"/>
      <c r="BU144" s="121"/>
      <c r="BV144" s="121"/>
      <c r="BW144" s="121"/>
      <c r="BX144" s="121"/>
      <c r="BY144" s="121"/>
      <c r="BZ144" s="121"/>
      <c r="CA144" s="121"/>
      <c r="CB144" s="121"/>
      <c r="CC144" s="121"/>
      <c r="CD144" s="121"/>
      <c r="CE144" s="121"/>
      <c r="CF144" s="121"/>
      <c r="CG144" s="121"/>
      <c r="CH144" s="121"/>
      <c r="CI144" s="121"/>
      <c r="CJ144" s="121"/>
      <c r="CK144" s="121"/>
      <c r="CL144" s="121"/>
      <c r="CM144" s="121"/>
      <c r="CN144" s="121"/>
      <c r="CO144" s="121"/>
      <c r="CP144" s="121"/>
      <c r="CQ144" s="121"/>
      <c r="CR144" s="121"/>
      <c r="CS144" s="121"/>
      <c r="CT144" s="121"/>
      <c r="CU144" s="121"/>
      <c r="CV144" s="121"/>
      <c r="CW144" s="121"/>
      <c r="CX144" s="121"/>
      <c r="CY144" s="121"/>
      <c r="CZ144" s="121"/>
    </row>
    <row r="145" spans="32:104">
      <c r="AF145" s="121"/>
      <c r="AG145" s="121"/>
      <c r="AH145" s="121"/>
      <c r="AI145" s="121"/>
      <c r="AJ145" s="121"/>
      <c r="AK145" s="121"/>
      <c r="AL145" s="121"/>
      <c r="AM145" s="121"/>
      <c r="AN145" s="121"/>
      <c r="AO145" s="121"/>
      <c r="AP145" s="121"/>
      <c r="AQ145" s="121"/>
      <c r="AR145" s="121"/>
      <c r="AS145" s="121"/>
      <c r="AT145" s="121"/>
      <c r="AU145" s="121"/>
      <c r="AV145" s="121"/>
      <c r="AW145" s="121"/>
      <c r="AX145" s="121"/>
      <c r="AY145" s="121"/>
      <c r="AZ145" s="121"/>
      <c r="BA145" s="121"/>
      <c r="BB145" s="121"/>
      <c r="BC145" s="121"/>
      <c r="BD145" s="121"/>
      <c r="BE145" s="121"/>
      <c r="BF145" s="121"/>
      <c r="BG145" s="121"/>
      <c r="BH145" s="121"/>
      <c r="BI145" s="121"/>
      <c r="BJ145" s="121"/>
      <c r="BK145" s="121"/>
      <c r="BL145" s="121"/>
      <c r="BM145" s="121"/>
      <c r="BN145" s="121"/>
      <c r="BO145" s="121"/>
      <c r="BP145" s="121"/>
      <c r="BQ145" s="121"/>
      <c r="BR145" s="121"/>
      <c r="BS145" s="121"/>
      <c r="BT145" s="121"/>
      <c r="BU145" s="121"/>
      <c r="BV145" s="121"/>
      <c r="BW145" s="121"/>
      <c r="BX145" s="121"/>
      <c r="BY145" s="121"/>
      <c r="BZ145" s="121"/>
      <c r="CA145" s="121"/>
      <c r="CB145" s="121"/>
      <c r="CC145" s="121"/>
      <c r="CD145" s="121"/>
      <c r="CE145" s="121"/>
      <c r="CF145" s="121"/>
      <c r="CG145" s="121"/>
      <c r="CH145" s="121"/>
      <c r="CI145" s="121"/>
      <c r="CJ145" s="121"/>
      <c r="CK145" s="121"/>
      <c r="CL145" s="121"/>
      <c r="CM145" s="121"/>
      <c r="CN145" s="121"/>
      <c r="CO145" s="121"/>
      <c r="CP145" s="121"/>
      <c r="CQ145" s="121"/>
      <c r="CR145" s="121"/>
      <c r="CS145" s="121"/>
      <c r="CT145" s="121"/>
      <c r="CU145" s="121"/>
      <c r="CV145" s="121"/>
      <c r="CW145" s="121"/>
      <c r="CX145" s="121"/>
      <c r="CY145" s="121"/>
      <c r="CZ145" s="121"/>
    </row>
    <row r="146" spans="32:104">
      <c r="AF146" s="121"/>
      <c r="AG146" s="121"/>
      <c r="AH146" s="121"/>
      <c r="AI146" s="121"/>
      <c r="AJ146" s="121"/>
      <c r="AK146" s="121"/>
      <c r="AL146" s="121"/>
      <c r="AM146" s="121"/>
      <c r="AN146" s="121"/>
      <c r="AO146" s="121"/>
      <c r="AP146" s="121"/>
      <c r="AQ146" s="121"/>
      <c r="AR146" s="121"/>
      <c r="AS146" s="121"/>
      <c r="AT146" s="121"/>
      <c r="AU146" s="121"/>
      <c r="AV146" s="121"/>
      <c r="AW146" s="121"/>
      <c r="AX146" s="121"/>
      <c r="AY146" s="121"/>
      <c r="AZ146" s="121"/>
      <c r="BA146" s="121"/>
      <c r="BB146" s="121"/>
      <c r="BC146" s="121"/>
      <c r="BD146" s="121"/>
      <c r="BE146" s="121"/>
      <c r="BF146" s="121"/>
      <c r="BG146" s="121"/>
      <c r="BH146" s="121"/>
      <c r="BI146" s="121"/>
      <c r="BJ146" s="121"/>
      <c r="BK146" s="121"/>
      <c r="BL146" s="121"/>
      <c r="BM146" s="121"/>
      <c r="BN146" s="121"/>
      <c r="BO146" s="121"/>
      <c r="BP146" s="121"/>
      <c r="BQ146" s="121"/>
      <c r="BR146" s="121"/>
      <c r="BS146" s="121"/>
      <c r="BT146" s="121"/>
      <c r="BU146" s="121"/>
      <c r="BV146" s="121"/>
      <c r="BW146" s="121"/>
      <c r="BX146" s="121"/>
      <c r="BY146" s="121"/>
      <c r="BZ146" s="121"/>
      <c r="CA146" s="121"/>
      <c r="CB146" s="121"/>
      <c r="CC146" s="121"/>
      <c r="CD146" s="121"/>
      <c r="CE146" s="121"/>
      <c r="CF146" s="121"/>
      <c r="CG146" s="121"/>
      <c r="CH146" s="121"/>
      <c r="CI146" s="121"/>
      <c r="CJ146" s="121"/>
      <c r="CK146" s="121"/>
      <c r="CL146" s="121"/>
      <c r="CM146" s="121"/>
      <c r="CN146" s="121"/>
      <c r="CO146" s="121"/>
      <c r="CP146" s="121"/>
      <c r="CQ146" s="121"/>
      <c r="CR146" s="121"/>
      <c r="CS146" s="121"/>
      <c r="CT146" s="121"/>
      <c r="CU146" s="121"/>
      <c r="CV146" s="121"/>
      <c r="CW146" s="121"/>
      <c r="CX146" s="121"/>
      <c r="CY146" s="121"/>
      <c r="CZ146" s="121"/>
    </row>
    <row r="147" spans="32:104">
      <c r="AF147" s="121"/>
      <c r="AG147" s="121"/>
      <c r="AH147" s="121"/>
      <c r="AI147" s="121"/>
      <c r="AJ147" s="121"/>
      <c r="AK147" s="121"/>
      <c r="AL147" s="121"/>
      <c r="AM147" s="121"/>
      <c r="AN147" s="121"/>
      <c r="AO147" s="121"/>
      <c r="AP147" s="121"/>
      <c r="AQ147" s="121"/>
      <c r="AR147" s="121"/>
      <c r="AS147" s="121"/>
      <c r="AT147" s="121"/>
      <c r="AU147" s="121"/>
      <c r="AV147" s="121"/>
      <c r="AW147" s="121"/>
      <c r="AX147" s="121"/>
      <c r="AY147" s="121"/>
      <c r="AZ147" s="121"/>
      <c r="BA147" s="121"/>
      <c r="BB147" s="121"/>
      <c r="BC147" s="121"/>
      <c r="BD147" s="121"/>
      <c r="BE147" s="121"/>
      <c r="BF147" s="121"/>
      <c r="BG147" s="121"/>
      <c r="BH147" s="121"/>
      <c r="BI147" s="121"/>
      <c r="BJ147" s="121"/>
      <c r="BK147" s="121"/>
      <c r="BL147" s="121"/>
      <c r="BM147" s="121"/>
      <c r="BN147" s="121"/>
      <c r="BO147" s="121"/>
      <c r="BP147" s="121"/>
      <c r="BQ147" s="121"/>
      <c r="BR147" s="121"/>
      <c r="BS147" s="121"/>
      <c r="BT147" s="121"/>
      <c r="BU147" s="121"/>
      <c r="BV147" s="121"/>
      <c r="BW147" s="121"/>
      <c r="BX147" s="121"/>
      <c r="BY147" s="121"/>
      <c r="BZ147" s="121"/>
      <c r="CA147" s="121"/>
      <c r="CB147" s="121"/>
      <c r="CC147" s="121"/>
      <c r="CD147" s="121"/>
      <c r="CE147" s="121"/>
      <c r="CF147" s="121"/>
      <c r="CG147" s="121"/>
      <c r="CH147" s="121"/>
      <c r="CI147" s="121"/>
      <c r="CJ147" s="121"/>
      <c r="CK147" s="121"/>
      <c r="CL147" s="121"/>
      <c r="CM147" s="121"/>
      <c r="CN147" s="121"/>
      <c r="CO147" s="121"/>
      <c r="CP147" s="121"/>
      <c r="CQ147" s="121"/>
      <c r="CR147" s="121"/>
      <c r="CS147" s="121"/>
      <c r="CT147" s="121"/>
      <c r="CU147" s="121"/>
      <c r="CV147" s="121"/>
      <c r="CW147" s="121"/>
      <c r="CX147" s="121"/>
      <c r="CY147" s="121"/>
      <c r="CZ147" s="121"/>
    </row>
    <row r="148" spans="32:104">
      <c r="AF148" s="121"/>
      <c r="AG148" s="121"/>
      <c r="AH148" s="121"/>
      <c r="AI148" s="121"/>
      <c r="AJ148" s="121"/>
      <c r="AK148" s="121"/>
      <c r="AL148" s="121"/>
      <c r="AM148" s="121"/>
      <c r="AN148" s="121"/>
      <c r="AO148" s="121"/>
      <c r="AP148" s="121"/>
      <c r="AQ148" s="121"/>
      <c r="AR148" s="121"/>
      <c r="AS148" s="121"/>
      <c r="AT148" s="121"/>
      <c r="AU148" s="121"/>
      <c r="AV148" s="121"/>
      <c r="AW148" s="121"/>
      <c r="AX148" s="121"/>
      <c r="AY148" s="121"/>
      <c r="AZ148" s="121"/>
      <c r="BA148" s="121"/>
      <c r="BB148" s="121"/>
      <c r="BC148" s="121"/>
      <c r="BD148" s="121"/>
      <c r="BE148" s="121"/>
      <c r="BF148" s="121"/>
      <c r="BG148" s="121"/>
      <c r="BH148" s="121"/>
      <c r="BI148" s="121"/>
      <c r="BJ148" s="121"/>
      <c r="BK148" s="121"/>
      <c r="BL148" s="121"/>
      <c r="BM148" s="121"/>
      <c r="BN148" s="121"/>
      <c r="BO148" s="121"/>
      <c r="BP148" s="121"/>
      <c r="BQ148" s="121"/>
      <c r="BR148" s="121"/>
      <c r="BS148" s="121"/>
      <c r="BT148" s="121"/>
      <c r="BU148" s="121"/>
      <c r="BV148" s="121"/>
      <c r="BW148" s="121"/>
      <c r="BX148" s="121"/>
      <c r="BY148" s="121"/>
      <c r="BZ148" s="121"/>
      <c r="CA148" s="121"/>
      <c r="CB148" s="121"/>
      <c r="CC148" s="121"/>
      <c r="CD148" s="121"/>
      <c r="CE148" s="121"/>
      <c r="CF148" s="121"/>
      <c r="CG148" s="121"/>
      <c r="CH148" s="121"/>
      <c r="CI148" s="121"/>
      <c r="CJ148" s="121"/>
      <c r="CK148" s="121"/>
      <c r="CL148" s="121"/>
      <c r="CM148" s="121"/>
      <c r="CN148" s="121"/>
      <c r="CO148" s="121"/>
      <c r="CP148" s="121"/>
      <c r="CQ148" s="121"/>
      <c r="CR148" s="121"/>
      <c r="CS148" s="121"/>
      <c r="CT148" s="121"/>
      <c r="CU148" s="121"/>
      <c r="CV148" s="121"/>
      <c r="CW148" s="121"/>
      <c r="CX148" s="121"/>
      <c r="CY148" s="121"/>
      <c r="CZ148" s="121"/>
    </row>
    <row r="149" spans="32:104">
      <c r="AF149" s="121"/>
      <c r="AG149" s="121"/>
      <c r="AH149" s="121"/>
      <c r="AI149" s="121"/>
      <c r="AJ149" s="121"/>
      <c r="AK149" s="121"/>
      <c r="AL149" s="121"/>
      <c r="AM149" s="121"/>
      <c r="AN149" s="121"/>
      <c r="AO149" s="121"/>
      <c r="AP149" s="121"/>
      <c r="AQ149" s="121"/>
      <c r="AR149" s="121"/>
      <c r="AS149" s="121"/>
      <c r="AT149" s="121"/>
      <c r="AU149" s="121"/>
      <c r="AV149" s="121"/>
      <c r="AW149" s="121"/>
      <c r="AX149" s="121"/>
      <c r="AY149" s="121"/>
      <c r="AZ149" s="121"/>
      <c r="BA149" s="121"/>
      <c r="BB149" s="121"/>
      <c r="BC149" s="121"/>
      <c r="BD149" s="121"/>
      <c r="BE149" s="121"/>
      <c r="BF149" s="121"/>
      <c r="BG149" s="121"/>
      <c r="BH149" s="121"/>
      <c r="BI149" s="121"/>
      <c r="BJ149" s="121"/>
      <c r="BK149" s="121"/>
      <c r="BL149" s="121"/>
      <c r="BM149" s="121"/>
      <c r="BN149" s="121"/>
      <c r="BO149" s="121"/>
      <c r="BP149" s="121"/>
      <c r="BQ149" s="121"/>
      <c r="BR149" s="121"/>
      <c r="BS149" s="121"/>
      <c r="BT149" s="121"/>
      <c r="BU149" s="121"/>
      <c r="BV149" s="121"/>
      <c r="BW149" s="121"/>
      <c r="BX149" s="121"/>
      <c r="BY149" s="121"/>
      <c r="BZ149" s="121"/>
      <c r="CA149" s="121"/>
      <c r="CB149" s="121"/>
      <c r="CC149" s="121"/>
      <c r="CD149" s="121"/>
      <c r="CE149" s="121"/>
      <c r="CF149" s="121"/>
      <c r="CG149" s="121"/>
      <c r="CH149" s="121"/>
      <c r="CI149" s="121"/>
      <c r="CJ149" s="121"/>
      <c r="CK149" s="121"/>
      <c r="CL149" s="121"/>
      <c r="CM149" s="121"/>
      <c r="CN149" s="121"/>
      <c r="CO149" s="121"/>
      <c r="CP149" s="121"/>
      <c r="CQ149" s="121"/>
      <c r="CR149" s="121"/>
      <c r="CS149" s="121"/>
      <c r="CT149" s="121"/>
      <c r="CU149" s="121"/>
      <c r="CV149" s="121"/>
      <c r="CW149" s="121"/>
      <c r="CX149" s="121"/>
      <c r="CY149" s="121"/>
      <c r="CZ149" s="121"/>
    </row>
    <row r="150" spans="32:104">
      <c r="AF150" s="121"/>
      <c r="AG150" s="121"/>
      <c r="AH150" s="121"/>
      <c r="AI150" s="121"/>
      <c r="AJ150" s="121"/>
      <c r="AK150" s="121"/>
      <c r="AL150" s="121"/>
      <c r="AM150" s="121"/>
      <c r="AN150" s="121"/>
      <c r="AO150" s="121"/>
      <c r="AP150" s="121"/>
      <c r="AQ150" s="121"/>
      <c r="AR150" s="121"/>
      <c r="AS150" s="121"/>
      <c r="AT150" s="121"/>
      <c r="AU150" s="121"/>
      <c r="AV150" s="121"/>
      <c r="AW150" s="121"/>
      <c r="AX150" s="121"/>
      <c r="AY150" s="121"/>
      <c r="AZ150" s="121"/>
      <c r="BA150" s="121"/>
      <c r="BB150" s="121"/>
      <c r="BC150" s="121"/>
      <c r="BD150" s="121"/>
      <c r="BE150" s="121"/>
      <c r="BF150" s="121"/>
      <c r="BG150" s="121"/>
      <c r="BH150" s="121"/>
      <c r="BI150" s="121"/>
      <c r="BJ150" s="121"/>
      <c r="BK150" s="121"/>
      <c r="BL150" s="121"/>
      <c r="BM150" s="121"/>
      <c r="BN150" s="121"/>
      <c r="BO150" s="121"/>
      <c r="BP150" s="121"/>
      <c r="BQ150" s="121"/>
      <c r="BR150" s="121"/>
      <c r="BS150" s="121"/>
      <c r="BT150" s="121"/>
      <c r="BU150" s="121"/>
      <c r="BV150" s="121"/>
      <c r="BW150" s="121"/>
      <c r="BX150" s="121"/>
      <c r="BY150" s="121"/>
      <c r="BZ150" s="121"/>
      <c r="CA150" s="121"/>
      <c r="CB150" s="121"/>
      <c r="CC150" s="121"/>
      <c r="CD150" s="121"/>
      <c r="CE150" s="121"/>
      <c r="CF150" s="121"/>
      <c r="CG150" s="121"/>
      <c r="CH150" s="121"/>
      <c r="CI150" s="121"/>
      <c r="CJ150" s="121"/>
      <c r="CK150" s="121"/>
      <c r="CL150" s="121"/>
      <c r="CM150" s="121"/>
      <c r="CN150" s="121"/>
      <c r="CO150" s="121"/>
      <c r="CP150" s="121"/>
      <c r="CQ150" s="121"/>
      <c r="CR150" s="121"/>
      <c r="CS150" s="121"/>
      <c r="CT150" s="121"/>
      <c r="CU150" s="121"/>
      <c r="CV150" s="121"/>
      <c r="CW150" s="121"/>
      <c r="CX150" s="121"/>
      <c r="CY150" s="121"/>
      <c r="CZ150" s="121"/>
    </row>
    <row r="151" spans="32:104">
      <c r="AF151" s="121"/>
      <c r="AG151" s="121"/>
      <c r="AH151" s="121"/>
      <c r="AI151" s="121"/>
      <c r="AJ151" s="121"/>
      <c r="AK151" s="121"/>
      <c r="AL151" s="121"/>
      <c r="AM151" s="121"/>
      <c r="AN151" s="121"/>
      <c r="AO151" s="121"/>
      <c r="AP151" s="121"/>
      <c r="AQ151" s="121"/>
      <c r="AR151" s="121"/>
      <c r="AS151" s="121"/>
      <c r="AT151" s="121"/>
      <c r="AU151" s="121"/>
      <c r="AV151" s="121"/>
      <c r="AW151" s="121"/>
      <c r="AX151" s="121"/>
      <c r="AY151" s="121"/>
      <c r="AZ151" s="121"/>
      <c r="BA151" s="121"/>
      <c r="BB151" s="121"/>
      <c r="BC151" s="121"/>
      <c r="BD151" s="121"/>
      <c r="BE151" s="121"/>
      <c r="BF151" s="121"/>
      <c r="BG151" s="121"/>
      <c r="BH151" s="121"/>
      <c r="BI151" s="121"/>
      <c r="BJ151" s="121"/>
      <c r="BK151" s="121"/>
      <c r="BL151" s="121"/>
      <c r="BM151" s="121"/>
      <c r="BN151" s="121"/>
      <c r="BO151" s="121"/>
      <c r="BP151" s="121"/>
      <c r="BQ151" s="121"/>
      <c r="BR151" s="121"/>
      <c r="BS151" s="121"/>
      <c r="BT151" s="121"/>
      <c r="BU151" s="121"/>
      <c r="BV151" s="121"/>
      <c r="BW151" s="121"/>
      <c r="BX151" s="121"/>
      <c r="BY151" s="121"/>
      <c r="BZ151" s="121"/>
      <c r="CA151" s="121"/>
      <c r="CB151" s="121"/>
      <c r="CC151" s="121"/>
      <c r="CD151" s="121"/>
      <c r="CE151" s="121"/>
      <c r="CF151" s="121"/>
      <c r="CG151" s="121"/>
      <c r="CH151" s="121"/>
      <c r="CI151" s="121"/>
      <c r="CJ151" s="121"/>
      <c r="CK151" s="121"/>
      <c r="CL151" s="121"/>
      <c r="CM151" s="121"/>
      <c r="CN151" s="121"/>
      <c r="CO151" s="121"/>
      <c r="CP151" s="121"/>
      <c r="CQ151" s="121"/>
      <c r="CR151" s="121"/>
      <c r="CS151" s="121"/>
      <c r="CT151" s="121"/>
      <c r="CU151" s="121"/>
      <c r="CV151" s="121"/>
      <c r="CW151" s="121"/>
      <c r="CX151" s="121"/>
      <c r="CY151" s="121"/>
      <c r="CZ151" s="121"/>
    </row>
    <row r="152" spans="32:104">
      <c r="AF152" s="121"/>
      <c r="AG152" s="121"/>
      <c r="AH152" s="121"/>
      <c r="AI152" s="121"/>
      <c r="AJ152" s="121"/>
      <c r="AK152" s="121"/>
      <c r="AL152" s="121"/>
      <c r="AM152" s="121"/>
      <c r="AN152" s="121"/>
      <c r="AO152" s="121"/>
      <c r="AP152" s="121"/>
      <c r="AQ152" s="121"/>
      <c r="AR152" s="121"/>
      <c r="AS152" s="121"/>
      <c r="AT152" s="121"/>
      <c r="AU152" s="121"/>
      <c r="AV152" s="121"/>
      <c r="AW152" s="121"/>
      <c r="AX152" s="121"/>
      <c r="AY152" s="121"/>
      <c r="AZ152" s="121"/>
      <c r="BA152" s="121"/>
      <c r="BB152" s="121"/>
      <c r="BC152" s="121"/>
      <c r="BD152" s="121"/>
      <c r="BE152" s="121"/>
      <c r="BF152" s="121"/>
      <c r="BG152" s="121"/>
      <c r="BH152" s="121"/>
      <c r="BI152" s="121"/>
      <c r="BJ152" s="121"/>
      <c r="BK152" s="121"/>
      <c r="BL152" s="121"/>
      <c r="BM152" s="121"/>
      <c r="BN152" s="121"/>
      <c r="BO152" s="121"/>
      <c r="BP152" s="121"/>
      <c r="BQ152" s="121"/>
      <c r="BR152" s="121"/>
      <c r="BS152" s="121"/>
      <c r="BT152" s="121"/>
      <c r="BU152" s="121"/>
      <c r="BV152" s="121"/>
      <c r="BW152" s="121"/>
      <c r="BX152" s="121"/>
      <c r="BY152" s="121"/>
      <c r="BZ152" s="121"/>
      <c r="CA152" s="121"/>
      <c r="CB152" s="121"/>
      <c r="CC152" s="121"/>
      <c r="CD152" s="121"/>
      <c r="CE152" s="121"/>
      <c r="CF152" s="121"/>
      <c r="CG152" s="121"/>
      <c r="CH152" s="121"/>
      <c r="CI152" s="121"/>
      <c r="CJ152" s="121"/>
      <c r="CK152" s="121"/>
      <c r="CL152" s="121"/>
      <c r="CM152" s="121"/>
      <c r="CN152" s="121"/>
      <c r="CO152" s="121"/>
      <c r="CP152" s="121"/>
      <c r="CQ152" s="121"/>
      <c r="CR152" s="121"/>
      <c r="CS152" s="121"/>
      <c r="CT152" s="121"/>
      <c r="CU152" s="121"/>
      <c r="CV152" s="121"/>
      <c r="CW152" s="121"/>
      <c r="CX152" s="121"/>
      <c r="CY152" s="121"/>
      <c r="CZ152" s="121"/>
    </row>
    <row r="153" spans="32:104">
      <c r="AF153" s="121"/>
      <c r="AG153" s="121"/>
      <c r="AH153" s="121"/>
      <c r="AI153" s="121"/>
      <c r="AJ153" s="121"/>
      <c r="AK153" s="121"/>
      <c r="AL153" s="121"/>
      <c r="AM153" s="121"/>
      <c r="AN153" s="121"/>
      <c r="AO153" s="121"/>
      <c r="AP153" s="121"/>
      <c r="AQ153" s="121"/>
      <c r="AR153" s="121"/>
      <c r="AS153" s="121"/>
      <c r="AT153" s="121"/>
      <c r="AU153" s="121"/>
      <c r="AV153" s="121"/>
      <c r="AW153" s="121"/>
      <c r="AX153" s="121"/>
      <c r="AY153" s="121"/>
      <c r="AZ153" s="121"/>
      <c r="BA153" s="121"/>
      <c r="BB153" s="121"/>
      <c r="BC153" s="121"/>
      <c r="BD153" s="121"/>
      <c r="BE153" s="121"/>
      <c r="BF153" s="121"/>
      <c r="BG153" s="121"/>
      <c r="BH153" s="121"/>
      <c r="BI153" s="121"/>
      <c r="BJ153" s="121"/>
      <c r="BK153" s="121"/>
      <c r="BL153" s="121"/>
      <c r="BM153" s="121"/>
      <c r="BN153" s="121"/>
      <c r="BO153" s="121"/>
      <c r="BP153" s="121"/>
      <c r="BQ153" s="121"/>
      <c r="BR153" s="121"/>
      <c r="BS153" s="121"/>
      <c r="BT153" s="121"/>
      <c r="BU153" s="121"/>
      <c r="BV153" s="121"/>
      <c r="BW153" s="121"/>
      <c r="BX153" s="121"/>
      <c r="BY153" s="121"/>
      <c r="BZ153" s="121"/>
      <c r="CA153" s="121"/>
      <c r="CB153" s="121"/>
      <c r="CC153" s="121"/>
      <c r="CD153" s="121"/>
      <c r="CE153" s="121"/>
      <c r="CF153" s="121"/>
      <c r="CG153" s="121"/>
      <c r="CH153" s="121"/>
      <c r="CI153" s="121"/>
      <c r="CJ153" s="121"/>
      <c r="CK153" s="121"/>
      <c r="CL153" s="121"/>
      <c r="CM153" s="121"/>
      <c r="CN153" s="121"/>
      <c r="CO153" s="121"/>
      <c r="CP153" s="121"/>
      <c r="CQ153" s="121"/>
      <c r="CR153" s="121"/>
      <c r="CS153" s="121"/>
      <c r="CT153" s="121"/>
      <c r="CU153" s="121"/>
      <c r="CV153" s="121"/>
      <c r="CW153" s="121"/>
      <c r="CX153" s="121"/>
      <c r="CY153" s="121"/>
      <c r="CZ153" s="121"/>
    </row>
    <row r="154" spans="32:104">
      <c r="AF154" s="121"/>
      <c r="AG154" s="121"/>
      <c r="AH154" s="121"/>
      <c r="AI154" s="121"/>
      <c r="AJ154" s="121"/>
      <c r="AK154" s="121"/>
      <c r="AL154" s="121"/>
      <c r="AM154" s="121"/>
      <c r="AN154" s="121"/>
      <c r="AO154" s="121"/>
      <c r="AP154" s="121"/>
      <c r="AQ154" s="121"/>
      <c r="AR154" s="121"/>
      <c r="AS154" s="121"/>
      <c r="AT154" s="121"/>
      <c r="AU154" s="121"/>
      <c r="AV154" s="121"/>
      <c r="AW154" s="121"/>
      <c r="AX154" s="121"/>
      <c r="AY154" s="121"/>
      <c r="AZ154" s="121"/>
      <c r="BA154" s="121"/>
      <c r="BB154" s="121"/>
      <c r="BC154" s="121"/>
      <c r="BD154" s="121"/>
      <c r="BE154" s="121"/>
      <c r="BF154" s="121"/>
      <c r="BG154" s="121"/>
      <c r="BH154" s="121"/>
      <c r="BI154" s="121"/>
      <c r="BJ154" s="121"/>
      <c r="BK154" s="121"/>
      <c r="BL154" s="121"/>
      <c r="BM154" s="121"/>
      <c r="BN154" s="121"/>
      <c r="BO154" s="121"/>
      <c r="BP154" s="121"/>
      <c r="BQ154" s="121"/>
      <c r="BR154" s="121"/>
      <c r="BS154" s="121"/>
      <c r="BT154" s="121"/>
      <c r="BU154" s="121"/>
      <c r="BV154" s="121"/>
      <c r="BW154" s="121"/>
      <c r="BX154" s="121"/>
      <c r="BY154" s="121"/>
      <c r="BZ154" s="121"/>
      <c r="CA154" s="121"/>
      <c r="CB154" s="121"/>
      <c r="CC154" s="121"/>
      <c r="CD154" s="121"/>
      <c r="CE154" s="121"/>
      <c r="CF154" s="121"/>
      <c r="CG154" s="121"/>
      <c r="CH154" s="121"/>
      <c r="CI154" s="121"/>
      <c r="CJ154" s="121"/>
      <c r="CK154" s="121"/>
      <c r="CL154" s="121"/>
      <c r="CM154" s="121"/>
      <c r="CN154" s="121"/>
      <c r="CO154" s="121"/>
      <c r="CP154" s="121"/>
      <c r="CQ154" s="121"/>
      <c r="CR154" s="121"/>
      <c r="CS154" s="121"/>
      <c r="CT154" s="121"/>
      <c r="CU154" s="121"/>
      <c r="CV154" s="121"/>
      <c r="CW154" s="121"/>
      <c r="CX154" s="121"/>
      <c r="CY154" s="121"/>
      <c r="CZ154" s="121"/>
    </row>
    <row r="155" spans="32:104">
      <c r="AF155" s="121"/>
      <c r="AG155" s="121"/>
      <c r="AH155" s="121"/>
      <c r="AI155" s="121"/>
      <c r="AJ155" s="121"/>
      <c r="AK155" s="121"/>
      <c r="AL155" s="121"/>
      <c r="AM155" s="121"/>
      <c r="AN155" s="121"/>
      <c r="AO155" s="121"/>
      <c r="AP155" s="121"/>
      <c r="AQ155" s="121"/>
      <c r="AR155" s="121"/>
      <c r="AS155" s="121"/>
      <c r="AT155" s="121"/>
      <c r="AU155" s="121"/>
      <c r="AV155" s="121"/>
      <c r="AW155" s="121"/>
      <c r="AX155" s="121"/>
      <c r="AY155" s="121"/>
      <c r="AZ155" s="121"/>
      <c r="BA155" s="121"/>
      <c r="BB155" s="121"/>
      <c r="BC155" s="121"/>
      <c r="BD155" s="121"/>
      <c r="BE155" s="121"/>
      <c r="BF155" s="121"/>
      <c r="BG155" s="121"/>
      <c r="BH155" s="121"/>
      <c r="BI155" s="121"/>
      <c r="BJ155" s="121"/>
      <c r="BK155" s="121"/>
      <c r="BL155" s="121"/>
      <c r="BM155" s="121"/>
      <c r="BN155" s="121"/>
      <c r="BO155" s="121"/>
      <c r="BP155" s="121"/>
      <c r="BQ155" s="121"/>
      <c r="BR155" s="121"/>
      <c r="BS155" s="121"/>
      <c r="BT155" s="121"/>
      <c r="BU155" s="121"/>
      <c r="BV155" s="121"/>
      <c r="BW155" s="121"/>
      <c r="BX155" s="121"/>
      <c r="BY155" s="121"/>
      <c r="BZ155" s="121"/>
      <c r="CA155" s="121"/>
      <c r="CB155" s="121"/>
      <c r="CC155" s="121"/>
      <c r="CD155" s="121"/>
      <c r="CE155" s="121"/>
      <c r="CF155" s="121"/>
      <c r="CG155" s="121"/>
      <c r="CH155" s="121"/>
      <c r="CI155" s="121"/>
      <c r="CJ155" s="121"/>
      <c r="CK155" s="121"/>
      <c r="CL155" s="121"/>
      <c r="CM155" s="121"/>
      <c r="CN155" s="121"/>
      <c r="CO155" s="121"/>
      <c r="CP155" s="121"/>
      <c r="CQ155" s="121"/>
      <c r="CR155" s="121"/>
      <c r="CS155" s="121"/>
      <c r="CT155" s="121"/>
      <c r="CU155" s="121"/>
      <c r="CV155" s="121"/>
      <c r="CW155" s="121"/>
      <c r="CX155" s="121"/>
      <c r="CY155" s="121"/>
      <c r="CZ155" s="121"/>
    </row>
    <row r="156" spans="32:104">
      <c r="AF156" s="121"/>
      <c r="AG156" s="121"/>
      <c r="AH156" s="121"/>
      <c r="AI156" s="121"/>
      <c r="AJ156" s="121"/>
      <c r="AK156" s="121"/>
      <c r="AL156" s="121"/>
      <c r="AM156" s="121"/>
      <c r="AN156" s="121"/>
      <c r="AO156" s="121"/>
      <c r="AP156" s="121"/>
      <c r="AQ156" s="121"/>
      <c r="AR156" s="121"/>
      <c r="AS156" s="121"/>
      <c r="AT156" s="121"/>
      <c r="AU156" s="121"/>
      <c r="AV156" s="121"/>
      <c r="AW156" s="121"/>
      <c r="AX156" s="121"/>
      <c r="AY156" s="121"/>
      <c r="AZ156" s="121"/>
      <c r="BA156" s="121"/>
      <c r="BB156" s="121"/>
      <c r="BC156" s="121"/>
      <c r="BD156" s="121"/>
      <c r="BE156" s="121"/>
      <c r="BF156" s="121"/>
      <c r="BG156" s="121"/>
      <c r="BH156" s="121"/>
      <c r="BI156" s="121"/>
      <c r="BJ156" s="121"/>
      <c r="BK156" s="121"/>
      <c r="BL156" s="121"/>
      <c r="BM156" s="121"/>
      <c r="BN156" s="121"/>
      <c r="BO156" s="121"/>
      <c r="BP156" s="121"/>
      <c r="BQ156" s="121"/>
      <c r="BR156" s="121"/>
      <c r="BS156" s="121"/>
      <c r="BT156" s="121"/>
      <c r="BU156" s="121"/>
      <c r="BV156" s="121"/>
      <c r="BW156" s="121"/>
      <c r="BX156" s="121"/>
      <c r="BY156" s="121"/>
      <c r="BZ156" s="121"/>
      <c r="CA156" s="121"/>
      <c r="CB156" s="121"/>
      <c r="CC156" s="121"/>
      <c r="CD156" s="121"/>
      <c r="CE156" s="121"/>
      <c r="CF156" s="121"/>
      <c r="CG156" s="121"/>
      <c r="CH156" s="121"/>
      <c r="CI156" s="121"/>
      <c r="CJ156" s="121"/>
      <c r="CK156" s="121"/>
      <c r="CL156" s="121"/>
      <c r="CM156" s="121"/>
      <c r="CN156" s="121"/>
      <c r="CO156" s="121"/>
      <c r="CP156" s="121"/>
      <c r="CQ156" s="121"/>
      <c r="CR156" s="121"/>
      <c r="CS156" s="121"/>
      <c r="CT156" s="121"/>
      <c r="CU156" s="121"/>
      <c r="CV156" s="121"/>
      <c r="CW156" s="121"/>
      <c r="CX156" s="121"/>
      <c r="CY156" s="121"/>
      <c r="CZ156" s="121"/>
    </row>
    <row r="157" spans="32:104">
      <c r="AF157" s="121"/>
      <c r="AG157" s="121"/>
      <c r="AH157" s="121"/>
      <c r="AI157" s="121"/>
      <c r="AJ157" s="121"/>
      <c r="AK157" s="121"/>
      <c r="AL157" s="121"/>
      <c r="AM157" s="121"/>
      <c r="AN157" s="121"/>
      <c r="AO157" s="121"/>
      <c r="AP157" s="121"/>
      <c r="AQ157" s="121"/>
      <c r="AR157" s="121"/>
      <c r="AS157" s="121"/>
      <c r="AT157" s="121"/>
      <c r="AU157" s="121"/>
      <c r="AV157" s="121"/>
      <c r="AW157" s="121"/>
      <c r="AX157" s="121"/>
      <c r="AY157" s="121"/>
      <c r="AZ157" s="121"/>
      <c r="BA157" s="121"/>
      <c r="BB157" s="121"/>
      <c r="BC157" s="121"/>
      <c r="BD157" s="121"/>
      <c r="BE157" s="121"/>
      <c r="BF157" s="121"/>
      <c r="BG157" s="121"/>
      <c r="BH157" s="121"/>
      <c r="BI157" s="121"/>
      <c r="BJ157" s="121"/>
      <c r="BK157" s="121"/>
      <c r="BL157" s="121"/>
      <c r="BM157" s="121"/>
      <c r="BN157" s="121"/>
      <c r="BO157" s="121"/>
      <c r="BP157" s="121"/>
      <c r="BQ157" s="121"/>
      <c r="BR157" s="121"/>
      <c r="BS157" s="121"/>
      <c r="BT157" s="121"/>
      <c r="BU157" s="121"/>
      <c r="BV157" s="121"/>
      <c r="BW157" s="121"/>
      <c r="BX157" s="121"/>
      <c r="BY157" s="121"/>
      <c r="BZ157" s="121"/>
      <c r="CA157" s="121"/>
      <c r="CB157" s="121"/>
      <c r="CC157" s="121"/>
      <c r="CD157" s="121"/>
      <c r="CE157" s="121"/>
      <c r="CF157" s="121"/>
      <c r="CG157" s="121"/>
      <c r="CH157" s="121"/>
      <c r="CI157" s="121"/>
      <c r="CJ157" s="121"/>
      <c r="CK157" s="121"/>
      <c r="CL157" s="121"/>
      <c r="CM157" s="121"/>
      <c r="CN157" s="121"/>
      <c r="CO157" s="121"/>
      <c r="CP157" s="121"/>
      <c r="CQ157" s="121"/>
      <c r="CR157" s="121"/>
      <c r="CS157" s="121"/>
      <c r="CT157" s="121"/>
      <c r="CU157" s="121"/>
      <c r="CV157" s="121"/>
      <c r="CW157" s="121"/>
      <c r="CX157" s="121"/>
      <c r="CY157" s="121"/>
      <c r="CZ157" s="121"/>
    </row>
    <row r="158" spans="32:104">
      <c r="AF158" s="121"/>
      <c r="AG158" s="121"/>
      <c r="AH158" s="121"/>
      <c r="AI158" s="121"/>
      <c r="AJ158" s="121"/>
      <c r="AK158" s="121"/>
      <c r="AL158" s="121"/>
      <c r="AM158" s="121"/>
      <c r="AN158" s="121"/>
      <c r="AO158" s="121"/>
      <c r="AP158" s="121"/>
      <c r="AQ158" s="121"/>
      <c r="AR158" s="121"/>
      <c r="AS158" s="121"/>
      <c r="AT158" s="121"/>
      <c r="AU158" s="121"/>
      <c r="AV158" s="121"/>
      <c r="AW158" s="121"/>
      <c r="AX158" s="121"/>
      <c r="AY158" s="121"/>
      <c r="AZ158" s="121"/>
      <c r="BA158" s="121"/>
      <c r="BB158" s="121"/>
      <c r="BC158" s="121"/>
      <c r="BD158" s="121"/>
      <c r="BE158" s="121"/>
      <c r="BF158" s="121"/>
      <c r="BG158" s="121"/>
      <c r="BH158" s="121"/>
      <c r="BI158" s="121"/>
      <c r="BJ158" s="121"/>
      <c r="BK158" s="121"/>
      <c r="BL158" s="121"/>
      <c r="BM158" s="121"/>
      <c r="BN158" s="121"/>
      <c r="BO158" s="121"/>
      <c r="BP158" s="121"/>
      <c r="BQ158" s="121"/>
      <c r="BR158" s="121"/>
      <c r="BS158" s="121"/>
      <c r="BT158" s="121"/>
      <c r="BU158" s="121"/>
      <c r="BV158" s="121"/>
      <c r="BW158" s="121"/>
      <c r="BX158" s="121"/>
      <c r="BY158" s="121"/>
      <c r="BZ158" s="121"/>
      <c r="CA158" s="121"/>
      <c r="CB158" s="121"/>
      <c r="CC158" s="121"/>
      <c r="CD158" s="121"/>
      <c r="CE158" s="121"/>
      <c r="CF158" s="121"/>
      <c r="CG158" s="121"/>
      <c r="CH158" s="121"/>
      <c r="CI158" s="121"/>
      <c r="CJ158" s="121"/>
      <c r="CK158" s="121"/>
      <c r="CL158" s="121"/>
      <c r="CM158" s="121"/>
      <c r="CN158" s="121"/>
      <c r="CO158" s="121"/>
      <c r="CP158" s="121"/>
      <c r="CQ158" s="121"/>
      <c r="CR158" s="121"/>
      <c r="CS158" s="121"/>
      <c r="CT158" s="121"/>
      <c r="CU158" s="121"/>
      <c r="CV158" s="121"/>
      <c r="CW158" s="121"/>
      <c r="CX158" s="121"/>
      <c r="CY158" s="121"/>
      <c r="CZ158" s="121"/>
    </row>
    <row r="159" spans="32:104">
      <c r="AF159" s="121"/>
      <c r="AG159" s="121"/>
      <c r="AH159" s="121"/>
      <c r="AI159" s="121"/>
      <c r="AJ159" s="121"/>
      <c r="AK159" s="121"/>
      <c r="AL159" s="121"/>
      <c r="AM159" s="121"/>
      <c r="AN159" s="121"/>
      <c r="AO159" s="121"/>
      <c r="AP159" s="121"/>
      <c r="AQ159" s="121"/>
      <c r="AR159" s="121"/>
      <c r="AS159" s="121"/>
      <c r="AT159" s="121"/>
      <c r="AU159" s="121"/>
      <c r="AV159" s="121"/>
      <c r="AW159" s="121"/>
      <c r="AX159" s="121"/>
      <c r="AY159" s="121"/>
      <c r="AZ159" s="121"/>
      <c r="BA159" s="121"/>
      <c r="BB159" s="121"/>
      <c r="BC159" s="121"/>
      <c r="BD159" s="121"/>
      <c r="BE159" s="121"/>
      <c r="BF159" s="121"/>
      <c r="BG159" s="121"/>
      <c r="BH159" s="121"/>
      <c r="BI159" s="121"/>
      <c r="BJ159" s="121"/>
      <c r="BK159" s="121"/>
      <c r="BL159" s="121"/>
      <c r="BM159" s="121"/>
      <c r="BN159" s="121"/>
      <c r="BO159" s="121"/>
      <c r="BP159" s="121"/>
      <c r="BQ159" s="121"/>
      <c r="BR159" s="121"/>
      <c r="BS159" s="121"/>
      <c r="BT159" s="121"/>
      <c r="BU159" s="121"/>
      <c r="BV159" s="121"/>
      <c r="BW159" s="121"/>
      <c r="BX159" s="121"/>
      <c r="BY159" s="121"/>
      <c r="BZ159" s="121"/>
      <c r="CA159" s="121"/>
      <c r="CB159" s="121"/>
      <c r="CC159" s="121"/>
      <c r="CD159" s="121"/>
      <c r="CE159" s="121"/>
      <c r="CF159" s="121"/>
      <c r="CG159" s="121"/>
      <c r="CH159" s="121"/>
      <c r="CI159" s="121"/>
      <c r="CJ159" s="121"/>
      <c r="CK159" s="121"/>
      <c r="CL159" s="121"/>
      <c r="CM159" s="121"/>
      <c r="CN159" s="121"/>
      <c r="CO159" s="121"/>
      <c r="CP159" s="121"/>
      <c r="CQ159" s="121"/>
      <c r="CR159" s="121"/>
      <c r="CS159" s="121"/>
      <c r="CT159" s="121"/>
      <c r="CU159" s="121"/>
      <c r="CV159" s="121"/>
      <c r="CW159" s="121"/>
      <c r="CX159" s="121"/>
      <c r="CY159" s="121"/>
      <c r="CZ159" s="121"/>
    </row>
    <row r="160" spans="32:104">
      <c r="AF160" s="121"/>
      <c r="AG160" s="121"/>
      <c r="AH160" s="121"/>
      <c r="AI160" s="121"/>
      <c r="AJ160" s="121"/>
      <c r="AK160" s="121"/>
      <c r="AL160" s="121"/>
      <c r="AM160" s="121"/>
      <c r="AN160" s="121"/>
      <c r="AO160" s="121"/>
      <c r="AP160" s="121"/>
      <c r="AQ160" s="121"/>
      <c r="AR160" s="121"/>
      <c r="AS160" s="121"/>
      <c r="AT160" s="121"/>
      <c r="AU160" s="121"/>
      <c r="AV160" s="121"/>
      <c r="AW160" s="121"/>
      <c r="AX160" s="121"/>
      <c r="AY160" s="121"/>
      <c r="AZ160" s="121"/>
      <c r="BA160" s="121"/>
      <c r="BB160" s="121"/>
      <c r="BC160" s="121"/>
      <c r="BD160" s="121"/>
      <c r="BE160" s="121"/>
      <c r="BF160" s="121"/>
      <c r="BG160" s="121"/>
      <c r="BH160" s="121"/>
      <c r="BI160" s="121"/>
      <c r="BJ160" s="121"/>
      <c r="BK160" s="121"/>
      <c r="BL160" s="121"/>
      <c r="BM160" s="121"/>
      <c r="BN160" s="121"/>
      <c r="BO160" s="121"/>
      <c r="BP160" s="121"/>
      <c r="BQ160" s="121"/>
      <c r="BR160" s="121"/>
      <c r="BS160" s="121"/>
      <c r="BT160" s="121"/>
      <c r="BU160" s="121"/>
      <c r="BV160" s="121"/>
      <c r="BW160" s="121"/>
      <c r="BX160" s="121"/>
      <c r="BY160" s="121"/>
      <c r="BZ160" s="121"/>
      <c r="CA160" s="121"/>
      <c r="CB160" s="121"/>
      <c r="CC160" s="121"/>
      <c r="CD160" s="121"/>
      <c r="CE160" s="121"/>
      <c r="CF160" s="121"/>
      <c r="CG160" s="121"/>
      <c r="CH160" s="121"/>
      <c r="CI160" s="121"/>
      <c r="CJ160" s="121"/>
      <c r="CK160" s="121"/>
      <c r="CL160" s="121"/>
      <c r="CM160" s="121"/>
      <c r="CN160" s="121"/>
      <c r="CO160" s="121"/>
      <c r="CP160" s="121"/>
      <c r="CQ160" s="121"/>
      <c r="CR160" s="121"/>
      <c r="CS160" s="121"/>
      <c r="CT160" s="121"/>
      <c r="CU160" s="121"/>
      <c r="CV160" s="121"/>
      <c r="CW160" s="121"/>
      <c r="CX160" s="121"/>
      <c r="CY160" s="121"/>
      <c r="CZ160" s="121"/>
    </row>
    <row r="161" spans="32:104">
      <c r="AF161" s="121"/>
      <c r="AG161" s="121"/>
      <c r="AH161" s="121"/>
      <c r="AI161" s="121"/>
      <c r="AJ161" s="121"/>
      <c r="AK161" s="121"/>
      <c r="AL161" s="121"/>
      <c r="AM161" s="121"/>
      <c r="AN161" s="121"/>
      <c r="AO161" s="121"/>
      <c r="AP161" s="121"/>
      <c r="AQ161" s="121"/>
      <c r="AR161" s="121"/>
      <c r="AS161" s="121"/>
      <c r="AT161" s="121"/>
      <c r="AU161" s="121"/>
      <c r="AV161" s="121"/>
      <c r="AW161" s="121"/>
      <c r="AX161" s="121"/>
      <c r="AY161" s="121"/>
      <c r="AZ161" s="121"/>
      <c r="BA161" s="121"/>
      <c r="BB161" s="121"/>
      <c r="BC161" s="121"/>
      <c r="BD161" s="121"/>
      <c r="BE161" s="121"/>
      <c r="BF161" s="121"/>
      <c r="BG161" s="121"/>
      <c r="BH161" s="121"/>
      <c r="BI161" s="121"/>
      <c r="BJ161" s="121"/>
      <c r="BK161" s="121"/>
      <c r="BL161" s="121"/>
      <c r="BM161" s="121"/>
      <c r="BN161" s="121"/>
      <c r="BO161" s="121"/>
      <c r="BP161" s="121"/>
      <c r="BQ161" s="121"/>
      <c r="BR161" s="121"/>
      <c r="BS161" s="121"/>
      <c r="BT161" s="121"/>
      <c r="BU161" s="121"/>
      <c r="BV161" s="121"/>
      <c r="BW161" s="121"/>
      <c r="BX161" s="121"/>
      <c r="BY161" s="121"/>
      <c r="BZ161" s="121"/>
      <c r="CA161" s="121"/>
      <c r="CB161" s="121"/>
      <c r="CC161" s="121"/>
      <c r="CD161" s="121"/>
      <c r="CE161" s="121"/>
      <c r="CF161" s="121"/>
      <c r="CG161" s="121"/>
      <c r="CH161" s="121"/>
      <c r="CI161" s="121"/>
      <c r="CJ161" s="121"/>
      <c r="CK161" s="121"/>
      <c r="CL161" s="121"/>
      <c r="CM161" s="121"/>
      <c r="CN161" s="121"/>
      <c r="CO161" s="121"/>
      <c r="CP161" s="121"/>
      <c r="CQ161" s="121"/>
      <c r="CR161" s="121"/>
      <c r="CS161" s="121"/>
      <c r="CT161" s="121"/>
      <c r="CU161" s="121"/>
      <c r="CV161" s="121"/>
      <c r="CW161" s="121"/>
      <c r="CX161" s="121"/>
      <c r="CY161" s="121"/>
      <c r="CZ161" s="121"/>
    </row>
    <row r="162" spans="32:104">
      <c r="AF162" s="121"/>
      <c r="AG162" s="121"/>
      <c r="AH162" s="121"/>
      <c r="AI162" s="121"/>
      <c r="AJ162" s="121"/>
      <c r="AK162" s="121"/>
      <c r="AL162" s="121"/>
      <c r="AM162" s="121"/>
      <c r="AN162" s="121"/>
      <c r="AO162" s="121"/>
      <c r="AP162" s="121"/>
      <c r="AQ162" s="121"/>
      <c r="AR162" s="121"/>
      <c r="AS162" s="121"/>
      <c r="AT162" s="121"/>
      <c r="AU162" s="121"/>
      <c r="AV162" s="121"/>
      <c r="AW162" s="121"/>
      <c r="AX162" s="121"/>
      <c r="AY162" s="121"/>
      <c r="AZ162" s="121"/>
      <c r="BA162" s="121"/>
      <c r="BB162" s="121"/>
      <c r="BC162" s="121"/>
      <c r="BD162" s="121"/>
      <c r="BE162" s="121"/>
      <c r="BF162" s="121"/>
      <c r="BG162" s="121"/>
      <c r="BH162" s="121"/>
      <c r="BI162" s="121"/>
      <c r="BJ162" s="121"/>
      <c r="BK162" s="121"/>
      <c r="BL162" s="121"/>
      <c r="BM162" s="121"/>
      <c r="BN162" s="121"/>
      <c r="BO162" s="121"/>
      <c r="BP162" s="121"/>
      <c r="BQ162" s="121"/>
      <c r="BR162" s="121"/>
      <c r="BS162" s="121"/>
      <c r="BT162" s="121"/>
      <c r="BU162" s="121"/>
      <c r="BV162" s="121"/>
      <c r="BW162" s="121"/>
      <c r="BX162" s="121"/>
      <c r="BY162" s="121"/>
      <c r="BZ162" s="121"/>
      <c r="CA162" s="121"/>
      <c r="CB162" s="121"/>
      <c r="CC162" s="121"/>
      <c r="CD162" s="121"/>
      <c r="CE162" s="121"/>
      <c r="CF162" s="121"/>
      <c r="CG162" s="121"/>
      <c r="CH162" s="121"/>
      <c r="CI162" s="121"/>
      <c r="CJ162" s="121"/>
      <c r="CK162" s="121"/>
      <c r="CL162" s="121"/>
      <c r="CM162" s="121"/>
      <c r="CN162" s="121"/>
      <c r="CO162" s="121"/>
      <c r="CP162" s="121"/>
      <c r="CQ162" s="121"/>
      <c r="CR162" s="121"/>
      <c r="CS162" s="121"/>
      <c r="CT162" s="121"/>
      <c r="CU162" s="121"/>
      <c r="CV162" s="121"/>
      <c r="CW162" s="121"/>
      <c r="CX162" s="121"/>
      <c r="CY162" s="121"/>
      <c r="CZ162" s="121"/>
    </row>
    <row r="163" spans="32:104">
      <c r="AF163" s="121"/>
      <c r="AG163" s="121"/>
      <c r="AH163" s="121"/>
      <c r="AI163" s="121"/>
      <c r="AJ163" s="121"/>
      <c r="AK163" s="121"/>
      <c r="AL163" s="121"/>
      <c r="AM163" s="121"/>
      <c r="AN163" s="121"/>
      <c r="AO163" s="121"/>
      <c r="AP163" s="121"/>
      <c r="AQ163" s="121"/>
      <c r="AR163" s="121"/>
      <c r="AS163" s="121"/>
      <c r="AT163" s="121"/>
      <c r="AU163" s="121"/>
      <c r="AV163" s="121"/>
      <c r="AW163" s="121"/>
      <c r="AX163" s="121"/>
      <c r="AY163" s="121"/>
      <c r="AZ163" s="121"/>
      <c r="BA163" s="121"/>
      <c r="BB163" s="121"/>
      <c r="BC163" s="121"/>
      <c r="BD163" s="121"/>
      <c r="BE163" s="121"/>
      <c r="BF163" s="121"/>
      <c r="BG163" s="121"/>
      <c r="BH163" s="121"/>
      <c r="BI163" s="121"/>
      <c r="BJ163" s="121"/>
      <c r="BK163" s="121"/>
      <c r="BL163" s="121"/>
      <c r="BM163" s="121"/>
      <c r="BN163" s="121"/>
      <c r="BO163" s="121"/>
      <c r="BP163" s="121"/>
      <c r="BQ163" s="121"/>
      <c r="BR163" s="121"/>
      <c r="BS163" s="121"/>
      <c r="BT163" s="121"/>
      <c r="BU163" s="121"/>
      <c r="BV163" s="121"/>
      <c r="BW163" s="121"/>
      <c r="BX163" s="121"/>
      <c r="BY163" s="121"/>
      <c r="BZ163" s="121"/>
      <c r="CA163" s="121"/>
      <c r="CB163" s="121"/>
      <c r="CC163" s="121"/>
      <c r="CD163" s="121"/>
      <c r="CE163" s="121"/>
      <c r="CF163" s="121"/>
      <c r="CG163" s="121"/>
      <c r="CH163" s="121"/>
      <c r="CI163" s="121"/>
      <c r="CJ163" s="121"/>
      <c r="CK163" s="121"/>
      <c r="CL163" s="121"/>
      <c r="CM163" s="121"/>
      <c r="CN163" s="121"/>
      <c r="CO163" s="121"/>
      <c r="CP163" s="121"/>
      <c r="CQ163" s="121"/>
      <c r="CR163" s="121"/>
      <c r="CS163" s="121"/>
      <c r="CT163" s="121"/>
      <c r="CU163" s="121"/>
      <c r="CV163" s="121"/>
      <c r="CW163" s="121"/>
      <c r="CX163" s="121"/>
      <c r="CY163" s="121"/>
      <c r="CZ163" s="121"/>
    </row>
    <row r="164" spans="32:104">
      <c r="AF164" s="121"/>
      <c r="AG164" s="121"/>
      <c r="AH164" s="121"/>
      <c r="AI164" s="121"/>
      <c r="AJ164" s="121"/>
      <c r="AK164" s="121"/>
      <c r="AL164" s="121"/>
      <c r="AM164" s="121"/>
      <c r="AN164" s="121"/>
      <c r="AO164" s="121"/>
      <c r="AP164" s="121"/>
      <c r="AQ164" s="121"/>
      <c r="AR164" s="121"/>
      <c r="AS164" s="121"/>
      <c r="AT164" s="121"/>
      <c r="AU164" s="121"/>
      <c r="AV164" s="121"/>
      <c r="AW164" s="121"/>
      <c r="AX164" s="121"/>
      <c r="AY164" s="121"/>
      <c r="AZ164" s="121"/>
      <c r="BA164" s="121"/>
      <c r="BB164" s="121"/>
      <c r="BC164" s="121"/>
      <c r="BD164" s="121"/>
      <c r="BE164" s="121"/>
      <c r="BF164" s="121"/>
      <c r="BG164" s="121"/>
      <c r="BH164" s="121"/>
      <c r="BI164" s="121"/>
      <c r="BJ164" s="121"/>
      <c r="BK164" s="121"/>
      <c r="BL164" s="121"/>
      <c r="BM164" s="121"/>
      <c r="BN164" s="121"/>
      <c r="BO164" s="121"/>
      <c r="BP164" s="121"/>
      <c r="BQ164" s="121"/>
      <c r="BR164" s="121"/>
      <c r="BS164" s="121"/>
      <c r="BT164" s="121"/>
      <c r="BU164" s="121"/>
      <c r="BV164" s="121"/>
      <c r="BW164" s="121"/>
      <c r="BX164" s="121"/>
      <c r="BY164" s="121"/>
      <c r="BZ164" s="121"/>
      <c r="CA164" s="121"/>
      <c r="CB164" s="121"/>
      <c r="CC164" s="121"/>
      <c r="CD164" s="121"/>
      <c r="CE164" s="121"/>
      <c r="CF164" s="121"/>
      <c r="CG164" s="121"/>
      <c r="CH164" s="121"/>
      <c r="CI164" s="121"/>
      <c r="CJ164" s="121"/>
      <c r="CK164" s="121"/>
      <c r="CL164" s="121"/>
      <c r="CM164" s="121"/>
      <c r="CN164" s="121"/>
      <c r="CO164" s="121"/>
      <c r="CP164" s="121"/>
      <c r="CQ164" s="121"/>
      <c r="CR164" s="121"/>
      <c r="CS164" s="121"/>
      <c r="CT164" s="121"/>
      <c r="CU164" s="121"/>
      <c r="CV164" s="121"/>
      <c r="CW164" s="121"/>
      <c r="CX164" s="121"/>
      <c r="CY164" s="121"/>
      <c r="CZ164" s="121"/>
    </row>
    <row r="165" spans="32:104">
      <c r="AF165" s="121"/>
      <c r="AG165" s="121"/>
      <c r="AH165" s="121"/>
      <c r="AI165" s="121"/>
      <c r="AJ165" s="121"/>
      <c r="AK165" s="121"/>
      <c r="AL165" s="121"/>
      <c r="AM165" s="121"/>
      <c r="AN165" s="121"/>
      <c r="AO165" s="121"/>
      <c r="AP165" s="121"/>
      <c r="AQ165" s="121"/>
      <c r="AR165" s="121"/>
      <c r="AS165" s="121"/>
      <c r="AT165" s="121"/>
      <c r="AU165" s="121"/>
      <c r="AV165" s="121"/>
      <c r="AW165" s="121"/>
      <c r="AX165" s="121"/>
      <c r="AY165" s="121"/>
      <c r="AZ165" s="121"/>
      <c r="BA165" s="121"/>
      <c r="BB165" s="121"/>
      <c r="BC165" s="121"/>
      <c r="BD165" s="121"/>
      <c r="BE165" s="121"/>
      <c r="BF165" s="121"/>
      <c r="BG165" s="121"/>
      <c r="BH165" s="121"/>
      <c r="BI165" s="121"/>
      <c r="BJ165" s="121"/>
      <c r="BK165" s="121"/>
      <c r="BL165" s="121"/>
      <c r="BM165" s="121"/>
      <c r="BN165" s="121"/>
      <c r="BO165" s="121"/>
      <c r="BP165" s="121"/>
      <c r="BQ165" s="121"/>
      <c r="BR165" s="121"/>
      <c r="BS165" s="121"/>
      <c r="BT165" s="121"/>
      <c r="BU165" s="121"/>
      <c r="BV165" s="121"/>
      <c r="BW165" s="121"/>
      <c r="BX165" s="121"/>
      <c r="BY165" s="121"/>
      <c r="BZ165" s="121"/>
      <c r="CA165" s="121"/>
      <c r="CB165" s="121"/>
      <c r="CC165" s="121"/>
      <c r="CD165" s="121"/>
      <c r="CE165" s="121"/>
      <c r="CF165" s="121"/>
      <c r="CG165" s="121"/>
      <c r="CH165" s="121"/>
      <c r="CI165" s="121"/>
      <c r="CJ165" s="121"/>
      <c r="CK165" s="121"/>
      <c r="CL165" s="121"/>
      <c r="CM165" s="121"/>
      <c r="CN165" s="121"/>
      <c r="CO165" s="121"/>
      <c r="CP165" s="121"/>
      <c r="CQ165" s="121"/>
      <c r="CR165" s="121"/>
      <c r="CS165" s="121"/>
      <c r="CT165" s="121"/>
      <c r="CU165" s="121"/>
      <c r="CV165" s="121"/>
      <c r="CW165" s="121"/>
      <c r="CX165" s="121"/>
      <c r="CY165" s="121"/>
      <c r="CZ165" s="121"/>
    </row>
    <row r="166" spans="32:104">
      <c r="AF166" s="121"/>
      <c r="AG166" s="121"/>
      <c r="AH166" s="121"/>
      <c r="AI166" s="121"/>
      <c r="AJ166" s="121"/>
      <c r="AK166" s="121"/>
      <c r="AL166" s="121"/>
      <c r="AM166" s="121"/>
      <c r="AN166" s="121"/>
      <c r="AO166" s="121"/>
      <c r="AP166" s="121"/>
      <c r="AQ166" s="121"/>
      <c r="AR166" s="121"/>
      <c r="AS166" s="121"/>
      <c r="AT166" s="121"/>
      <c r="AU166" s="121"/>
      <c r="AV166" s="121"/>
      <c r="AW166" s="121"/>
      <c r="AX166" s="121"/>
      <c r="AY166" s="121"/>
      <c r="AZ166" s="121"/>
      <c r="BA166" s="121"/>
      <c r="BB166" s="121"/>
      <c r="BC166" s="121"/>
      <c r="BD166" s="121"/>
      <c r="BE166" s="121"/>
      <c r="BF166" s="121"/>
      <c r="BG166" s="121"/>
      <c r="BH166" s="121"/>
      <c r="BI166" s="121"/>
      <c r="BJ166" s="121"/>
      <c r="BK166" s="121"/>
      <c r="BL166" s="121"/>
      <c r="BM166" s="121"/>
      <c r="BN166" s="121"/>
      <c r="BO166" s="121"/>
      <c r="BP166" s="121"/>
      <c r="BQ166" s="121"/>
      <c r="BR166" s="121"/>
      <c r="BS166" s="121"/>
      <c r="BT166" s="121"/>
      <c r="BU166" s="121"/>
      <c r="BV166" s="121"/>
      <c r="BW166" s="121"/>
      <c r="BX166" s="121"/>
      <c r="BY166" s="121"/>
      <c r="BZ166" s="121"/>
      <c r="CA166" s="121"/>
      <c r="CB166" s="121"/>
      <c r="CC166" s="121"/>
      <c r="CD166" s="121"/>
      <c r="CE166" s="121"/>
      <c r="CF166" s="121"/>
      <c r="CG166" s="121"/>
      <c r="CH166" s="121"/>
      <c r="CI166" s="121"/>
      <c r="CJ166" s="121"/>
      <c r="CK166" s="121"/>
      <c r="CL166" s="121"/>
      <c r="CM166" s="121"/>
      <c r="CN166" s="121"/>
      <c r="CO166" s="121"/>
      <c r="CP166" s="121"/>
      <c r="CQ166" s="121"/>
      <c r="CR166" s="121"/>
      <c r="CS166" s="121"/>
      <c r="CT166" s="121"/>
      <c r="CU166" s="121"/>
      <c r="CV166" s="121"/>
      <c r="CW166" s="121"/>
      <c r="CX166" s="121"/>
      <c r="CY166" s="121"/>
      <c r="CZ166" s="121"/>
    </row>
    <row r="167" spans="32:104">
      <c r="AF167" s="121"/>
      <c r="AG167" s="121"/>
      <c r="AH167" s="121"/>
      <c r="AI167" s="121"/>
      <c r="AJ167" s="121"/>
      <c r="AK167" s="121"/>
      <c r="AL167" s="121"/>
      <c r="AM167" s="121"/>
      <c r="AN167" s="121"/>
      <c r="AO167" s="121"/>
      <c r="AP167" s="121"/>
      <c r="AQ167" s="121"/>
      <c r="AR167" s="121"/>
      <c r="AS167" s="121"/>
      <c r="AT167" s="121"/>
      <c r="AU167" s="121"/>
      <c r="AV167" s="121"/>
      <c r="AW167" s="121"/>
      <c r="AX167" s="121"/>
      <c r="AY167" s="121"/>
      <c r="AZ167" s="121"/>
      <c r="BA167" s="121"/>
      <c r="BB167" s="121"/>
      <c r="BC167" s="121"/>
      <c r="BD167" s="121"/>
      <c r="BE167" s="121"/>
      <c r="BF167" s="121"/>
      <c r="BG167" s="121"/>
      <c r="BH167" s="121"/>
      <c r="BI167" s="121"/>
      <c r="BJ167" s="121"/>
      <c r="BK167" s="121"/>
      <c r="BL167" s="121"/>
      <c r="BM167" s="121"/>
      <c r="BN167" s="121"/>
      <c r="BO167" s="121"/>
      <c r="BP167" s="121"/>
      <c r="BQ167" s="121"/>
      <c r="BR167" s="121"/>
      <c r="BS167" s="121"/>
      <c r="BT167" s="121"/>
      <c r="BU167" s="121"/>
      <c r="BV167" s="121"/>
      <c r="BW167" s="121"/>
      <c r="BX167" s="121"/>
      <c r="BY167" s="121"/>
      <c r="BZ167" s="121"/>
      <c r="CA167" s="121"/>
      <c r="CB167" s="121"/>
      <c r="CC167" s="121"/>
      <c r="CD167" s="121"/>
      <c r="CE167" s="121"/>
      <c r="CF167" s="121"/>
      <c r="CG167" s="121"/>
      <c r="CH167" s="121"/>
      <c r="CI167" s="121"/>
      <c r="CJ167" s="121"/>
      <c r="CK167" s="121"/>
      <c r="CL167" s="121"/>
      <c r="CM167" s="121"/>
      <c r="CN167" s="121"/>
      <c r="CO167" s="121"/>
      <c r="CP167" s="121"/>
      <c r="CQ167" s="121"/>
      <c r="CR167" s="121"/>
      <c r="CS167" s="121"/>
      <c r="CT167" s="121"/>
      <c r="CU167" s="121"/>
      <c r="CV167" s="121"/>
      <c r="CW167" s="121"/>
      <c r="CX167" s="121"/>
      <c r="CY167" s="121"/>
      <c r="CZ167" s="121"/>
    </row>
    <row r="168" spans="32:104">
      <c r="AF168" s="121"/>
      <c r="AG168" s="121"/>
      <c r="AH168" s="121"/>
      <c r="AI168" s="121"/>
      <c r="AJ168" s="121"/>
      <c r="AK168" s="121"/>
      <c r="AL168" s="121"/>
      <c r="AM168" s="121"/>
      <c r="AN168" s="121"/>
      <c r="AO168" s="121"/>
      <c r="AP168" s="121"/>
      <c r="AQ168" s="121"/>
      <c r="AR168" s="121"/>
      <c r="AS168" s="121"/>
      <c r="AT168" s="121"/>
      <c r="AU168" s="121"/>
      <c r="AV168" s="121"/>
      <c r="AW168" s="121"/>
      <c r="AX168" s="121"/>
      <c r="AY168" s="121"/>
      <c r="AZ168" s="121"/>
      <c r="BA168" s="121"/>
      <c r="BB168" s="121"/>
      <c r="BC168" s="121"/>
      <c r="BD168" s="121"/>
      <c r="BE168" s="121"/>
      <c r="BF168" s="121"/>
      <c r="BG168" s="121"/>
      <c r="BH168" s="121"/>
      <c r="BI168" s="121"/>
      <c r="BJ168" s="121"/>
      <c r="BK168" s="121"/>
      <c r="BL168" s="121"/>
      <c r="BM168" s="121"/>
      <c r="BN168" s="121"/>
      <c r="BO168" s="121"/>
      <c r="BP168" s="121"/>
      <c r="BQ168" s="121"/>
      <c r="BR168" s="121"/>
      <c r="BS168" s="121"/>
      <c r="BT168" s="121"/>
      <c r="BU168" s="121"/>
      <c r="BV168" s="121"/>
      <c r="BW168" s="121"/>
      <c r="BX168" s="121"/>
      <c r="BY168" s="121"/>
      <c r="BZ168" s="121"/>
      <c r="CA168" s="121"/>
      <c r="CB168" s="121"/>
      <c r="CC168" s="121"/>
      <c r="CD168" s="121"/>
      <c r="CE168" s="121"/>
      <c r="CF168" s="121"/>
      <c r="CG168" s="121"/>
      <c r="CH168" s="121"/>
      <c r="CI168" s="121"/>
      <c r="CJ168" s="121"/>
      <c r="CK168" s="121"/>
      <c r="CL168" s="121"/>
      <c r="CM168" s="121"/>
      <c r="CN168" s="121"/>
      <c r="CO168" s="121"/>
      <c r="CP168" s="121"/>
      <c r="CQ168" s="121"/>
      <c r="CR168" s="121"/>
      <c r="CS168" s="121"/>
      <c r="CT168" s="121"/>
      <c r="CU168" s="121"/>
      <c r="CV168" s="121"/>
      <c r="CW168" s="121"/>
      <c r="CX168" s="121"/>
      <c r="CY168" s="121"/>
      <c r="CZ168" s="121"/>
    </row>
    <row r="169" spans="32:104">
      <c r="AF169" s="121"/>
      <c r="AG169" s="121"/>
      <c r="AH169" s="121"/>
      <c r="AI169" s="121"/>
      <c r="AJ169" s="121"/>
      <c r="AK169" s="121"/>
      <c r="AL169" s="121"/>
      <c r="AM169" s="121"/>
      <c r="AN169" s="121"/>
      <c r="AO169" s="121"/>
      <c r="AP169" s="121"/>
      <c r="AQ169" s="121"/>
      <c r="AR169" s="121"/>
      <c r="AS169" s="121"/>
      <c r="AT169" s="121"/>
      <c r="AU169" s="121"/>
      <c r="AV169" s="121"/>
      <c r="AW169" s="121"/>
      <c r="AX169" s="121"/>
      <c r="AY169" s="121"/>
      <c r="AZ169" s="121"/>
      <c r="BA169" s="121"/>
      <c r="BB169" s="121"/>
      <c r="BC169" s="121"/>
      <c r="BD169" s="121"/>
      <c r="BE169" s="121"/>
      <c r="BF169" s="121"/>
      <c r="BG169" s="121"/>
      <c r="BH169" s="121"/>
      <c r="BI169" s="121"/>
      <c r="BJ169" s="121"/>
      <c r="BK169" s="121"/>
      <c r="BL169" s="121"/>
      <c r="BM169" s="121"/>
      <c r="BN169" s="121"/>
      <c r="BO169" s="121"/>
      <c r="BP169" s="121"/>
      <c r="BQ169" s="121"/>
      <c r="BR169" s="121"/>
      <c r="BS169" s="121"/>
      <c r="BT169" s="121"/>
      <c r="BU169" s="121"/>
      <c r="BV169" s="121"/>
      <c r="BW169" s="121"/>
      <c r="BX169" s="121"/>
      <c r="BY169" s="121"/>
      <c r="BZ169" s="121"/>
      <c r="CA169" s="121"/>
      <c r="CB169" s="121"/>
      <c r="CC169" s="121"/>
      <c r="CD169" s="121"/>
      <c r="CE169" s="121"/>
      <c r="CF169" s="121"/>
      <c r="CG169" s="121"/>
      <c r="CH169" s="121"/>
      <c r="CI169" s="121"/>
      <c r="CJ169" s="121"/>
      <c r="CK169" s="121"/>
      <c r="CL169" s="121"/>
      <c r="CM169" s="121"/>
      <c r="CN169" s="121"/>
      <c r="CO169" s="121"/>
      <c r="CP169" s="121"/>
      <c r="CQ169" s="121"/>
      <c r="CR169" s="121"/>
      <c r="CS169" s="121"/>
      <c r="CT169" s="121"/>
      <c r="CU169" s="121"/>
      <c r="CV169" s="121"/>
      <c r="CW169" s="121"/>
      <c r="CX169" s="121"/>
      <c r="CY169" s="121"/>
      <c r="CZ169" s="121"/>
    </row>
    <row r="170" spans="32:104">
      <c r="AF170" s="121"/>
      <c r="AG170" s="121"/>
      <c r="AH170" s="121"/>
      <c r="AI170" s="121"/>
      <c r="AJ170" s="121"/>
      <c r="AK170" s="121"/>
      <c r="AL170" s="121"/>
      <c r="AM170" s="121"/>
      <c r="AN170" s="121"/>
      <c r="AO170" s="121"/>
      <c r="AP170" s="121"/>
      <c r="AQ170" s="121"/>
      <c r="AR170" s="121"/>
      <c r="AS170" s="121"/>
      <c r="AT170" s="121"/>
      <c r="AU170" s="121"/>
      <c r="AV170" s="121"/>
      <c r="AW170" s="121"/>
      <c r="AX170" s="121"/>
      <c r="AY170" s="121"/>
      <c r="AZ170" s="121"/>
      <c r="BA170" s="121"/>
      <c r="BB170" s="121"/>
      <c r="BC170" s="121"/>
      <c r="BD170" s="121"/>
      <c r="BE170" s="121"/>
      <c r="BF170" s="121"/>
      <c r="BG170" s="121"/>
      <c r="BH170" s="121"/>
      <c r="BI170" s="121"/>
      <c r="BJ170" s="121"/>
      <c r="BK170" s="121"/>
      <c r="BL170" s="121"/>
      <c r="BM170" s="121"/>
      <c r="BN170" s="121"/>
      <c r="BO170" s="121"/>
      <c r="BP170" s="121"/>
      <c r="BQ170" s="121"/>
      <c r="BR170" s="121"/>
      <c r="BS170" s="121"/>
      <c r="BT170" s="121"/>
      <c r="BU170" s="121"/>
      <c r="BV170" s="121"/>
      <c r="BW170" s="121"/>
      <c r="BX170" s="121"/>
      <c r="BY170" s="121"/>
      <c r="BZ170" s="121"/>
      <c r="CA170" s="121"/>
      <c r="CB170" s="121"/>
      <c r="CC170" s="121"/>
      <c r="CD170" s="121"/>
      <c r="CE170" s="121"/>
      <c r="CF170" s="121"/>
      <c r="CG170" s="121"/>
      <c r="CH170" s="121"/>
      <c r="CI170" s="121"/>
      <c r="CJ170" s="121"/>
      <c r="CK170" s="121"/>
      <c r="CL170" s="121"/>
      <c r="CM170" s="121"/>
      <c r="CN170" s="121"/>
      <c r="CO170" s="121"/>
      <c r="CP170" s="121"/>
      <c r="CQ170" s="121"/>
      <c r="CR170" s="121"/>
      <c r="CS170" s="121"/>
      <c r="CT170" s="121"/>
      <c r="CU170" s="121"/>
      <c r="CV170" s="121"/>
      <c r="CW170" s="121"/>
      <c r="CX170" s="121"/>
      <c r="CY170" s="121"/>
      <c r="CZ170" s="121"/>
    </row>
    <row r="171" spans="32:104">
      <c r="AF171" s="121"/>
      <c r="AG171" s="121"/>
      <c r="AH171" s="121"/>
      <c r="AI171" s="121"/>
      <c r="AJ171" s="121"/>
      <c r="AK171" s="121"/>
      <c r="AL171" s="121"/>
      <c r="AM171" s="121"/>
      <c r="AN171" s="121"/>
      <c r="AO171" s="121"/>
      <c r="AP171" s="121"/>
      <c r="AQ171" s="121"/>
      <c r="AR171" s="121"/>
      <c r="AS171" s="121"/>
      <c r="AT171" s="121"/>
      <c r="AU171" s="121"/>
      <c r="AV171" s="121"/>
      <c r="AW171" s="121"/>
      <c r="AX171" s="121"/>
      <c r="AY171" s="121"/>
      <c r="AZ171" s="121"/>
      <c r="BA171" s="121"/>
      <c r="BB171" s="121"/>
      <c r="BC171" s="121"/>
      <c r="BD171" s="121"/>
      <c r="BE171" s="121"/>
      <c r="BF171" s="121"/>
      <c r="BG171" s="121"/>
      <c r="BH171" s="121"/>
      <c r="BI171" s="121"/>
      <c r="BJ171" s="121"/>
      <c r="BK171" s="121"/>
      <c r="BL171" s="121"/>
      <c r="BM171" s="121"/>
      <c r="BN171" s="121"/>
      <c r="BO171" s="121"/>
      <c r="BP171" s="121"/>
      <c r="BQ171" s="121"/>
      <c r="BR171" s="121"/>
      <c r="BS171" s="121"/>
      <c r="BT171" s="121"/>
      <c r="BU171" s="121"/>
      <c r="BV171" s="121"/>
      <c r="BW171" s="121"/>
      <c r="BX171" s="121"/>
      <c r="BY171" s="121"/>
      <c r="BZ171" s="121"/>
      <c r="CA171" s="121"/>
      <c r="CB171" s="121"/>
      <c r="CC171" s="121"/>
      <c r="CD171" s="121"/>
      <c r="CE171" s="121"/>
      <c r="CF171" s="121"/>
      <c r="CG171" s="121"/>
      <c r="CH171" s="121"/>
      <c r="CI171" s="121"/>
      <c r="CJ171" s="121"/>
      <c r="CK171" s="121"/>
      <c r="CL171" s="121"/>
      <c r="CM171" s="121"/>
      <c r="CN171" s="121"/>
      <c r="CO171" s="121"/>
      <c r="CP171" s="121"/>
      <c r="CQ171" s="121"/>
      <c r="CR171" s="121"/>
      <c r="CS171" s="121"/>
      <c r="CT171" s="121"/>
      <c r="CU171" s="121"/>
      <c r="CV171" s="121"/>
      <c r="CW171" s="121"/>
      <c r="CX171" s="121"/>
      <c r="CY171" s="121"/>
      <c r="CZ171" s="121"/>
    </row>
    <row r="172" spans="32:104">
      <c r="AF172" s="121"/>
      <c r="AG172" s="121"/>
      <c r="AH172" s="121"/>
      <c r="AI172" s="121"/>
      <c r="AJ172" s="121"/>
      <c r="AK172" s="121"/>
      <c r="AL172" s="121"/>
      <c r="AM172" s="121"/>
      <c r="AN172" s="121"/>
      <c r="AO172" s="121"/>
      <c r="AP172" s="121"/>
      <c r="AQ172" s="121"/>
      <c r="AR172" s="121"/>
      <c r="AS172" s="121"/>
      <c r="AT172" s="121"/>
      <c r="AU172" s="121"/>
      <c r="AV172" s="121"/>
      <c r="AW172" s="121"/>
      <c r="AX172" s="121"/>
      <c r="AY172" s="121"/>
      <c r="AZ172" s="121"/>
      <c r="BA172" s="121"/>
      <c r="BB172" s="121"/>
      <c r="BC172" s="121"/>
      <c r="BD172" s="121"/>
      <c r="BE172" s="121"/>
      <c r="BF172" s="121"/>
      <c r="BG172" s="121"/>
      <c r="BH172" s="121"/>
      <c r="BI172" s="121"/>
      <c r="BJ172" s="121"/>
      <c r="BK172" s="121"/>
      <c r="BL172" s="121"/>
      <c r="BM172" s="121"/>
      <c r="BN172" s="121"/>
      <c r="BO172" s="121"/>
      <c r="BP172" s="121"/>
      <c r="BQ172" s="121"/>
      <c r="BR172" s="121"/>
      <c r="BS172" s="121"/>
      <c r="BT172" s="121"/>
      <c r="BU172" s="121"/>
      <c r="BV172" s="121"/>
      <c r="BW172" s="121"/>
      <c r="BX172" s="121"/>
      <c r="BY172" s="121"/>
      <c r="BZ172" s="121"/>
      <c r="CA172" s="121"/>
      <c r="CB172" s="121"/>
      <c r="CC172" s="121"/>
      <c r="CD172" s="121"/>
      <c r="CE172" s="121"/>
      <c r="CF172" s="121"/>
      <c r="CG172" s="121"/>
      <c r="CH172" s="121"/>
      <c r="CI172" s="121"/>
      <c r="CJ172" s="121"/>
      <c r="CK172" s="121"/>
      <c r="CL172" s="121"/>
      <c r="CM172" s="121"/>
      <c r="CN172" s="121"/>
      <c r="CO172" s="121"/>
      <c r="CP172" s="121"/>
      <c r="CQ172" s="121"/>
      <c r="CR172" s="121"/>
      <c r="CS172" s="121"/>
      <c r="CT172" s="121"/>
      <c r="CU172" s="121"/>
      <c r="CV172" s="121"/>
      <c r="CW172" s="121"/>
      <c r="CX172" s="121"/>
      <c r="CY172" s="121"/>
      <c r="CZ172" s="121"/>
    </row>
  </sheetData>
  <pageMargins left="0.78740157499999996" right="0.78740157499999996" top="0.984251969" bottom="0.984251969" header="0.5" footer="0.5"/>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theme="3" tint="0.59999389629810485"/>
  </sheetPr>
  <dimension ref="B2:CZ200"/>
  <sheetViews>
    <sheetView zoomScale="70" zoomScaleNormal="70" workbookViewId="0"/>
  </sheetViews>
  <sheetFormatPr defaultColWidth="12.42578125" defaultRowHeight="12.75"/>
  <cols>
    <col min="1" max="2" width="9.140625" style="122" customWidth="1"/>
    <col min="3" max="3" width="10.42578125" style="122" customWidth="1"/>
    <col min="4" max="253" width="9.140625" style="122" customWidth="1"/>
    <col min="254" max="254" width="12.42578125" style="122" bestFit="1" customWidth="1"/>
    <col min="255" max="16384" width="12.42578125" style="122"/>
  </cols>
  <sheetData>
    <row r="2" spans="2:104" ht="25.5">
      <c r="C2" s="123" t="s">
        <v>338</v>
      </c>
    </row>
    <row r="3" spans="2:104" ht="15" customHeight="1">
      <c r="F3" s="112"/>
      <c r="G3" s="112"/>
      <c r="H3" s="112"/>
      <c r="I3" s="112"/>
      <c r="J3" s="112"/>
    </row>
    <row r="4" spans="2:104">
      <c r="C4" s="124">
        <v>4.0000000000000002E-4</v>
      </c>
      <c r="F4" s="125"/>
      <c r="G4" s="125"/>
      <c r="H4" s="125"/>
      <c r="I4" s="125"/>
      <c r="J4" s="125"/>
    </row>
    <row r="6" spans="2:104" ht="25.5">
      <c r="B6" s="123" t="s">
        <v>339</v>
      </c>
      <c r="C6" s="123" t="s">
        <v>340</v>
      </c>
      <c r="E6" s="126" t="s">
        <v>341</v>
      </c>
    </row>
    <row r="7" spans="2:104">
      <c r="F7" s="112" t="s">
        <v>342</v>
      </c>
      <c r="G7" s="112" t="s">
        <v>343</v>
      </c>
      <c r="H7" s="112" t="s">
        <v>344</v>
      </c>
      <c r="I7" s="112" t="s">
        <v>345</v>
      </c>
      <c r="J7" s="112" t="s">
        <v>346</v>
      </c>
      <c r="K7" s="112" t="s">
        <v>347</v>
      </c>
      <c r="L7" s="112" t="s">
        <v>348</v>
      </c>
      <c r="M7" s="112" t="s">
        <v>349</v>
      </c>
      <c r="N7" s="112" t="s">
        <v>350</v>
      </c>
      <c r="O7" s="112" t="s">
        <v>351</v>
      </c>
      <c r="P7" s="112" t="s">
        <v>352</v>
      </c>
      <c r="Q7" s="112" t="s">
        <v>353</v>
      </c>
      <c r="R7" s="112" t="s">
        <v>354</v>
      </c>
      <c r="S7" s="112" t="s">
        <v>355</v>
      </c>
      <c r="T7" s="112" t="s">
        <v>356</v>
      </c>
      <c r="U7" s="112" t="s">
        <v>357</v>
      </c>
      <c r="V7" s="112" t="s">
        <v>358</v>
      </c>
      <c r="W7" s="112" t="s">
        <v>359</v>
      </c>
      <c r="X7" s="112" t="s">
        <v>360</v>
      </c>
      <c r="Y7" s="112" t="s">
        <v>361</v>
      </c>
      <c r="Z7" s="112" t="s">
        <v>362</v>
      </c>
      <c r="AA7" s="112" t="s">
        <v>363</v>
      </c>
      <c r="AB7" s="112" t="s">
        <v>364</v>
      </c>
      <c r="AC7" s="112" t="s">
        <v>365</v>
      </c>
      <c r="AD7" s="112" t="s">
        <v>366</v>
      </c>
      <c r="AE7" s="112" t="s">
        <v>367</v>
      </c>
      <c r="AF7" s="112" t="s">
        <v>368</v>
      </c>
      <c r="AG7" s="112" t="s">
        <v>369</v>
      </c>
      <c r="AH7" s="112" t="s">
        <v>370</v>
      </c>
      <c r="AI7" s="112" t="s">
        <v>371</v>
      </c>
      <c r="AJ7" s="112" t="s">
        <v>372</v>
      </c>
      <c r="AK7" s="112" t="s">
        <v>373</v>
      </c>
      <c r="AL7" s="112" t="s">
        <v>374</v>
      </c>
      <c r="AM7" s="112" t="s">
        <v>375</v>
      </c>
      <c r="AN7" s="112" t="s">
        <v>376</v>
      </c>
      <c r="AO7" s="112" t="s">
        <v>377</v>
      </c>
      <c r="AP7" s="112" t="s">
        <v>378</v>
      </c>
      <c r="AQ7" s="112" t="s">
        <v>379</v>
      </c>
      <c r="AR7" s="112" t="s">
        <v>380</v>
      </c>
      <c r="AS7" s="112" t="s">
        <v>381</v>
      </c>
      <c r="AT7" s="112" t="s">
        <v>382</v>
      </c>
      <c r="AU7" s="112" t="s">
        <v>383</v>
      </c>
      <c r="AV7" s="112" t="s">
        <v>384</v>
      </c>
      <c r="AW7" s="112" t="s">
        <v>385</v>
      </c>
      <c r="AX7" s="112" t="s">
        <v>386</v>
      </c>
      <c r="AY7" s="112" t="s">
        <v>387</v>
      </c>
      <c r="AZ7" s="112" t="s">
        <v>388</v>
      </c>
      <c r="BA7" s="112" t="s">
        <v>389</v>
      </c>
      <c r="BB7" s="112" t="s">
        <v>390</v>
      </c>
      <c r="BC7" s="112" t="s">
        <v>391</v>
      </c>
      <c r="BD7" s="112" t="s">
        <v>392</v>
      </c>
      <c r="BE7" s="112" t="s">
        <v>393</v>
      </c>
      <c r="BF7" s="112" t="s">
        <v>394</v>
      </c>
      <c r="BG7" s="112" t="s">
        <v>395</v>
      </c>
      <c r="BH7" s="112" t="s">
        <v>396</v>
      </c>
      <c r="BI7" s="112" t="s">
        <v>397</v>
      </c>
      <c r="BJ7" s="112" t="s">
        <v>398</v>
      </c>
      <c r="BK7" s="112" t="s">
        <v>399</v>
      </c>
      <c r="BL7" s="112" t="s">
        <v>400</v>
      </c>
      <c r="BM7" s="112" t="s">
        <v>401</v>
      </c>
      <c r="BN7" s="112" t="s">
        <v>402</v>
      </c>
      <c r="BO7" s="112" t="s">
        <v>403</v>
      </c>
      <c r="BP7" s="112" t="s">
        <v>404</v>
      </c>
      <c r="BQ7" s="112" t="s">
        <v>405</v>
      </c>
      <c r="BR7" s="112" t="s">
        <v>406</v>
      </c>
      <c r="BS7" s="112" t="s">
        <v>407</v>
      </c>
      <c r="BT7" s="112" t="s">
        <v>408</v>
      </c>
      <c r="BU7" s="112" t="s">
        <v>409</v>
      </c>
      <c r="BV7" s="112" t="s">
        <v>410</v>
      </c>
      <c r="BW7" s="112" t="s">
        <v>411</v>
      </c>
      <c r="BX7" s="112" t="s">
        <v>412</v>
      </c>
      <c r="BY7" s="112" t="s">
        <v>413</v>
      </c>
      <c r="BZ7" s="112" t="s">
        <v>414</v>
      </c>
      <c r="CA7" s="112" t="s">
        <v>415</v>
      </c>
      <c r="CB7" s="112" t="s">
        <v>416</v>
      </c>
      <c r="CC7" s="112" t="s">
        <v>417</v>
      </c>
      <c r="CD7" s="112" t="s">
        <v>418</v>
      </c>
      <c r="CE7" s="112" t="s">
        <v>419</v>
      </c>
      <c r="CF7" s="112" t="s">
        <v>420</v>
      </c>
      <c r="CG7" s="112" t="s">
        <v>421</v>
      </c>
      <c r="CH7" s="112" t="s">
        <v>422</v>
      </c>
      <c r="CI7" s="112" t="s">
        <v>423</v>
      </c>
      <c r="CJ7" s="112" t="s">
        <v>424</v>
      </c>
      <c r="CK7" s="112" t="s">
        <v>425</v>
      </c>
      <c r="CL7" s="112" t="s">
        <v>426</v>
      </c>
      <c r="CM7" s="112" t="s">
        <v>427</v>
      </c>
      <c r="CN7" s="112" t="s">
        <v>428</v>
      </c>
      <c r="CO7" s="112" t="s">
        <v>429</v>
      </c>
      <c r="CP7" s="112" t="s">
        <v>430</v>
      </c>
      <c r="CQ7" s="112" t="s">
        <v>431</v>
      </c>
      <c r="CR7" s="112" t="s">
        <v>432</v>
      </c>
      <c r="CS7" s="112" t="s">
        <v>433</v>
      </c>
      <c r="CT7" s="112" t="s">
        <v>434</v>
      </c>
      <c r="CU7" s="112" t="s">
        <v>435</v>
      </c>
      <c r="CV7" s="112" t="s">
        <v>436</v>
      </c>
      <c r="CW7" s="112" t="s">
        <v>437</v>
      </c>
      <c r="CX7" s="112" t="s">
        <v>438</v>
      </c>
      <c r="CY7" s="112" t="s">
        <v>439</v>
      </c>
      <c r="CZ7" s="112" t="s">
        <v>440</v>
      </c>
    </row>
    <row r="8" spans="2:104">
      <c r="B8" s="112" t="s">
        <v>342</v>
      </c>
      <c r="C8" s="127">
        <v>0.6</v>
      </c>
      <c r="E8" s="112" t="s">
        <v>342</v>
      </c>
      <c r="F8" s="128">
        <v>1</v>
      </c>
      <c r="G8" s="128">
        <v>1</v>
      </c>
      <c r="H8" s="128">
        <v>1</v>
      </c>
      <c r="I8" s="128">
        <v>1</v>
      </c>
      <c r="J8" s="128">
        <v>1</v>
      </c>
      <c r="K8" s="128">
        <v>1</v>
      </c>
      <c r="L8" s="128">
        <v>1</v>
      </c>
      <c r="M8" s="128">
        <v>1</v>
      </c>
      <c r="N8" s="128">
        <v>1</v>
      </c>
      <c r="O8" s="128">
        <v>1</v>
      </c>
      <c r="P8" s="128">
        <v>0.75</v>
      </c>
      <c r="Q8" s="128">
        <v>0.75</v>
      </c>
      <c r="R8" s="128">
        <v>0.75</v>
      </c>
      <c r="S8" s="128">
        <v>0.75</v>
      </c>
      <c r="T8" s="128">
        <v>0.75</v>
      </c>
      <c r="U8" s="128">
        <v>0.75</v>
      </c>
      <c r="V8" s="128">
        <v>0.75</v>
      </c>
      <c r="W8" s="128">
        <v>0.75</v>
      </c>
      <c r="X8" s="128">
        <v>0.75</v>
      </c>
      <c r="Y8" s="128">
        <v>0.75</v>
      </c>
      <c r="Z8" s="128">
        <v>0.75</v>
      </c>
      <c r="AA8" s="128">
        <v>0.75</v>
      </c>
      <c r="AB8" s="128">
        <v>0.75</v>
      </c>
      <c r="AC8" s="128">
        <v>0.75</v>
      </c>
      <c r="AD8" s="128">
        <v>0.75</v>
      </c>
      <c r="AE8" s="128">
        <v>0.75</v>
      </c>
      <c r="AF8" s="128">
        <v>0.75</v>
      </c>
      <c r="AG8" s="128">
        <v>0.75</v>
      </c>
      <c r="AH8" s="128">
        <v>0.75</v>
      </c>
      <c r="AI8" s="128">
        <v>0.75</v>
      </c>
      <c r="AJ8" s="128">
        <v>0.5</v>
      </c>
      <c r="AK8" s="128">
        <v>0.75</v>
      </c>
      <c r="AL8" s="128">
        <v>0.75</v>
      </c>
      <c r="AM8" s="128">
        <v>0.5</v>
      </c>
      <c r="AN8" s="128">
        <v>0.5</v>
      </c>
      <c r="AO8" s="128">
        <v>0.5</v>
      </c>
      <c r="AP8" s="128">
        <v>0.75</v>
      </c>
      <c r="AQ8" s="128">
        <v>0.75</v>
      </c>
      <c r="AR8" s="128">
        <v>0.5</v>
      </c>
      <c r="AS8" s="128">
        <v>0.75</v>
      </c>
      <c r="AT8" s="128">
        <v>0.75</v>
      </c>
      <c r="AU8" s="128">
        <v>0.75</v>
      </c>
      <c r="AV8" s="128">
        <v>0.75</v>
      </c>
      <c r="AW8" s="128">
        <v>0.5</v>
      </c>
      <c r="AX8" s="128">
        <v>0.5</v>
      </c>
      <c r="AY8" s="128">
        <v>0.75</v>
      </c>
      <c r="AZ8" s="128">
        <v>0.75</v>
      </c>
      <c r="BA8" s="128">
        <v>0.75</v>
      </c>
      <c r="BB8" s="128">
        <v>0.5</v>
      </c>
      <c r="BC8" s="128">
        <v>0.75</v>
      </c>
      <c r="BD8" s="128">
        <v>0.75</v>
      </c>
      <c r="BE8" s="128">
        <v>0.75</v>
      </c>
      <c r="BF8" s="128">
        <v>0.75</v>
      </c>
      <c r="BG8" s="128">
        <v>0.75</v>
      </c>
      <c r="BH8" s="128">
        <v>0.75</v>
      </c>
      <c r="BI8" s="128">
        <v>0.75</v>
      </c>
      <c r="BJ8" s="128">
        <v>0.75</v>
      </c>
      <c r="BK8" s="128">
        <v>0.5</v>
      </c>
      <c r="BL8" s="128">
        <v>0.5</v>
      </c>
      <c r="BM8" s="128">
        <v>0.75</v>
      </c>
      <c r="BN8" s="128">
        <v>0.75</v>
      </c>
      <c r="BO8" s="128">
        <v>0.75</v>
      </c>
      <c r="BP8" s="128">
        <v>0.75</v>
      </c>
      <c r="BQ8" s="128">
        <v>0.75</v>
      </c>
      <c r="BR8" s="128">
        <v>0.75</v>
      </c>
      <c r="BS8" s="128">
        <v>0.75</v>
      </c>
      <c r="BT8" s="128">
        <v>0.75</v>
      </c>
      <c r="BU8" s="128">
        <v>0.75</v>
      </c>
      <c r="BV8" s="128">
        <v>0.75</v>
      </c>
      <c r="BW8" s="128">
        <v>0.75</v>
      </c>
      <c r="BX8" s="128">
        <v>0.5</v>
      </c>
      <c r="BY8" s="128">
        <v>0.5</v>
      </c>
      <c r="BZ8" s="128">
        <v>0.5</v>
      </c>
      <c r="CA8" s="128">
        <v>0.5</v>
      </c>
      <c r="CB8" s="128">
        <v>0.5</v>
      </c>
      <c r="CC8" s="128">
        <v>0.5</v>
      </c>
      <c r="CD8" s="128">
        <v>0.5</v>
      </c>
      <c r="CE8" s="128">
        <v>0.75</v>
      </c>
      <c r="CF8" s="128">
        <v>0.5</v>
      </c>
      <c r="CG8" s="128">
        <v>0.5</v>
      </c>
      <c r="CH8" s="128">
        <v>0.5</v>
      </c>
      <c r="CI8" s="128">
        <v>0.75</v>
      </c>
      <c r="CJ8" s="128">
        <v>0.75</v>
      </c>
      <c r="CK8" s="128">
        <v>0.5</v>
      </c>
      <c r="CL8" s="128">
        <v>0.75</v>
      </c>
      <c r="CM8" s="128">
        <v>0.75</v>
      </c>
      <c r="CN8" s="128">
        <v>0.75</v>
      </c>
      <c r="CO8" s="128">
        <v>0.75</v>
      </c>
      <c r="CP8" s="128">
        <v>0.75</v>
      </c>
      <c r="CQ8" s="128">
        <v>1</v>
      </c>
      <c r="CR8" s="128">
        <v>1</v>
      </c>
      <c r="CS8" s="128">
        <v>1</v>
      </c>
      <c r="CT8" s="128">
        <v>1</v>
      </c>
      <c r="CU8" s="128">
        <v>1</v>
      </c>
      <c r="CV8" s="128">
        <v>1</v>
      </c>
      <c r="CW8" s="128">
        <v>1</v>
      </c>
      <c r="CX8" s="128">
        <v>0.75</v>
      </c>
      <c r="CY8" s="128">
        <v>0.75</v>
      </c>
      <c r="CZ8" s="128">
        <v>1</v>
      </c>
    </row>
    <row r="9" spans="2:104">
      <c r="B9" s="112" t="s">
        <v>343</v>
      </c>
      <c r="C9" s="127">
        <v>0.6</v>
      </c>
      <c r="E9" s="112" t="s">
        <v>343</v>
      </c>
      <c r="F9" s="128">
        <v>1</v>
      </c>
      <c r="G9" s="128">
        <v>1</v>
      </c>
      <c r="H9" s="128">
        <v>1</v>
      </c>
      <c r="I9" s="128">
        <v>1</v>
      </c>
      <c r="J9" s="128">
        <v>1</v>
      </c>
      <c r="K9" s="128">
        <v>1</v>
      </c>
      <c r="L9" s="128">
        <v>1</v>
      </c>
      <c r="M9" s="128">
        <v>1</v>
      </c>
      <c r="N9" s="128">
        <v>1</v>
      </c>
      <c r="O9" s="128">
        <v>1</v>
      </c>
      <c r="P9" s="128">
        <v>0.75</v>
      </c>
      <c r="Q9" s="128">
        <v>0.75</v>
      </c>
      <c r="R9" s="128">
        <v>0.75</v>
      </c>
      <c r="S9" s="128">
        <v>0.75</v>
      </c>
      <c r="T9" s="128">
        <v>0.75</v>
      </c>
      <c r="U9" s="128">
        <v>0.75</v>
      </c>
      <c r="V9" s="128">
        <v>0.75</v>
      </c>
      <c r="W9" s="128">
        <v>0.75</v>
      </c>
      <c r="X9" s="128">
        <v>0.75</v>
      </c>
      <c r="Y9" s="128">
        <v>0.75</v>
      </c>
      <c r="Z9" s="128">
        <v>0.75</v>
      </c>
      <c r="AA9" s="128">
        <v>0.75</v>
      </c>
      <c r="AB9" s="128">
        <v>0.75</v>
      </c>
      <c r="AC9" s="128">
        <v>0.75</v>
      </c>
      <c r="AD9" s="128">
        <v>0.75</v>
      </c>
      <c r="AE9" s="128">
        <v>0.75</v>
      </c>
      <c r="AF9" s="128">
        <v>0.75</v>
      </c>
      <c r="AG9" s="128">
        <v>0.75</v>
      </c>
      <c r="AH9" s="128">
        <v>0.75</v>
      </c>
      <c r="AI9" s="128">
        <v>0.75</v>
      </c>
      <c r="AJ9" s="128">
        <v>0.5</v>
      </c>
      <c r="AK9" s="128">
        <v>0.75</v>
      </c>
      <c r="AL9" s="128">
        <v>0.75</v>
      </c>
      <c r="AM9" s="128">
        <v>0.5</v>
      </c>
      <c r="AN9" s="128">
        <v>0.5</v>
      </c>
      <c r="AO9" s="128">
        <v>0.5</v>
      </c>
      <c r="AP9" s="128">
        <v>0.5</v>
      </c>
      <c r="AQ9" s="128">
        <v>0.75</v>
      </c>
      <c r="AR9" s="128">
        <v>0.5</v>
      </c>
      <c r="AS9" s="128">
        <v>0.75</v>
      </c>
      <c r="AT9" s="128">
        <v>0.75</v>
      </c>
      <c r="AU9" s="128">
        <v>0.75</v>
      </c>
      <c r="AV9" s="128">
        <v>0.75</v>
      </c>
      <c r="AW9" s="128">
        <v>0.5</v>
      </c>
      <c r="AX9" s="128">
        <v>0.5</v>
      </c>
      <c r="AY9" s="128">
        <v>0.75</v>
      </c>
      <c r="AZ9" s="128">
        <v>0.75</v>
      </c>
      <c r="BA9" s="128">
        <v>0.75</v>
      </c>
      <c r="BB9" s="128">
        <v>0.5</v>
      </c>
      <c r="BC9" s="128">
        <v>0.75</v>
      </c>
      <c r="BD9" s="128">
        <v>0.75</v>
      </c>
      <c r="BE9" s="128">
        <v>0.75</v>
      </c>
      <c r="BF9" s="128">
        <v>0.75</v>
      </c>
      <c r="BG9" s="128">
        <v>0.75</v>
      </c>
      <c r="BH9" s="128">
        <v>0.75</v>
      </c>
      <c r="BI9" s="128">
        <v>0.75</v>
      </c>
      <c r="BJ9" s="128">
        <v>0.75</v>
      </c>
      <c r="BK9" s="128">
        <v>0.5</v>
      </c>
      <c r="BL9" s="128">
        <v>0.5</v>
      </c>
      <c r="BM9" s="128">
        <v>0.75</v>
      </c>
      <c r="BN9" s="128">
        <v>0.75</v>
      </c>
      <c r="BO9" s="128">
        <v>0.75</v>
      </c>
      <c r="BP9" s="128">
        <v>0.75</v>
      </c>
      <c r="BQ9" s="128">
        <v>0.75</v>
      </c>
      <c r="BR9" s="128">
        <v>0.75</v>
      </c>
      <c r="BS9" s="128">
        <v>0.75</v>
      </c>
      <c r="BT9" s="128">
        <v>0.75</v>
      </c>
      <c r="BU9" s="128">
        <v>0.75</v>
      </c>
      <c r="BV9" s="128">
        <v>0.75</v>
      </c>
      <c r="BW9" s="128">
        <v>0.75</v>
      </c>
      <c r="BX9" s="128">
        <v>0.5</v>
      </c>
      <c r="BY9" s="128">
        <v>0.5</v>
      </c>
      <c r="BZ9" s="128">
        <v>0.5</v>
      </c>
      <c r="CA9" s="128">
        <v>0.5</v>
      </c>
      <c r="CB9" s="128">
        <v>0.5</v>
      </c>
      <c r="CC9" s="128">
        <v>0.5</v>
      </c>
      <c r="CD9" s="128">
        <v>0.5</v>
      </c>
      <c r="CE9" s="128">
        <v>0.75</v>
      </c>
      <c r="CF9" s="128">
        <v>0.75</v>
      </c>
      <c r="CG9" s="128">
        <v>0.5</v>
      </c>
      <c r="CH9" s="128">
        <v>0.5</v>
      </c>
      <c r="CI9" s="128">
        <v>0.75</v>
      </c>
      <c r="CJ9" s="128">
        <v>0.75</v>
      </c>
      <c r="CK9" s="128">
        <v>0.5</v>
      </c>
      <c r="CL9" s="128">
        <v>0.75</v>
      </c>
      <c r="CM9" s="128">
        <v>0.75</v>
      </c>
      <c r="CN9" s="128">
        <v>0.75</v>
      </c>
      <c r="CO9" s="128">
        <v>0.75</v>
      </c>
      <c r="CP9" s="128">
        <v>0.75</v>
      </c>
      <c r="CQ9" s="128">
        <v>1</v>
      </c>
      <c r="CR9" s="128">
        <v>1</v>
      </c>
      <c r="CS9" s="128">
        <v>1</v>
      </c>
      <c r="CT9" s="128">
        <v>1</v>
      </c>
      <c r="CU9" s="128">
        <v>1</v>
      </c>
      <c r="CV9" s="128">
        <v>1</v>
      </c>
      <c r="CW9" s="128">
        <v>1</v>
      </c>
      <c r="CX9" s="128">
        <v>0.75</v>
      </c>
      <c r="CY9" s="128">
        <v>0.75</v>
      </c>
      <c r="CZ9" s="128">
        <v>1</v>
      </c>
    </row>
    <row r="10" spans="2:104">
      <c r="B10" s="112" t="s">
        <v>344</v>
      </c>
      <c r="C10" s="127">
        <v>0.6</v>
      </c>
      <c r="E10" s="112" t="s">
        <v>344</v>
      </c>
      <c r="F10" s="128">
        <v>1</v>
      </c>
      <c r="G10" s="128">
        <v>1</v>
      </c>
      <c r="H10" s="128">
        <v>1</v>
      </c>
      <c r="I10" s="128">
        <v>1</v>
      </c>
      <c r="J10" s="128">
        <v>1</v>
      </c>
      <c r="K10" s="128">
        <v>1</v>
      </c>
      <c r="L10" s="128">
        <v>1</v>
      </c>
      <c r="M10" s="128">
        <v>1</v>
      </c>
      <c r="N10" s="128">
        <v>1</v>
      </c>
      <c r="O10" s="128">
        <v>1</v>
      </c>
      <c r="P10" s="128">
        <v>0.75</v>
      </c>
      <c r="Q10" s="128">
        <v>0.75</v>
      </c>
      <c r="R10" s="128">
        <v>0.75</v>
      </c>
      <c r="S10" s="128">
        <v>0.75</v>
      </c>
      <c r="T10" s="128">
        <v>0.75</v>
      </c>
      <c r="U10" s="128">
        <v>0.75</v>
      </c>
      <c r="V10" s="128">
        <v>0.75</v>
      </c>
      <c r="W10" s="128">
        <v>0.75</v>
      </c>
      <c r="X10" s="128">
        <v>0.75</v>
      </c>
      <c r="Y10" s="128">
        <v>0.75</v>
      </c>
      <c r="Z10" s="128">
        <v>0.75</v>
      </c>
      <c r="AA10" s="128">
        <v>1</v>
      </c>
      <c r="AB10" s="128">
        <v>0.75</v>
      </c>
      <c r="AC10" s="128">
        <v>0.75</v>
      </c>
      <c r="AD10" s="128">
        <v>0.75</v>
      </c>
      <c r="AE10" s="128">
        <v>0.75</v>
      </c>
      <c r="AF10" s="128">
        <v>0.75</v>
      </c>
      <c r="AG10" s="128">
        <v>0.75</v>
      </c>
      <c r="AH10" s="128">
        <v>0.75</v>
      </c>
      <c r="AI10" s="128">
        <v>0.75</v>
      </c>
      <c r="AJ10" s="128">
        <v>0.75</v>
      </c>
      <c r="AK10" s="128">
        <v>0.75</v>
      </c>
      <c r="AL10" s="128">
        <v>0.75</v>
      </c>
      <c r="AM10" s="128">
        <v>0.5</v>
      </c>
      <c r="AN10" s="128">
        <v>0.5</v>
      </c>
      <c r="AO10" s="128">
        <v>0.75</v>
      </c>
      <c r="AP10" s="128">
        <v>0.75</v>
      </c>
      <c r="AQ10" s="128">
        <v>0.75</v>
      </c>
      <c r="AR10" s="128">
        <v>0.5</v>
      </c>
      <c r="AS10" s="128">
        <v>0.75</v>
      </c>
      <c r="AT10" s="128">
        <v>0.75</v>
      </c>
      <c r="AU10" s="128">
        <v>0.75</v>
      </c>
      <c r="AV10" s="128">
        <v>0.75</v>
      </c>
      <c r="AW10" s="128">
        <v>0.5</v>
      </c>
      <c r="AX10" s="128">
        <v>0.75</v>
      </c>
      <c r="AY10" s="128">
        <v>0.75</v>
      </c>
      <c r="AZ10" s="128">
        <v>0.75</v>
      </c>
      <c r="BA10" s="128">
        <v>0.75</v>
      </c>
      <c r="BB10" s="128">
        <v>0.75</v>
      </c>
      <c r="BC10" s="128">
        <v>0.75</v>
      </c>
      <c r="BD10" s="128">
        <v>0.75</v>
      </c>
      <c r="BE10" s="128">
        <v>0.75</v>
      </c>
      <c r="BF10" s="128">
        <v>0.75</v>
      </c>
      <c r="BG10" s="128">
        <v>0.75</v>
      </c>
      <c r="BH10" s="128">
        <v>0.75</v>
      </c>
      <c r="BI10" s="128">
        <v>0.75</v>
      </c>
      <c r="BJ10" s="128">
        <v>0.75</v>
      </c>
      <c r="BK10" s="128">
        <v>0.5</v>
      </c>
      <c r="BL10" s="128">
        <v>0.75</v>
      </c>
      <c r="BM10" s="128">
        <v>0.75</v>
      </c>
      <c r="BN10" s="128">
        <v>0.75</v>
      </c>
      <c r="BO10" s="128">
        <v>0.75</v>
      </c>
      <c r="BP10" s="128">
        <v>0.75</v>
      </c>
      <c r="BQ10" s="128">
        <v>0.75</v>
      </c>
      <c r="BR10" s="128">
        <v>0.75</v>
      </c>
      <c r="BS10" s="128">
        <v>0.75</v>
      </c>
      <c r="BT10" s="128">
        <v>0.75</v>
      </c>
      <c r="BU10" s="128">
        <v>0.75</v>
      </c>
      <c r="BV10" s="128">
        <v>0.75</v>
      </c>
      <c r="BW10" s="128">
        <v>0.75</v>
      </c>
      <c r="BX10" s="128">
        <v>0.5</v>
      </c>
      <c r="BY10" s="128">
        <v>0.5</v>
      </c>
      <c r="BZ10" s="128">
        <v>0.5</v>
      </c>
      <c r="CA10" s="128">
        <v>0.5</v>
      </c>
      <c r="CB10" s="128">
        <v>0.5</v>
      </c>
      <c r="CC10" s="128">
        <v>0.5</v>
      </c>
      <c r="CD10" s="128">
        <v>0.5</v>
      </c>
      <c r="CE10" s="128">
        <v>0.75</v>
      </c>
      <c r="CF10" s="128">
        <v>0.5</v>
      </c>
      <c r="CG10" s="128">
        <v>0.5</v>
      </c>
      <c r="CH10" s="128">
        <v>0.5</v>
      </c>
      <c r="CI10" s="128">
        <v>0.75</v>
      </c>
      <c r="CJ10" s="128">
        <v>0.75</v>
      </c>
      <c r="CK10" s="128">
        <v>0.5</v>
      </c>
      <c r="CL10" s="128">
        <v>0.75</v>
      </c>
      <c r="CM10" s="128">
        <v>0.75</v>
      </c>
      <c r="CN10" s="128">
        <v>0.75</v>
      </c>
      <c r="CO10" s="128">
        <v>0.75</v>
      </c>
      <c r="CP10" s="128">
        <v>0.75</v>
      </c>
      <c r="CQ10" s="128">
        <v>1</v>
      </c>
      <c r="CR10" s="128">
        <v>1</v>
      </c>
      <c r="CS10" s="128">
        <v>1</v>
      </c>
      <c r="CT10" s="128">
        <v>1</v>
      </c>
      <c r="CU10" s="128">
        <v>1</v>
      </c>
      <c r="CV10" s="128">
        <v>1</v>
      </c>
      <c r="CW10" s="128">
        <v>1</v>
      </c>
      <c r="CX10" s="128">
        <v>0.75</v>
      </c>
      <c r="CY10" s="128">
        <v>0.75</v>
      </c>
      <c r="CZ10" s="128">
        <v>1</v>
      </c>
    </row>
    <row r="11" spans="2:104">
      <c r="B11" s="112" t="s">
        <v>345</v>
      </c>
      <c r="C11" s="127">
        <v>0.6</v>
      </c>
      <c r="E11" s="112" t="s">
        <v>345</v>
      </c>
      <c r="F11" s="128">
        <v>1</v>
      </c>
      <c r="G11" s="128">
        <v>1</v>
      </c>
      <c r="H11" s="128">
        <v>1</v>
      </c>
      <c r="I11" s="128">
        <v>1</v>
      </c>
      <c r="J11" s="128">
        <v>1</v>
      </c>
      <c r="K11" s="128">
        <v>1</v>
      </c>
      <c r="L11" s="128">
        <v>1</v>
      </c>
      <c r="M11" s="128">
        <v>1</v>
      </c>
      <c r="N11" s="128">
        <v>1</v>
      </c>
      <c r="O11" s="128">
        <v>1</v>
      </c>
      <c r="P11" s="128">
        <v>0.75</v>
      </c>
      <c r="Q11" s="128">
        <v>0.75</v>
      </c>
      <c r="R11" s="128">
        <v>0.75</v>
      </c>
      <c r="S11" s="128">
        <v>0.75</v>
      </c>
      <c r="T11" s="128">
        <v>0.75</v>
      </c>
      <c r="U11" s="128">
        <v>0.75</v>
      </c>
      <c r="V11" s="128">
        <v>0.75</v>
      </c>
      <c r="W11" s="128">
        <v>0.75</v>
      </c>
      <c r="X11" s="128">
        <v>0.75</v>
      </c>
      <c r="Y11" s="128">
        <v>0.75</v>
      </c>
      <c r="Z11" s="128">
        <v>0.75</v>
      </c>
      <c r="AA11" s="128">
        <v>0.75</v>
      </c>
      <c r="AB11" s="128">
        <v>0.75</v>
      </c>
      <c r="AC11" s="128">
        <v>0.75</v>
      </c>
      <c r="AD11" s="128">
        <v>0.75</v>
      </c>
      <c r="AE11" s="128">
        <v>0.75</v>
      </c>
      <c r="AF11" s="128">
        <v>0.75</v>
      </c>
      <c r="AG11" s="128">
        <v>0.75</v>
      </c>
      <c r="AH11" s="128">
        <v>0.75</v>
      </c>
      <c r="AI11" s="128">
        <v>0.75</v>
      </c>
      <c r="AJ11" s="128">
        <v>0.5</v>
      </c>
      <c r="AK11" s="128">
        <v>0.5</v>
      </c>
      <c r="AL11" s="128">
        <v>0.5</v>
      </c>
      <c r="AM11" s="128">
        <v>0.5</v>
      </c>
      <c r="AN11" s="128">
        <v>0.5</v>
      </c>
      <c r="AO11" s="128">
        <v>0.5</v>
      </c>
      <c r="AP11" s="128">
        <v>0.5</v>
      </c>
      <c r="AQ11" s="128">
        <v>0.75</v>
      </c>
      <c r="AR11" s="128">
        <v>0.5</v>
      </c>
      <c r="AS11" s="128">
        <v>0.75</v>
      </c>
      <c r="AT11" s="128">
        <v>0.75</v>
      </c>
      <c r="AU11" s="128">
        <v>0.75</v>
      </c>
      <c r="AV11" s="128">
        <v>0.75</v>
      </c>
      <c r="AW11" s="128">
        <v>0.5</v>
      </c>
      <c r="AX11" s="128">
        <v>0.5</v>
      </c>
      <c r="AY11" s="128">
        <v>0.75</v>
      </c>
      <c r="AZ11" s="128">
        <v>0.75</v>
      </c>
      <c r="BA11" s="128">
        <v>0.75</v>
      </c>
      <c r="BB11" s="128">
        <v>0.5</v>
      </c>
      <c r="BC11" s="128">
        <v>0.75</v>
      </c>
      <c r="BD11" s="128">
        <v>0.75</v>
      </c>
      <c r="BE11" s="128">
        <v>0.75</v>
      </c>
      <c r="BF11" s="128">
        <v>0.75</v>
      </c>
      <c r="BG11" s="128">
        <v>0.75</v>
      </c>
      <c r="BH11" s="128">
        <v>0.75</v>
      </c>
      <c r="BI11" s="128">
        <v>0.75</v>
      </c>
      <c r="BJ11" s="128">
        <v>0.75</v>
      </c>
      <c r="BK11" s="128">
        <v>0.5</v>
      </c>
      <c r="BL11" s="128">
        <v>0.5</v>
      </c>
      <c r="BM11" s="128">
        <v>0.75</v>
      </c>
      <c r="BN11" s="128">
        <v>0.75</v>
      </c>
      <c r="BO11" s="128">
        <v>0.75</v>
      </c>
      <c r="BP11" s="128">
        <v>0.75</v>
      </c>
      <c r="BQ11" s="128">
        <v>0.75</v>
      </c>
      <c r="BR11" s="128">
        <v>0.75</v>
      </c>
      <c r="BS11" s="128">
        <v>0.75</v>
      </c>
      <c r="BT11" s="128">
        <v>0.75</v>
      </c>
      <c r="BU11" s="128">
        <v>0.75</v>
      </c>
      <c r="BV11" s="128">
        <v>0.75</v>
      </c>
      <c r="BW11" s="128">
        <v>0.75</v>
      </c>
      <c r="BX11" s="128">
        <v>0.5</v>
      </c>
      <c r="BY11" s="128">
        <v>0.5</v>
      </c>
      <c r="BZ11" s="128">
        <v>0.5</v>
      </c>
      <c r="CA11" s="128">
        <v>0.5</v>
      </c>
      <c r="CB11" s="128">
        <v>0.5</v>
      </c>
      <c r="CC11" s="128">
        <v>0.5</v>
      </c>
      <c r="CD11" s="128">
        <v>0.5</v>
      </c>
      <c r="CE11" s="128">
        <v>0.75</v>
      </c>
      <c r="CF11" s="128">
        <v>0.75</v>
      </c>
      <c r="CG11" s="128">
        <v>0.5</v>
      </c>
      <c r="CH11" s="128">
        <v>0.5</v>
      </c>
      <c r="CI11" s="128">
        <v>0.75</v>
      </c>
      <c r="CJ11" s="128">
        <v>0.75</v>
      </c>
      <c r="CK11" s="128">
        <v>0.5</v>
      </c>
      <c r="CL11" s="128">
        <v>0.75</v>
      </c>
      <c r="CM11" s="128">
        <v>0.75</v>
      </c>
      <c r="CN11" s="128">
        <v>0.75</v>
      </c>
      <c r="CO11" s="128">
        <v>0.75</v>
      </c>
      <c r="CP11" s="128">
        <v>0.75</v>
      </c>
      <c r="CQ11" s="128">
        <v>1</v>
      </c>
      <c r="CR11" s="128">
        <v>1</v>
      </c>
      <c r="CS11" s="128">
        <v>1</v>
      </c>
      <c r="CT11" s="128">
        <v>1</v>
      </c>
      <c r="CU11" s="128">
        <v>1</v>
      </c>
      <c r="CV11" s="128">
        <v>1</v>
      </c>
      <c r="CW11" s="128">
        <v>1</v>
      </c>
      <c r="CX11" s="128">
        <v>0.75</v>
      </c>
      <c r="CY11" s="128">
        <v>0.75</v>
      </c>
      <c r="CZ11" s="128">
        <v>1</v>
      </c>
    </row>
    <row r="12" spans="2:104">
      <c r="B12" s="112" t="s">
        <v>346</v>
      </c>
      <c r="C12" s="127">
        <v>0.6</v>
      </c>
      <c r="E12" s="112" t="s">
        <v>346</v>
      </c>
      <c r="F12" s="128">
        <v>1</v>
      </c>
      <c r="G12" s="128">
        <v>1</v>
      </c>
      <c r="H12" s="128">
        <v>1</v>
      </c>
      <c r="I12" s="128">
        <v>1</v>
      </c>
      <c r="J12" s="128">
        <v>1</v>
      </c>
      <c r="K12" s="128">
        <v>1</v>
      </c>
      <c r="L12" s="128">
        <v>1</v>
      </c>
      <c r="M12" s="128">
        <v>1</v>
      </c>
      <c r="N12" s="128">
        <v>1</v>
      </c>
      <c r="O12" s="128">
        <v>1</v>
      </c>
      <c r="P12" s="128">
        <v>0.75</v>
      </c>
      <c r="Q12" s="128">
        <v>0.75</v>
      </c>
      <c r="R12" s="128">
        <v>0.75</v>
      </c>
      <c r="S12" s="128">
        <v>0.75</v>
      </c>
      <c r="T12" s="128">
        <v>0.75</v>
      </c>
      <c r="U12" s="128">
        <v>0.75</v>
      </c>
      <c r="V12" s="128">
        <v>0.75</v>
      </c>
      <c r="W12" s="128">
        <v>0.75</v>
      </c>
      <c r="X12" s="128">
        <v>0.75</v>
      </c>
      <c r="Y12" s="128">
        <v>0.75</v>
      </c>
      <c r="Z12" s="128">
        <v>0.75</v>
      </c>
      <c r="AA12" s="128">
        <v>1</v>
      </c>
      <c r="AB12" s="128">
        <v>0.75</v>
      </c>
      <c r="AC12" s="128">
        <v>0.75</v>
      </c>
      <c r="AD12" s="128">
        <v>0.75</v>
      </c>
      <c r="AE12" s="128">
        <v>0.75</v>
      </c>
      <c r="AF12" s="128">
        <v>0.75</v>
      </c>
      <c r="AG12" s="128">
        <v>0.75</v>
      </c>
      <c r="AH12" s="128">
        <v>0.75</v>
      </c>
      <c r="AI12" s="128">
        <v>0.75</v>
      </c>
      <c r="AJ12" s="128">
        <v>0.5</v>
      </c>
      <c r="AK12" s="128">
        <v>0.75</v>
      </c>
      <c r="AL12" s="128">
        <v>0.75</v>
      </c>
      <c r="AM12" s="128">
        <v>0.5</v>
      </c>
      <c r="AN12" s="128">
        <v>0.5</v>
      </c>
      <c r="AO12" s="128">
        <v>0.75</v>
      </c>
      <c r="AP12" s="128">
        <v>0.75</v>
      </c>
      <c r="AQ12" s="128">
        <v>0.75</v>
      </c>
      <c r="AR12" s="128">
        <v>0.5</v>
      </c>
      <c r="AS12" s="128">
        <v>0.75</v>
      </c>
      <c r="AT12" s="128">
        <v>0.75</v>
      </c>
      <c r="AU12" s="128">
        <v>0.75</v>
      </c>
      <c r="AV12" s="128">
        <v>0.75</v>
      </c>
      <c r="AW12" s="128">
        <v>0.5</v>
      </c>
      <c r="AX12" s="128">
        <v>0.5</v>
      </c>
      <c r="AY12" s="128">
        <v>0.75</v>
      </c>
      <c r="AZ12" s="128">
        <v>0.75</v>
      </c>
      <c r="BA12" s="128">
        <v>0.75</v>
      </c>
      <c r="BB12" s="128">
        <v>0.5</v>
      </c>
      <c r="BC12" s="128">
        <v>0.75</v>
      </c>
      <c r="BD12" s="128">
        <v>0.75</v>
      </c>
      <c r="BE12" s="128">
        <v>0.75</v>
      </c>
      <c r="BF12" s="128">
        <v>0.75</v>
      </c>
      <c r="BG12" s="128">
        <v>0.75</v>
      </c>
      <c r="BH12" s="128">
        <v>0.75</v>
      </c>
      <c r="BI12" s="128">
        <v>0.75</v>
      </c>
      <c r="BJ12" s="128">
        <v>0.75</v>
      </c>
      <c r="BK12" s="128">
        <v>0.5</v>
      </c>
      <c r="BL12" s="128">
        <v>0.5</v>
      </c>
      <c r="BM12" s="128">
        <v>0.75</v>
      </c>
      <c r="BN12" s="128">
        <v>0.75</v>
      </c>
      <c r="BO12" s="128">
        <v>0.75</v>
      </c>
      <c r="BP12" s="128">
        <v>0.75</v>
      </c>
      <c r="BQ12" s="128">
        <v>0.75</v>
      </c>
      <c r="BR12" s="128">
        <v>0.75</v>
      </c>
      <c r="BS12" s="128">
        <v>0.75</v>
      </c>
      <c r="BT12" s="128">
        <v>0.75</v>
      </c>
      <c r="BU12" s="128">
        <v>0.75</v>
      </c>
      <c r="BV12" s="128">
        <v>0.5</v>
      </c>
      <c r="BW12" s="128">
        <v>0.5</v>
      </c>
      <c r="BX12" s="128">
        <v>0.5</v>
      </c>
      <c r="BY12" s="128">
        <v>0.5</v>
      </c>
      <c r="BZ12" s="128">
        <v>0.5</v>
      </c>
      <c r="CA12" s="128">
        <v>0.5</v>
      </c>
      <c r="CB12" s="128">
        <v>0.5</v>
      </c>
      <c r="CC12" s="128">
        <v>0.5</v>
      </c>
      <c r="CD12" s="128">
        <v>0.5</v>
      </c>
      <c r="CE12" s="128">
        <v>0.75</v>
      </c>
      <c r="CF12" s="128">
        <v>0.5</v>
      </c>
      <c r="CG12" s="128">
        <v>0.5</v>
      </c>
      <c r="CH12" s="128">
        <v>0.5</v>
      </c>
      <c r="CI12" s="128">
        <v>0.75</v>
      </c>
      <c r="CJ12" s="128">
        <v>0.75</v>
      </c>
      <c r="CK12" s="128">
        <v>0.5</v>
      </c>
      <c r="CL12" s="128">
        <v>0.75</v>
      </c>
      <c r="CM12" s="128">
        <v>0.75</v>
      </c>
      <c r="CN12" s="128">
        <v>0.75</v>
      </c>
      <c r="CO12" s="128">
        <v>0.75</v>
      </c>
      <c r="CP12" s="128">
        <v>0.75</v>
      </c>
      <c r="CQ12" s="128">
        <v>1</v>
      </c>
      <c r="CR12" s="128">
        <v>1</v>
      </c>
      <c r="CS12" s="128">
        <v>1</v>
      </c>
      <c r="CT12" s="128">
        <v>1</v>
      </c>
      <c r="CU12" s="128">
        <v>1</v>
      </c>
      <c r="CV12" s="128">
        <v>1</v>
      </c>
      <c r="CW12" s="128">
        <v>1</v>
      </c>
      <c r="CX12" s="128">
        <v>0.75</v>
      </c>
      <c r="CY12" s="128">
        <v>0.75</v>
      </c>
      <c r="CZ12" s="128">
        <v>1</v>
      </c>
    </row>
    <row r="13" spans="2:104">
      <c r="B13" s="112" t="s">
        <v>347</v>
      </c>
      <c r="C13" s="127">
        <v>0.6</v>
      </c>
      <c r="E13" s="112" t="s">
        <v>347</v>
      </c>
      <c r="F13" s="128">
        <v>1</v>
      </c>
      <c r="G13" s="128">
        <v>1</v>
      </c>
      <c r="H13" s="128">
        <v>1</v>
      </c>
      <c r="I13" s="128">
        <v>1</v>
      </c>
      <c r="J13" s="128">
        <v>1</v>
      </c>
      <c r="K13" s="128">
        <v>1</v>
      </c>
      <c r="L13" s="128">
        <v>1</v>
      </c>
      <c r="M13" s="128">
        <v>1</v>
      </c>
      <c r="N13" s="128">
        <v>1</v>
      </c>
      <c r="O13" s="128">
        <v>1</v>
      </c>
      <c r="P13" s="128">
        <v>0.75</v>
      </c>
      <c r="Q13" s="128">
        <v>0.75</v>
      </c>
      <c r="R13" s="128">
        <v>0.75</v>
      </c>
      <c r="S13" s="128">
        <v>0.75</v>
      </c>
      <c r="T13" s="128">
        <v>0.75</v>
      </c>
      <c r="U13" s="128">
        <v>0.75</v>
      </c>
      <c r="V13" s="128">
        <v>0.75</v>
      </c>
      <c r="W13" s="128">
        <v>0.75</v>
      </c>
      <c r="X13" s="128">
        <v>0.75</v>
      </c>
      <c r="Y13" s="128">
        <v>0.75</v>
      </c>
      <c r="Z13" s="128">
        <v>0.75</v>
      </c>
      <c r="AA13" s="128">
        <v>1</v>
      </c>
      <c r="AB13" s="128">
        <v>0.75</v>
      </c>
      <c r="AC13" s="128">
        <v>0.75</v>
      </c>
      <c r="AD13" s="128">
        <v>0.75</v>
      </c>
      <c r="AE13" s="128">
        <v>0.75</v>
      </c>
      <c r="AF13" s="128">
        <v>0.75</v>
      </c>
      <c r="AG13" s="128">
        <v>0.75</v>
      </c>
      <c r="AH13" s="128">
        <v>0.75</v>
      </c>
      <c r="AI13" s="128">
        <v>0.75</v>
      </c>
      <c r="AJ13" s="128">
        <v>0.75</v>
      </c>
      <c r="AK13" s="128">
        <v>0.75</v>
      </c>
      <c r="AL13" s="128">
        <v>0.75</v>
      </c>
      <c r="AM13" s="128">
        <v>0.5</v>
      </c>
      <c r="AN13" s="128">
        <v>0.5</v>
      </c>
      <c r="AO13" s="128">
        <v>0.75</v>
      </c>
      <c r="AP13" s="128">
        <v>0.75</v>
      </c>
      <c r="AQ13" s="128">
        <v>0.75</v>
      </c>
      <c r="AR13" s="128">
        <v>0.5</v>
      </c>
      <c r="AS13" s="128">
        <v>0.75</v>
      </c>
      <c r="AT13" s="128">
        <v>0.75</v>
      </c>
      <c r="AU13" s="128">
        <v>0.75</v>
      </c>
      <c r="AV13" s="128">
        <v>0.75</v>
      </c>
      <c r="AW13" s="128">
        <v>0.5</v>
      </c>
      <c r="AX13" s="128">
        <v>0.75</v>
      </c>
      <c r="AY13" s="128">
        <v>0.75</v>
      </c>
      <c r="AZ13" s="128">
        <v>0.75</v>
      </c>
      <c r="BA13" s="128">
        <v>0.75</v>
      </c>
      <c r="BB13" s="128">
        <v>0.75</v>
      </c>
      <c r="BC13" s="128">
        <v>0.75</v>
      </c>
      <c r="BD13" s="128">
        <v>0.75</v>
      </c>
      <c r="BE13" s="128">
        <v>0.75</v>
      </c>
      <c r="BF13" s="128">
        <v>0.75</v>
      </c>
      <c r="BG13" s="128">
        <v>0.75</v>
      </c>
      <c r="BH13" s="128">
        <v>0.75</v>
      </c>
      <c r="BI13" s="128">
        <v>0.75</v>
      </c>
      <c r="BJ13" s="128">
        <v>0.75</v>
      </c>
      <c r="BK13" s="128">
        <v>0.5</v>
      </c>
      <c r="BL13" s="128">
        <v>0.75</v>
      </c>
      <c r="BM13" s="128">
        <v>0.75</v>
      </c>
      <c r="BN13" s="128">
        <v>0.75</v>
      </c>
      <c r="BO13" s="128">
        <v>0.75</v>
      </c>
      <c r="BP13" s="128">
        <v>0.75</v>
      </c>
      <c r="BQ13" s="128">
        <v>0.75</v>
      </c>
      <c r="BR13" s="128">
        <v>0.75</v>
      </c>
      <c r="BS13" s="128">
        <v>0.75</v>
      </c>
      <c r="BT13" s="128">
        <v>0.75</v>
      </c>
      <c r="BU13" s="128">
        <v>0.75</v>
      </c>
      <c r="BV13" s="128">
        <v>0.75</v>
      </c>
      <c r="BW13" s="128">
        <v>0.75</v>
      </c>
      <c r="BX13" s="128">
        <v>0.5</v>
      </c>
      <c r="BY13" s="128">
        <v>0.5</v>
      </c>
      <c r="BZ13" s="128">
        <v>0.5</v>
      </c>
      <c r="CA13" s="128">
        <v>0.5</v>
      </c>
      <c r="CB13" s="128">
        <v>0.5</v>
      </c>
      <c r="CC13" s="128">
        <v>0.5</v>
      </c>
      <c r="CD13" s="128">
        <v>0.5</v>
      </c>
      <c r="CE13" s="128">
        <v>0.75</v>
      </c>
      <c r="CF13" s="128">
        <v>0.5</v>
      </c>
      <c r="CG13" s="128">
        <v>0.5</v>
      </c>
      <c r="CH13" s="128">
        <v>0.5</v>
      </c>
      <c r="CI13" s="128">
        <v>0.75</v>
      </c>
      <c r="CJ13" s="128">
        <v>0.75</v>
      </c>
      <c r="CK13" s="128">
        <v>0.5</v>
      </c>
      <c r="CL13" s="128">
        <v>0.75</v>
      </c>
      <c r="CM13" s="128">
        <v>0.75</v>
      </c>
      <c r="CN13" s="128">
        <v>0.75</v>
      </c>
      <c r="CO13" s="128">
        <v>0.75</v>
      </c>
      <c r="CP13" s="128">
        <v>0.75</v>
      </c>
      <c r="CQ13" s="128">
        <v>1</v>
      </c>
      <c r="CR13" s="128">
        <v>1</v>
      </c>
      <c r="CS13" s="128">
        <v>1</v>
      </c>
      <c r="CT13" s="128">
        <v>1</v>
      </c>
      <c r="CU13" s="128">
        <v>1</v>
      </c>
      <c r="CV13" s="128">
        <v>1</v>
      </c>
      <c r="CW13" s="128">
        <v>1</v>
      </c>
      <c r="CX13" s="128">
        <v>0.75</v>
      </c>
      <c r="CY13" s="128">
        <v>0.75</v>
      </c>
      <c r="CZ13" s="128">
        <v>1</v>
      </c>
    </row>
    <row r="14" spans="2:104">
      <c r="B14" s="112" t="s">
        <v>348</v>
      </c>
      <c r="C14" s="127">
        <v>0.8</v>
      </c>
      <c r="E14" s="112" t="s">
        <v>348</v>
      </c>
      <c r="F14" s="128">
        <v>1</v>
      </c>
      <c r="G14" s="128">
        <v>1</v>
      </c>
      <c r="H14" s="128">
        <v>1</v>
      </c>
      <c r="I14" s="128">
        <v>1</v>
      </c>
      <c r="J14" s="128">
        <v>1</v>
      </c>
      <c r="K14" s="128">
        <v>1</v>
      </c>
      <c r="L14" s="128">
        <v>1</v>
      </c>
      <c r="M14" s="128">
        <v>1</v>
      </c>
      <c r="N14" s="128">
        <v>0.75</v>
      </c>
      <c r="O14" s="128">
        <v>1</v>
      </c>
      <c r="P14" s="128">
        <v>1</v>
      </c>
      <c r="Q14" s="128">
        <v>0.75</v>
      </c>
      <c r="R14" s="128">
        <v>1</v>
      </c>
      <c r="S14" s="128">
        <v>1</v>
      </c>
      <c r="T14" s="128">
        <v>0.75</v>
      </c>
      <c r="U14" s="128">
        <v>0.75</v>
      </c>
      <c r="V14" s="128">
        <v>0.75</v>
      </c>
      <c r="W14" s="128">
        <v>0.75</v>
      </c>
      <c r="X14" s="128">
        <v>1</v>
      </c>
      <c r="Y14" s="128">
        <v>0.75</v>
      </c>
      <c r="Z14" s="128">
        <v>0.75</v>
      </c>
      <c r="AA14" s="128">
        <v>0.75</v>
      </c>
      <c r="AB14" s="128">
        <v>0.5</v>
      </c>
      <c r="AC14" s="128">
        <v>0.5</v>
      </c>
      <c r="AD14" s="128">
        <v>0.75</v>
      </c>
      <c r="AE14" s="128">
        <v>0.75</v>
      </c>
      <c r="AF14" s="128">
        <v>0.75</v>
      </c>
      <c r="AG14" s="128">
        <v>0.75</v>
      </c>
      <c r="AH14" s="128">
        <v>0.5</v>
      </c>
      <c r="AI14" s="128">
        <v>0.75</v>
      </c>
      <c r="AJ14" s="128">
        <v>0.5</v>
      </c>
      <c r="AK14" s="128">
        <v>0.5</v>
      </c>
      <c r="AL14" s="128">
        <v>0.5</v>
      </c>
      <c r="AM14" s="128">
        <v>0.5</v>
      </c>
      <c r="AN14" s="128">
        <v>0.5</v>
      </c>
      <c r="AO14" s="128">
        <v>0.5</v>
      </c>
      <c r="AP14" s="128">
        <v>0.5</v>
      </c>
      <c r="AQ14" s="128">
        <v>0.5</v>
      </c>
      <c r="AR14" s="128">
        <v>0.5</v>
      </c>
      <c r="AS14" s="128">
        <v>0.5</v>
      </c>
      <c r="AT14" s="128">
        <v>0.5</v>
      </c>
      <c r="AU14" s="128">
        <v>0.5</v>
      </c>
      <c r="AV14" s="128">
        <v>0.5</v>
      </c>
      <c r="AW14" s="128">
        <v>0.5</v>
      </c>
      <c r="AX14" s="128">
        <v>0.5</v>
      </c>
      <c r="AY14" s="128">
        <v>0.5</v>
      </c>
      <c r="AZ14" s="128">
        <v>0.5</v>
      </c>
      <c r="BA14" s="128">
        <v>0.5</v>
      </c>
      <c r="BB14" s="128">
        <v>0.5</v>
      </c>
      <c r="BC14" s="128">
        <v>0.5</v>
      </c>
      <c r="BD14" s="128">
        <v>0.5</v>
      </c>
      <c r="BE14" s="128">
        <v>0.5</v>
      </c>
      <c r="BF14" s="128">
        <v>0.5</v>
      </c>
      <c r="BG14" s="128">
        <v>0.5</v>
      </c>
      <c r="BH14" s="128">
        <v>0.5</v>
      </c>
      <c r="BI14" s="128">
        <v>0.5</v>
      </c>
      <c r="BJ14" s="128">
        <v>0.75</v>
      </c>
      <c r="BK14" s="128">
        <v>0.5</v>
      </c>
      <c r="BL14" s="128">
        <v>0.5</v>
      </c>
      <c r="BM14" s="128">
        <v>0.5</v>
      </c>
      <c r="BN14" s="128">
        <v>0.75</v>
      </c>
      <c r="BO14" s="128">
        <v>0.75</v>
      </c>
      <c r="BP14" s="128">
        <v>0.75</v>
      </c>
      <c r="BQ14" s="128">
        <v>0.75</v>
      </c>
      <c r="BR14" s="128">
        <v>0.75</v>
      </c>
      <c r="BS14" s="128">
        <v>0.75</v>
      </c>
      <c r="BT14" s="128">
        <v>0.75</v>
      </c>
      <c r="BU14" s="128">
        <v>0.75</v>
      </c>
      <c r="BV14" s="128">
        <v>0.5</v>
      </c>
      <c r="BW14" s="128">
        <v>0.75</v>
      </c>
      <c r="BX14" s="128">
        <v>0.5</v>
      </c>
      <c r="BY14" s="128">
        <v>0.5</v>
      </c>
      <c r="BZ14" s="128">
        <v>0.5</v>
      </c>
      <c r="CA14" s="128">
        <v>0.75</v>
      </c>
      <c r="CB14" s="128">
        <v>0.75</v>
      </c>
      <c r="CC14" s="128">
        <v>0.75</v>
      </c>
      <c r="CD14" s="128">
        <v>0.75</v>
      </c>
      <c r="CE14" s="128">
        <v>0.75</v>
      </c>
      <c r="CF14" s="128">
        <v>0.75</v>
      </c>
      <c r="CG14" s="128">
        <v>0.75</v>
      </c>
      <c r="CH14" s="128">
        <v>0.75</v>
      </c>
      <c r="CI14" s="128">
        <v>0.75</v>
      </c>
      <c r="CJ14" s="128">
        <v>0.75</v>
      </c>
      <c r="CK14" s="128">
        <v>0.75</v>
      </c>
      <c r="CL14" s="128">
        <v>0.75</v>
      </c>
      <c r="CM14" s="128">
        <v>0.75</v>
      </c>
      <c r="CN14" s="128">
        <v>1</v>
      </c>
      <c r="CO14" s="128">
        <v>0.75</v>
      </c>
      <c r="CP14" s="128">
        <v>0.75</v>
      </c>
      <c r="CQ14" s="128">
        <v>0.75</v>
      </c>
      <c r="CR14" s="128">
        <v>0.75</v>
      </c>
      <c r="CS14" s="128">
        <v>0.75</v>
      </c>
      <c r="CT14" s="128">
        <v>0.75</v>
      </c>
      <c r="CU14" s="128">
        <v>0.75</v>
      </c>
      <c r="CV14" s="128">
        <v>0.75</v>
      </c>
      <c r="CW14" s="128">
        <v>0.75</v>
      </c>
      <c r="CX14" s="128">
        <v>0.75</v>
      </c>
      <c r="CY14" s="128">
        <v>0.75</v>
      </c>
      <c r="CZ14" s="128">
        <v>0.75</v>
      </c>
    </row>
    <row r="15" spans="2:104">
      <c r="B15" s="112" t="s">
        <v>349</v>
      </c>
      <c r="C15" s="127">
        <v>0.7</v>
      </c>
      <c r="E15" s="112" t="s">
        <v>349</v>
      </c>
      <c r="F15" s="128">
        <v>1</v>
      </c>
      <c r="G15" s="128">
        <v>1</v>
      </c>
      <c r="H15" s="128">
        <v>1</v>
      </c>
      <c r="I15" s="128">
        <v>1</v>
      </c>
      <c r="J15" s="128">
        <v>1</v>
      </c>
      <c r="K15" s="128">
        <v>1</v>
      </c>
      <c r="L15" s="128">
        <v>1</v>
      </c>
      <c r="M15" s="128">
        <v>1</v>
      </c>
      <c r="N15" s="128">
        <v>1</v>
      </c>
      <c r="O15" s="128">
        <v>1</v>
      </c>
      <c r="P15" s="128">
        <v>0.75</v>
      </c>
      <c r="Q15" s="128">
        <v>0.75</v>
      </c>
      <c r="R15" s="128">
        <v>1</v>
      </c>
      <c r="S15" s="128">
        <v>1</v>
      </c>
      <c r="T15" s="128">
        <v>0.75</v>
      </c>
      <c r="U15" s="128">
        <v>1</v>
      </c>
      <c r="V15" s="128">
        <v>0.75</v>
      </c>
      <c r="W15" s="128">
        <v>1</v>
      </c>
      <c r="X15" s="128">
        <v>1</v>
      </c>
      <c r="Y15" s="128">
        <v>0.75</v>
      </c>
      <c r="Z15" s="128">
        <v>0.75</v>
      </c>
      <c r="AA15" s="128">
        <v>0.75</v>
      </c>
      <c r="AB15" s="128">
        <v>0.75</v>
      </c>
      <c r="AC15" s="128">
        <v>0.75</v>
      </c>
      <c r="AD15" s="128">
        <v>0.75</v>
      </c>
      <c r="AE15" s="128">
        <v>0.75</v>
      </c>
      <c r="AF15" s="128">
        <v>0.75</v>
      </c>
      <c r="AG15" s="128">
        <v>0.75</v>
      </c>
      <c r="AH15" s="128">
        <v>0.5</v>
      </c>
      <c r="AI15" s="128">
        <v>0.75</v>
      </c>
      <c r="AJ15" s="128">
        <v>0.5</v>
      </c>
      <c r="AK15" s="128">
        <v>0.5</v>
      </c>
      <c r="AL15" s="128">
        <v>0.5</v>
      </c>
      <c r="AM15" s="128">
        <v>0.5</v>
      </c>
      <c r="AN15" s="128">
        <v>0.5</v>
      </c>
      <c r="AO15" s="128">
        <v>0.5</v>
      </c>
      <c r="AP15" s="128">
        <v>0.5</v>
      </c>
      <c r="AQ15" s="128">
        <v>0.5</v>
      </c>
      <c r="AR15" s="128">
        <v>0.5</v>
      </c>
      <c r="AS15" s="128">
        <v>0.5</v>
      </c>
      <c r="AT15" s="128">
        <v>0.5</v>
      </c>
      <c r="AU15" s="128">
        <v>0.5</v>
      </c>
      <c r="AV15" s="128">
        <v>0.5</v>
      </c>
      <c r="AW15" s="128">
        <v>0.5</v>
      </c>
      <c r="AX15" s="128">
        <v>0.5</v>
      </c>
      <c r="AY15" s="128">
        <v>0.5</v>
      </c>
      <c r="AZ15" s="128">
        <v>0.5</v>
      </c>
      <c r="BA15" s="128">
        <v>0.5</v>
      </c>
      <c r="BB15" s="128">
        <v>0.5</v>
      </c>
      <c r="BC15" s="128">
        <v>0.5</v>
      </c>
      <c r="BD15" s="128">
        <v>0.5</v>
      </c>
      <c r="BE15" s="128">
        <v>0.5</v>
      </c>
      <c r="BF15" s="128">
        <v>0.5</v>
      </c>
      <c r="BG15" s="128">
        <v>0.5</v>
      </c>
      <c r="BH15" s="128">
        <v>0.5</v>
      </c>
      <c r="BI15" s="128">
        <v>0.5</v>
      </c>
      <c r="BJ15" s="128">
        <v>0.75</v>
      </c>
      <c r="BK15" s="128">
        <v>0.5</v>
      </c>
      <c r="BL15" s="128">
        <v>0.5</v>
      </c>
      <c r="BM15" s="128">
        <v>0.5</v>
      </c>
      <c r="BN15" s="128">
        <v>0.75</v>
      </c>
      <c r="BO15" s="128">
        <v>0.75</v>
      </c>
      <c r="BP15" s="128">
        <v>0.75</v>
      </c>
      <c r="BQ15" s="128">
        <v>0.75</v>
      </c>
      <c r="BR15" s="128">
        <v>0.75</v>
      </c>
      <c r="BS15" s="128">
        <v>0.5</v>
      </c>
      <c r="BT15" s="128">
        <v>0.5</v>
      </c>
      <c r="BU15" s="128">
        <v>0.5</v>
      </c>
      <c r="BV15" s="128">
        <v>0.5</v>
      </c>
      <c r="BW15" s="128">
        <v>0.5</v>
      </c>
      <c r="BX15" s="128">
        <v>0.5</v>
      </c>
      <c r="BY15" s="128">
        <v>0.5</v>
      </c>
      <c r="BZ15" s="128">
        <v>0.5</v>
      </c>
      <c r="CA15" s="128">
        <v>0.5</v>
      </c>
      <c r="CB15" s="128">
        <v>0.5</v>
      </c>
      <c r="CC15" s="128">
        <v>0.5</v>
      </c>
      <c r="CD15" s="128">
        <v>0.5</v>
      </c>
      <c r="CE15" s="128">
        <v>0.75</v>
      </c>
      <c r="CF15" s="128">
        <v>0.75</v>
      </c>
      <c r="CG15" s="128">
        <v>0.75</v>
      </c>
      <c r="CH15" s="128">
        <v>0.75</v>
      </c>
      <c r="CI15" s="128">
        <v>0.75</v>
      </c>
      <c r="CJ15" s="128">
        <v>0.75</v>
      </c>
      <c r="CK15" s="128">
        <v>0.5</v>
      </c>
      <c r="CL15" s="128">
        <v>0.75</v>
      </c>
      <c r="CM15" s="128">
        <v>0.75</v>
      </c>
      <c r="CN15" s="128">
        <v>0.75</v>
      </c>
      <c r="CO15" s="128">
        <v>0.75</v>
      </c>
      <c r="CP15" s="128">
        <v>0.75</v>
      </c>
      <c r="CQ15" s="128">
        <v>0.75</v>
      </c>
      <c r="CR15" s="128">
        <v>0.75</v>
      </c>
      <c r="CS15" s="128">
        <v>0.75</v>
      </c>
      <c r="CT15" s="128">
        <v>0.75</v>
      </c>
      <c r="CU15" s="128">
        <v>0.75</v>
      </c>
      <c r="CV15" s="128">
        <v>0.75</v>
      </c>
      <c r="CW15" s="128">
        <v>0.75</v>
      </c>
      <c r="CX15" s="128">
        <v>0.75</v>
      </c>
      <c r="CY15" s="128">
        <v>0.75</v>
      </c>
      <c r="CZ15" s="128">
        <v>0.75</v>
      </c>
    </row>
    <row r="16" spans="2:104">
      <c r="B16" s="112" t="s">
        <v>350</v>
      </c>
      <c r="C16" s="127">
        <v>0.6</v>
      </c>
      <c r="E16" s="112" t="s">
        <v>350</v>
      </c>
      <c r="F16" s="128">
        <v>1</v>
      </c>
      <c r="G16" s="128">
        <v>1</v>
      </c>
      <c r="H16" s="128">
        <v>1</v>
      </c>
      <c r="I16" s="128">
        <v>1</v>
      </c>
      <c r="J16" s="128">
        <v>1</v>
      </c>
      <c r="K16" s="128">
        <v>1</v>
      </c>
      <c r="L16" s="128">
        <v>0.75</v>
      </c>
      <c r="M16" s="128">
        <v>1</v>
      </c>
      <c r="N16" s="128">
        <v>1</v>
      </c>
      <c r="O16" s="128">
        <v>0.75</v>
      </c>
      <c r="P16" s="128">
        <v>0.75</v>
      </c>
      <c r="Q16" s="128">
        <v>0.75</v>
      </c>
      <c r="R16" s="128">
        <v>0.75</v>
      </c>
      <c r="S16" s="128">
        <v>0.75</v>
      </c>
      <c r="T16" s="128">
        <v>0.75</v>
      </c>
      <c r="U16" s="128">
        <v>0.75</v>
      </c>
      <c r="V16" s="128">
        <v>0.75</v>
      </c>
      <c r="W16" s="128">
        <v>1</v>
      </c>
      <c r="X16" s="128">
        <v>0.75</v>
      </c>
      <c r="Y16" s="128">
        <v>0.75</v>
      </c>
      <c r="Z16" s="128">
        <v>0.75</v>
      </c>
      <c r="AA16" s="128">
        <v>1</v>
      </c>
      <c r="AB16" s="128">
        <v>0.75</v>
      </c>
      <c r="AC16" s="128">
        <v>0.75</v>
      </c>
      <c r="AD16" s="128">
        <v>0.75</v>
      </c>
      <c r="AE16" s="128">
        <v>0.75</v>
      </c>
      <c r="AF16" s="128">
        <v>0.75</v>
      </c>
      <c r="AG16" s="128">
        <v>0.75</v>
      </c>
      <c r="AH16" s="128">
        <v>0.75</v>
      </c>
      <c r="AI16" s="128">
        <v>0.75</v>
      </c>
      <c r="AJ16" s="128">
        <v>0.5</v>
      </c>
      <c r="AK16" s="128">
        <v>0.75</v>
      </c>
      <c r="AL16" s="128">
        <v>0.75</v>
      </c>
      <c r="AM16" s="128">
        <v>0.5</v>
      </c>
      <c r="AN16" s="128">
        <v>0.5</v>
      </c>
      <c r="AO16" s="128">
        <v>0.75</v>
      </c>
      <c r="AP16" s="128">
        <v>0.75</v>
      </c>
      <c r="AQ16" s="128">
        <v>0.75</v>
      </c>
      <c r="AR16" s="128">
        <v>0.5</v>
      </c>
      <c r="AS16" s="128">
        <v>0.75</v>
      </c>
      <c r="AT16" s="128">
        <v>0.75</v>
      </c>
      <c r="AU16" s="128">
        <v>0.75</v>
      </c>
      <c r="AV16" s="128">
        <v>0.75</v>
      </c>
      <c r="AW16" s="128">
        <v>0.5</v>
      </c>
      <c r="AX16" s="128">
        <v>0.5</v>
      </c>
      <c r="AY16" s="128">
        <v>0.75</v>
      </c>
      <c r="AZ16" s="128">
        <v>0.75</v>
      </c>
      <c r="BA16" s="128">
        <v>0.5</v>
      </c>
      <c r="BB16" s="128">
        <v>0.5</v>
      </c>
      <c r="BC16" s="128">
        <v>0.75</v>
      </c>
      <c r="BD16" s="128">
        <v>0.75</v>
      </c>
      <c r="BE16" s="128">
        <v>0.75</v>
      </c>
      <c r="BF16" s="128">
        <v>0.75</v>
      </c>
      <c r="BG16" s="128">
        <v>0.75</v>
      </c>
      <c r="BH16" s="128">
        <v>0.75</v>
      </c>
      <c r="BI16" s="128">
        <v>0.75</v>
      </c>
      <c r="BJ16" s="128">
        <v>0.75</v>
      </c>
      <c r="BK16" s="128">
        <v>0.5</v>
      </c>
      <c r="BL16" s="128">
        <v>0.5</v>
      </c>
      <c r="BM16" s="128">
        <v>0.5</v>
      </c>
      <c r="BN16" s="128">
        <v>0.75</v>
      </c>
      <c r="BO16" s="128">
        <v>0.75</v>
      </c>
      <c r="BP16" s="128">
        <v>0.75</v>
      </c>
      <c r="BQ16" s="128">
        <v>0.75</v>
      </c>
      <c r="BR16" s="128">
        <v>0.75</v>
      </c>
      <c r="BS16" s="128">
        <v>0.5</v>
      </c>
      <c r="BT16" s="128">
        <v>0.5</v>
      </c>
      <c r="BU16" s="128">
        <v>0.5</v>
      </c>
      <c r="BV16" s="128">
        <v>0.5</v>
      </c>
      <c r="BW16" s="128">
        <v>0.5</v>
      </c>
      <c r="BX16" s="128">
        <v>0.5</v>
      </c>
      <c r="BY16" s="128">
        <v>0.5</v>
      </c>
      <c r="BZ16" s="128">
        <v>0.5</v>
      </c>
      <c r="CA16" s="128">
        <v>0.5</v>
      </c>
      <c r="CB16" s="128">
        <v>0.5</v>
      </c>
      <c r="CC16" s="128">
        <v>0.5</v>
      </c>
      <c r="CD16" s="128">
        <v>0.5</v>
      </c>
      <c r="CE16" s="128">
        <v>0.5</v>
      </c>
      <c r="CF16" s="128">
        <v>0.5</v>
      </c>
      <c r="CG16" s="128">
        <v>0.5</v>
      </c>
      <c r="CH16" s="128">
        <v>0.5</v>
      </c>
      <c r="CI16" s="128">
        <v>0.75</v>
      </c>
      <c r="CJ16" s="128">
        <v>0.5</v>
      </c>
      <c r="CK16" s="128">
        <v>0.5</v>
      </c>
      <c r="CL16" s="128">
        <v>0.75</v>
      </c>
      <c r="CM16" s="128">
        <v>0.75</v>
      </c>
      <c r="CN16" s="128">
        <v>0.75</v>
      </c>
      <c r="CO16" s="128">
        <v>0.75</v>
      </c>
      <c r="CP16" s="128">
        <v>0.75</v>
      </c>
      <c r="CQ16" s="128">
        <v>0.75</v>
      </c>
      <c r="CR16" s="128">
        <v>0.75</v>
      </c>
      <c r="CS16" s="128">
        <v>0.75</v>
      </c>
      <c r="CT16" s="128">
        <v>0.75</v>
      </c>
      <c r="CU16" s="128">
        <v>0.75</v>
      </c>
      <c r="CV16" s="128">
        <v>0.75</v>
      </c>
      <c r="CW16" s="128">
        <v>1</v>
      </c>
      <c r="CX16" s="128">
        <v>0.75</v>
      </c>
      <c r="CY16" s="128">
        <v>0.75</v>
      </c>
      <c r="CZ16" s="128">
        <v>0.75</v>
      </c>
    </row>
    <row r="17" spans="2:104">
      <c r="B17" s="112" t="s">
        <v>351</v>
      </c>
      <c r="C17" s="127">
        <v>0.9</v>
      </c>
      <c r="E17" s="112" t="s">
        <v>351</v>
      </c>
      <c r="F17" s="128">
        <v>1</v>
      </c>
      <c r="G17" s="128">
        <v>1</v>
      </c>
      <c r="H17" s="128">
        <v>1</v>
      </c>
      <c r="I17" s="128">
        <v>1</v>
      </c>
      <c r="J17" s="128">
        <v>1</v>
      </c>
      <c r="K17" s="128">
        <v>1</v>
      </c>
      <c r="L17" s="128">
        <v>1</v>
      </c>
      <c r="M17" s="128">
        <v>1</v>
      </c>
      <c r="N17" s="128">
        <v>0.75</v>
      </c>
      <c r="O17" s="128">
        <v>1</v>
      </c>
      <c r="P17" s="128">
        <v>0.75</v>
      </c>
      <c r="Q17" s="128">
        <v>0.75</v>
      </c>
      <c r="R17" s="128">
        <v>0.75</v>
      </c>
      <c r="S17" s="128">
        <v>1</v>
      </c>
      <c r="T17" s="128">
        <v>0.75</v>
      </c>
      <c r="U17" s="128">
        <v>0.75</v>
      </c>
      <c r="V17" s="128">
        <v>0.75</v>
      </c>
      <c r="W17" s="128">
        <v>0.75</v>
      </c>
      <c r="X17" s="128">
        <v>0.75</v>
      </c>
      <c r="Y17" s="128">
        <v>0.75</v>
      </c>
      <c r="Z17" s="128">
        <v>0.75</v>
      </c>
      <c r="AA17" s="128">
        <v>0.75</v>
      </c>
      <c r="AB17" s="128">
        <v>0.75</v>
      </c>
      <c r="AC17" s="128">
        <v>0.75</v>
      </c>
      <c r="AD17" s="128">
        <v>0.75</v>
      </c>
      <c r="AE17" s="128">
        <v>0.75</v>
      </c>
      <c r="AF17" s="128">
        <v>0.75</v>
      </c>
      <c r="AG17" s="128">
        <v>0.75</v>
      </c>
      <c r="AH17" s="128">
        <v>0.75</v>
      </c>
      <c r="AI17" s="128">
        <v>0.75</v>
      </c>
      <c r="AJ17" s="128">
        <v>0.5</v>
      </c>
      <c r="AK17" s="128">
        <v>0.5</v>
      </c>
      <c r="AL17" s="128">
        <v>0.5</v>
      </c>
      <c r="AM17" s="128">
        <v>0.5</v>
      </c>
      <c r="AN17" s="128">
        <v>0.5</v>
      </c>
      <c r="AO17" s="128">
        <v>0.5</v>
      </c>
      <c r="AP17" s="128">
        <v>0.5</v>
      </c>
      <c r="AQ17" s="128">
        <v>0.5</v>
      </c>
      <c r="AR17" s="128">
        <v>0.5</v>
      </c>
      <c r="AS17" s="128">
        <v>0.5</v>
      </c>
      <c r="AT17" s="128">
        <v>0.5</v>
      </c>
      <c r="AU17" s="128">
        <v>0.5</v>
      </c>
      <c r="AV17" s="128">
        <v>0.75</v>
      </c>
      <c r="AW17" s="128">
        <v>0.5</v>
      </c>
      <c r="AX17" s="128">
        <v>0.5</v>
      </c>
      <c r="AY17" s="128">
        <v>0.75</v>
      </c>
      <c r="AZ17" s="128">
        <v>0.75</v>
      </c>
      <c r="BA17" s="128">
        <v>0.5</v>
      </c>
      <c r="BB17" s="128">
        <v>0.5</v>
      </c>
      <c r="BC17" s="128">
        <v>0.75</v>
      </c>
      <c r="BD17" s="128">
        <v>0.75</v>
      </c>
      <c r="BE17" s="128">
        <v>0.75</v>
      </c>
      <c r="BF17" s="128">
        <v>0.75</v>
      </c>
      <c r="BG17" s="128">
        <v>0.75</v>
      </c>
      <c r="BH17" s="128">
        <v>0.75</v>
      </c>
      <c r="BI17" s="128">
        <v>0.75</v>
      </c>
      <c r="BJ17" s="128">
        <v>0.75</v>
      </c>
      <c r="BK17" s="128">
        <v>0.5</v>
      </c>
      <c r="BL17" s="128">
        <v>0.5</v>
      </c>
      <c r="BM17" s="128">
        <v>0.75</v>
      </c>
      <c r="BN17" s="128">
        <v>0.75</v>
      </c>
      <c r="BO17" s="128">
        <v>0.75</v>
      </c>
      <c r="BP17" s="128">
        <v>0.75</v>
      </c>
      <c r="BQ17" s="128">
        <v>0.75</v>
      </c>
      <c r="BR17" s="128">
        <v>0.75</v>
      </c>
      <c r="BS17" s="128">
        <v>0.75</v>
      </c>
      <c r="BT17" s="128">
        <v>0.75</v>
      </c>
      <c r="BU17" s="128">
        <v>0.75</v>
      </c>
      <c r="BV17" s="128">
        <v>0.75</v>
      </c>
      <c r="BW17" s="128">
        <v>0.75</v>
      </c>
      <c r="BX17" s="128">
        <v>0.75</v>
      </c>
      <c r="BY17" s="128">
        <v>0.75</v>
      </c>
      <c r="BZ17" s="128">
        <v>0.75</v>
      </c>
      <c r="CA17" s="128">
        <v>0.75</v>
      </c>
      <c r="CB17" s="128">
        <v>0.75</v>
      </c>
      <c r="CC17" s="128">
        <v>0.75</v>
      </c>
      <c r="CD17" s="128">
        <v>0.75</v>
      </c>
      <c r="CE17" s="128">
        <v>0.75</v>
      </c>
      <c r="CF17" s="128">
        <v>0.75</v>
      </c>
      <c r="CG17" s="128">
        <v>0.75</v>
      </c>
      <c r="CH17" s="128">
        <v>0.75</v>
      </c>
      <c r="CI17" s="128">
        <v>0.75</v>
      </c>
      <c r="CJ17" s="128">
        <v>0.75</v>
      </c>
      <c r="CK17" s="128">
        <v>0.75</v>
      </c>
      <c r="CL17" s="128">
        <v>1</v>
      </c>
      <c r="CM17" s="128">
        <v>0.75</v>
      </c>
      <c r="CN17" s="128">
        <v>1</v>
      </c>
      <c r="CO17" s="128">
        <v>1</v>
      </c>
      <c r="CP17" s="128">
        <v>0.75</v>
      </c>
      <c r="CQ17" s="128">
        <v>0.75</v>
      </c>
      <c r="CR17" s="128">
        <v>0.75</v>
      </c>
      <c r="CS17" s="128">
        <v>0.75</v>
      </c>
      <c r="CT17" s="128">
        <v>0.75</v>
      </c>
      <c r="CU17" s="128">
        <v>0.75</v>
      </c>
      <c r="CV17" s="128">
        <v>0.75</v>
      </c>
      <c r="CW17" s="128">
        <v>1</v>
      </c>
      <c r="CX17" s="128">
        <v>0.75</v>
      </c>
      <c r="CY17" s="128">
        <v>0.75</v>
      </c>
      <c r="CZ17" s="128">
        <v>1</v>
      </c>
    </row>
    <row r="18" spans="2:104">
      <c r="B18" s="112" t="s">
        <v>352</v>
      </c>
      <c r="C18" s="127">
        <v>1</v>
      </c>
      <c r="E18" s="112" t="s">
        <v>352</v>
      </c>
      <c r="F18" s="128">
        <v>0.75</v>
      </c>
      <c r="G18" s="128">
        <v>0.75</v>
      </c>
      <c r="H18" s="128">
        <v>0.75</v>
      </c>
      <c r="I18" s="128">
        <v>0.75</v>
      </c>
      <c r="J18" s="128">
        <v>0.75</v>
      </c>
      <c r="K18" s="128">
        <v>0.75</v>
      </c>
      <c r="L18" s="128">
        <v>1</v>
      </c>
      <c r="M18" s="128">
        <v>0.75</v>
      </c>
      <c r="N18" s="128">
        <v>0.75</v>
      </c>
      <c r="O18" s="128">
        <v>0.75</v>
      </c>
      <c r="P18" s="128">
        <v>1</v>
      </c>
      <c r="Q18" s="128">
        <v>1</v>
      </c>
      <c r="R18" s="128">
        <v>1</v>
      </c>
      <c r="S18" s="128">
        <v>1</v>
      </c>
      <c r="T18" s="128">
        <v>1</v>
      </c>
      <c r="U18" s="128">
        <v>0.75</v>
      </c>
      <c r="V18" s="128">
        <v>0.75</v>
      </c>
      <c r="W18" s="128">
        <v>0.75</v>
      </c>
      <c r="X18" s="128">
        <v>0.75</v>
      </c>
      <c r="Y18" s="128">
        <v>1</v>
      </c>
      <c r="Z18" s="128">
        <v>0.5</v>
      </c>
      <c r="AA18" s="128">
        <v>0.75</v>
      </c>
      <c r="AB18" s="128">
        <v>0.5</v>
      </c>
      <c r="AC18" s="128">
        <v>0.5</v>
      </c>
      <c r="AD18" s="128">
        <v>0.5</v>
      </c>
      <c r="AE18" s="128">
        <v>0.5</v>
      </c>
      <c r="AF18" s="128">
        <v>0.5</v>
      </c>
      <c r="AG18" s="128">
        <v>0.5</v>
      </c>
      <c r="AH18" s="128">
        <v>0.5</v>
      </c>
      <c r="AI18" s="128">
        <v>0.5</v>
      </c>
      <c r="AJ18" s="128">
        <v>0.25</v>
      </c>
      <c r="AK18" s="128">
        <v>0.25</v>
      </c>
      <c r="AL18" s="128">
        <v>0.25</v>
      </c>
      <c r="AM18" s="128">
        <v>0.25</v>
      </c>
      <c r="AN18" s="128">
        <v>0.25</v>
      </c>
      <c r="AO18" s="128">
        <v>0.25</v>
      </c>
      <c r="AP18" s="128">
        <v>0.25</v>
      </c>
      <c r="AQ18" s="128">
        <v>0.25</v>
      </c>
      <c r="AR18" s="128">
        <v>0.25</v>
      </c>
      <c r="AS18" s="128">
        <v>0.5</v>
      </c>
      <c r="AT18" s="128">
        <v>0.5</v>
      </c>
      <c r="AU18" s="128">
        <v>0.5</v>
      </c>
      <c r="AV18" s="128">
        <v>0.5</v>
      </c>
      <c r="AW18" s="128">
        <v>0.25</v>
      </c>
      <c r="AX18" s="128">
        <v>0.25</v>
      </c>
      <c r="AY18" s="128">
        <v>0.5</v>
      </c>
      <c r="AZ18" s="128">
        <v>0.5</v>
      </c>
      <c r="BA18" s="128">
        <v>0.5</v>
      </c>
      <c r="BB18" s="128">
        <v>0.5</v>
      </c>
      <c r="BC18" s="128">
        <v>0.5</v>
      </c>
      <c r="BD18" s="128">
        <v>0.5</v>
      </c>
      <c r="BE18" s="128">
        <v>0.5</v>
      </c>
      <c r="BF18" s="128">
        <v>0.5</v>
      </c>
      <c r="BG18" s="128">
        <v>0.5</v>
      </c>
      <c r="BH18" s="128">
        <v>0.5</v>
      </c>
      <c r="BI18" s="128">
        <v>0.5</v>
      </c>
      <c r="BJ18" s="128">
        <v>0.5</v>
      </c>
      <c r="BK18" s="128">
        <v>0.5</v>
      </c>
      <c r="BL18" s="128">
        <v>0.5</v>
      </c>
      <c r="BM18" s="128">
        <v>0.5</v>
      </c>
      <c r="BN18" s="128">
        <v>0.75</v>
      </c>
      <c r="BO18" s="128">
        <v>0.75</v>
      </c>
      <c r="BP18" s="128">
        <v>0.75</v>
      </c>
      <c r="BQ18" s="128">
        <v>0.75</v>
      </c>
      <c r="BR18" s="128">
        <v>0.75</v>
      </c>
      <c r="BS18" s="128">
        <v>0.5</v>
      </c>
      <c r="BT18" s="128">
        <v>0.5</v>
      </c>
      <c r="BU18" s="128">
        <v>0.5</v>
      </c>
      <c r="BV18" s="128">
        <v>0.5</v>
      </c>
      <c r="BW18" s="128">
        <v>0.5</v>
      </c>
      <c r="BX18" s="128">
        <v>0.75</v>
      </c>
      <c r="BY18" s="128">
        <v>0.75</v>
      </c>
      <c r="BZ18" s="128">
        <v>0.75</v>
      </c>
      <c r="CA18" s="128">
        <v>0.75</v>
      </c>
      <c r="CB18" s="128">
        <v>0.75</v>
      </c>
      <c r="CC18" s="128">
        <v>0.75</v>
      </c>
      <c r="CD18" s="128">
        <v>0.75</v>
      </c>
      <c r="CE18" s="128">
        <v>0.75</v>
      </c>
      <c r="CF18" s="128">
        <v>0.75</v>
      </c>
      <c r="CG18" s="128">
        <v>0.75</v>
      </c>
      <c r="CH18" s="128">
        <v>0.75</v>
      </c>
      <c r="CI18" s="128">
        <v>1</v>
      </c>
      <c r="CJ18" s="128">
        <v>0.75</v>
      </c>
      <c r="CK18" s="128">
        <v>0.75</v>
      </c>
      <c r="CL18" s="128">
        <v>0.75</v>
      </c>
      <c r="CM18" s="128">
        <v>0.75</v>
      </c>
      <c r="CN18" s="128">
        <v>0.75</v>
      </c>
      <c r="CO18" s="128">
        <v>0.75</v>
      </c>
      <c r="CP18" s="128">
        <v>0.75</v>
      </c>
      <c r="CQ18" s="128">
        <v>0.75</v>
      </c>
      <c r="CR18" s="128">
        <v>0.75</v>
      </c>
      <c r="CS18" s="128">
        <v>0.75</v>
      </c>
      <c r="CT18" s="128">
        <v>0.75</v>
      </c>
      <c r="CU18" s="128">
        <v>0.75</v>
      </c>
      <c r="CV18" s="128">
        <v>0.75</v>
      </c>
      <c r="CW18" s="128">
        <v>0.75</v>
      </c>
      <c r="CX18" s="128">
        <v>0.5</v>
      </c>
      <c r="CY18" s="128">
        <v>0.5</v>
      </c>
      <c r="CZ18" s="128">
        <v>0.75</v>
      </c>
    </row>
    <row r="19" spans="2:104">
      <c r="B19" s="112" t="s">
        <v>353</v>
      </c>
      <c r="C19" s="127">
        <v>0.9</v>
      </c>
      <c r="E19" s="112" t="s">
        <v>353</v>
      </c>
      <c r="F19" s="128">
        <v>0.75</v>
      </c>
      <c r="G19" s="128">
        <v>0.75</v>
      </c>
      <c r="H19" s="128">
        <v>0.75</v>
      </c>
      <c r="I19" s="128">
        <v>0.75</v>
      </c>
      <c r="J19" s="128">
        <v>0.75</v>
      </c>
      <c r="K19" s="128">
        <v>0.75</v>
      </c>
      <c r="L19" s="128">
        <v>0.75</v>
      </c>
      <c r="M19" s="128">
        <v>0.75</v>
      </c>
      <c r="N19" s="128">
        <v>0.75</v>
      </c>
      <c r="O19" s="128">
        <v>0.75</v>
      </c>
      <c r="P19" s="128">
        <v>1</v>
      </c>
      <c r="Q19" s="128">
        <v>1</v>
      </c>
      <c r="R19" s="128">
        <v>1</v>
      </c>
      <c r="S19" s="128">
        <v>1</v>
      </c>
      <c r="T19" s="128">
        <v>1</v>
      </c>
      <c r="U19" s="128">
        <v>0.75</v>
      </c>
      <c r="V19" s="128">
        <v>0.75</v>
      </c>
      <c r="W19" s="128">
        <v>0.75</v>
      </c>
      <c r="X19" s="128">
        <v>0.75</v>
      </c>
      <c r="Y19" s="128">
        <v>1</v>
      </c>
      <c r="Z19" s="128">
        <v>0.5</v>
      </c>
      <c r="AA19" s="128">
        <v>0.5</v>
      </c>
      <c r="AB19" s="128">
        <v>0.5</v>
      </c>
      <c r="AC19" s="128">
        <v>0.5</v>
      </c>
      <c r="AD19" s="128">
        <v>0.5</v>
      </c>
      <c r="AE19" s="128">
        <v>0.5</v>
      </c>
      <c r="AF19" s="128">
        <v>0.5</v>
      </c>
      <c r="AG19" s="128">
        <v>0.5</v>
      </c>
      <c r="AH19" s="128">
        <v>0.5</v>
      </c>
      <c r="AI19" s="128">
        <v>0.5</v>
      </c>
      <c r="AJ19" s="128">
        <v>0.25</v>
      </c>
      <c r="AK19" s="128">
        <v>0.25</v>
      </c>
      <c r="AL19" s="128">
        <v>0.25</v>
      </c>
      <c r="AM19" s="128">
        <v>0.25</v>
      </c>
      <c r="AN19" s="128">
        <v>0.25</v>
      </c>
      <c r="AO19" s="128">
        <v>0.25</v>
      </c>
      <c r="AP19" s="128">
        <v>0.25</v>
      </c>
      <c r="AQ19" s="128">
        <v>0.25</v>
      </c>
      <c r="AR19" s="128">
        <v>0.25</v>
      </c>
      <c r="AS19" s="128">
        <v>0.25</v>
      </c>
      <c r="AT19" s="128">
        <v>0.25</v>
      </c>
      <c r="AU19" s="128">
        <v>0.25</v>
      </c>
      <c r="AV19" s="128">
        <v>0.5</v>
      </c>
      <c r="AW19" s="128">
        <v>0.25</v>
      </c>
      <c r="AX19" s="128">
        <v>0.25</v>
      </c>
      <c r="AY19" s="128">
        <v>0.25</v>
      </c>
      <c r="AZ19" s="128">
        <v>0.5</v>
      </c>
      <c r="BA19" s="128">
        <v>0.25</v>
      </c>
      <c r="BB19" s="128">
        <v>0.25</v>
      </c>
      <c r="BC19" s="128">
        <v>0.5</v>
      </c>
      <c r="BD19" s="128">
        <v>0.5</v>
      </c>
      <c r="BE19" s="128">
        <v>0.5</v>
      </c>
      <c r="BF19" s="128">
        <v>0.5</v>
      </c>
      <c r="BG19" s="128">
        <v>0.5</v>
      </c>
      <c r="BH19" s="128">
        <v>0.5</v>
      </c>
      <c r="BI19" s="128">
        <v>0.5</v>
      </c>
      <c r="BJ19" s="128">
        <v>0.5</v>
      </c>
      <c r="BK19" s="128">
        <v>0.25</v>
      </c>
      <c r="BL19" s="128">
        <v>0.25</v>
      </c>
      <c r="BM19" s="128">
        <v>0.5</v>
      </c>
      <c r="BN19" s="128">
        <v>0.75</v>
      </c>
      <c r="BO19" s="128">
        <v>0.75</v>
      </c>
      <c r="BP19" s="128">
        <v>0.75</v>
      </c>
      <c r="BQ19" s="128">
        <v>0.5</v>
      </c>
      <c r="BR19" s="128">
        <v>0.75</v>
      </c>
      <c r="BS19" s="128">
        <v>0.5</v>
      </c>
      <c r="BT19" s="128">
        <v>0.5</v>
      </c>
      <c r="BU19" s="128">
        <v>0.5</v>
      </c>
      <c r="BV19" s="128">
        <v>0.5</v>
      </c>
      <c r="BW19" s="128">
        <v>0.5</v>
      </c>
      <c r="BX19" s="128">
        <v>0.5</v>
      </c>
      <c r="BY19" s="128">
        <v>0.5</v>
      </c>
      <c r="BZ19" s="128">
        <v>0.75</v>
      </c>
      <c r="CA19" s="128">
        <v>0.75</v>
      </c>
      <c r="CB19" s="128">
        <v>0.5</v>
      </c>
      <c r="CC19" s="128">
        <v>0.75</v>
      </c>
      <c r="CD19" s="128">
        <v>0.75</v>
      </c>
      <c r="CE19" s="128">
        <v>0.75</v>
      </c>
      <c r="CF19" s="128">
        <v>0.75</v>
      </c>
      <c r="CG19" s="128">
        <v>0.75</v>
      </c>
      <c r="CH19" s="128">
        <v>0.75</v>
      </c>
      <c r="CI19" s="128">
        <v>1</v>
      </c>
      <c r="CJ19" s="128">
        <v>0.75</v>
      </c>
      <c r="CK19" s="128">
        <v>0.75</v>
      </c>
      <c r="CL19" s="128">
        <v>0.75</v>
      </c>
      <c r="CM19" s="128">
        <v>0.75</v>
      </c>
      <c r="CN19" s="128">
        <v>0.75</v>
      </c>
      <c r="CO19" s="128">
        <v>0.75</v>
      </c>
      <c r="CP19" s="128">
        <v>0.75</v>
      </c>
      <c r="CQ19" s="128">
        <v>0.5</v>
      </c>
      <c r="CR19" s="128">
        <v>0.5</v>
      </c>
      <c r="CS19" s="128">
        <v>0.5</v>
      </c>
      <c r="CT19" s="128">
        <v>0.5</v>
      </c>
      <c r="CU19" s="128">
        <v>0.5</v>
      </c>
      <c r="CV19" s="128">
        <v>0.5</v>
      </c>
      <c r="CW19" s="128">
        <v>0.75</v>
      </c>
      <c r="CX19" s="128">
        <v>0.5</v>
      </c>
      <c r="CY19" s="128">
        <v>0.5</v>
      </c>
      <c r="CZ19" s="128">
        <v>0.75</v>
      </c>
    </row>
    <row r="20" spans="2:104">
      <c r="B20" s="112" t="s">
        <v>354</v>
      </c>
      <c r="C20" s="127">
        <v>0.8</v>
      </c>
      <c r="E20" s="112" t="s">
        <v>354</v>
      </c>
      <c r="F20" s="128">
        <v>0.75</v>
      </c>
      <c r="G20" s="128">
        <v>0.75</v>
      </c>
      <c r="H20" s="128">
        <v>0.75</v>
      </c>
      <c r="I20" s="128">
        <v>0.75</v>
      </c>
      <c r="J20" s="128">
        <v>0.75</v>
      </c>
      <c r="K20" s="128">
        <v>0.75</v>
      </c>
      <c r="L20" s="128">
        <v>1</v>
      </c>
      <c r="M20" s="128">
        <v>1</v>
      </c>
      <c r="N20" s="128">
        <v>0.75</v>
      </c>
      <c r="O20" s="128">
        <v>0.75</v>
      </c>
      <c r="P20" s="128">
        <v>1</v>
      </c>
      <c r="Q20" s="128">
        <v>1</v>
      </c>
      <c r="R20" s="128">
        <v>1</v>
      </c>
      <c r="S20" s="128">
        <v>1</v>
      </c>
      <c r="T20" s="128">
        <v>1</v>
      </c>
      <c r="U20" s="128">
        <v>1</v>
      </c>
      <c r="V20" s="128">
        <v>1</v>
      </c>
      <c r="W20" s="128">
        <v>0.75</v>
      </c>
      <c r="X20" s="128">
        <v>1</v>
      </c>
      <c r="Y20" s="128">
        <v>1</v>
      </c>
      <c r="Z20" s="128">
        <v>0.5</v>
      </c>
      <c r="AA20" s="128">
        <v>0.75</v>
      </c>
      <c r="AB20" s="128">
        <v>0.5</v>
      </c>
      <c r="AC20" s="128">
        <v>0.5</v>
      </c>
      <c r="AD20" s="128">
        <v>0.5</v>
      </c>
      <c r="AE20" s="128">
        <v>0.5</v>
      </c>
      <c r="AF20" s="128">
        <v>0.5</v>
      </c>
      <c r="AG20" s="128">
        <v>0.5</v>
      </c>
      <c r="AH20" s="128">
        <v>0.5</v>
      </c>
      <c r="AI20" s="128">
        <v>0.5</v>
      </c>
      <c r="AJ20" s="128">
        <v>0.25</v>
      </c>
      <c r="AK20" s="128">
        <v>0.25</v>
      </c>
      <c r="AL20" s="128">
        <v>0.25</v>
      </c>
      <c r="AM20" s="128">
        <v>0.25</v>
      </c>
      <c r="AN20" s="128">
        <v>0.25</v>
      </c>
      <c r="AO20" s="128">
        <v>0.25</v>
      </c>
      <c r="AP20" s="128">
        <v>0.25</v>
      </c>
      <c r="AQ20" s="128">
        <v>0.5</v>
      </c>
      <c r="AR20" s="128">
        <v>0.25</v>
      </c>
      <c r="AS20" s="128">
        <v>0.5</v>
      </c>
      <c r="AT20" s="128">
        <v>0.5</v>
      </c>
      <c r="AU20" s="128">
        <v>0.5</v>
      </c>
      <c r="AV20" s="128">
        <v>0.5</v>
      </c>
      <c r="AW20" s="128">
        <v>0.25</v>
      </c>
      <c r="AX20" s="128">
        <v>0.25</v>
      </c>
      <c r="AY20" s="128">
        <v>0.5</v>
      </c>
      <c r="AZ20" s="128">
        <v>0.5</v>
      </c>
      <c r="BA20" s="128">
        <v>0.5</v>
      </c>
      <c r="BB20" s="128">
        <v>0.5</v>
      </c>
      <c r="BC20" s="128">
        <v>0.5</v>
      </c>
      <c r="BD20" s="128">
        <v>0.5</v>
      </c>
      <c r="BE20" s="128">
        <v>0.5</v>
      </c>
      <c r="BF20" s="128">
        <v>0.5</v>
      </c>
      <c r="BG20" s="128">
        <v>0.5</v>
      </c>
      <c r="BH20" s="128">
        <v>0.5</v>
      </c>
      <c r="BI20" s="128">
        <v>0.5</v>
      </c>
      <c r="BJ20" s="128">
        <v>0.5</v>
      </c>
      <c r="BK20" s="128">
        <v>0.5</v>
      </c>
      <c r="BL20" s="128">
        <v>0.5</v>
      </c>
      <c r="BM20" s="128">
        <v>0.5</v>
      </c>
      <c r="BN20" s="128">
        <v>0.75</v>
      </c>
      <c r="BO20" s="128">
        <v>0.75</v>
      </c>
      <c r="BP20" s="128">
        <v>0.75</v>
      </c>
      <c r="BQ20" s="128">
        <v>0.5</v>
      </c>
      <c r="BR20" s="128">
        <v>0.75</v>
      </c>
      <c r="BS20" s="128">
        <v>0.5</v>
      </c>
      <c r="BT20" s="128">
        <v>0.5</v>
      </c>
      <c r="BU20" s="128">
        <v>0.5</v>
      </c>
      <c r="BV20" s="128">
        <v>0.5</v>
      </c>
      <c r="BW20" s="128">
        <v>0.5</v>
      </c>
      <c r="BX20" s="128">
        <v>0.5</v>
      </c>
      <c r="BY20" s="128">
        <v>0.5</v>
      </c>
      <c r="BZ20" s="128">
        <v>0.5</v>
      </c>
      <c r="CA20" s="128">
        <v>0.75</v>
      </c>
      <c r="CB20" s="128">
        <v>0.5</v>
      </c>
      <c r="CC20" s="128">
        <v>0.75</v>
      </c>
      <c r="CD20" s="128">
        <v>0.75</v>
      </c>
      <c r="CE20" s="128">
        <v>0.75</v>
      </c>
      <c r="CF20" s="128">
        <v>0.75</v>
      </c>
      <c r="CG20" s="128">
        <v>0.75</v>
      </c>
      <c r="CH20" s="128">
        <v>0.75</v>
      </c>
      <c r="CI20" s="128">
        <v>0.75</v>
      </c>
      <c r="CJ20" s="128">
        <v>0.75</v>
      </c>
      <c r="CK20" s="128">
        <v>0.75</v>
      </c>
      <c r="CL20" s="128">
        <v>0.75</v>
      </c>
      <c r="CM20" s="128">
        <v>0.75</v>
      </c>
      <c r="CN20" s="128">
        <v>0.75</v>
      </c>
      <c r="CO20" s="128">
        <v>0.75</v>
      </c>
      <c r="CP20" s="128">
        <v>0.75</v>
      </c>
      <c r="CQ20" s="128">
        <v>0.75</v>
      </c>
      <c r="CR20" s="128">
        <v>0.75</v>
      </c>
      <c r="CS20" s="128">
        <v>0.75</v>
      </c>
      <c r="CT20" s="128">
        <v>0.75</v>
      </c>
      <c r="CU20" s="128">
        <v>0.75</v>
      </c>
      <c r="CV20" s="128">
        <v>0.75</v>
      </c>
      <c r="CW20" s="128">
        <v>0.75</v>
      </c>
      <c r="CX20" s="128">
        <v>0.5</v>
      </c>
      <c r="CY20" s="128">
        <v>0.5</v>
      </c>
      <c r="CZ20" s="128">
        <v>0.75</v>
      </c>
    </row>
    <row r="21" spans="2:104">
      <c r="B21" s="112" t="s">
        <v>355</v>
      </c>
      <c r="C21" s="127">
        <v>1</v>
      </c>
      <c r="E21" s="112" t="s">
        <v>355</v>
      </c>
      <c r="F21" s="128">
        <v>0.75</v>
      </c>
      <c r="G21" s="128">
        <v>0.75</v>
      </c>
      <c r="H21" s="128">
        <v>0.75</v>
      </c>
      <c r="I21" s="128">
        <v>0.75</v>
      </c>
      <c r="J21" s="128">
        <v>0.75</v>
      </c>
      <c r="K21" s="128">
        <v>0.75</v>
      </c>
      <c r="L21" s="128">
        <v>1</v>
      </c>
      <c r="M21" s="128">
        <v>1</v>
      </c>
      <c r="N21" s="128">
        <v>0.75</v>
      </c>
      <c r="O21" s="128">
        <v>1</v>
      </c>
      <c r="P21" s="128">
        <v>1</v>
      </c>
      <c r="Q21" s="128">
        <v>1</v>
      </c>
      <c r="R21" s="128">
        <v>1</v>
      </c>
      <c r="S21" s="128">
        <v>1</v>
      </c>
      <c r="T21" s="128">
        <v>1</v>
      </c>
      <c r="U21" s="128">
        <v>0.75</v>
      </c>
      <c r="V21" s="128">
        <v>0.75</v>
      </c>
      <c r="W21" s="128">
        <v>0.75</v>
      </c>
      <c r="X21" s="128">
        <v>0.75</v>
      </c>
      <c r="Y21" s="128">
        <v>0.75</v>
      </c>
      <c r="Z21" s="128">
        <v>0.5</v>
      </c>
      <c r="AA21" s="128">
        <v>0.75</v>
      </c>
      <c r="AB21" s="128">
        <v>0.5</v>
      </c>
      <c r="AC21" s="128">
        <v>0.5</v>
      </c>
      <c r="AD21" s="128">
        <v>0.75</v>
      </c>
      <c r="AE21" s="128">
        <v>0.5</v>
      </c>
      <c r="AF21" s="128">
        <v>0.75</v>
      </c>
      <c r="AG21" s="128">
        <v>0.5</v>
      </c>
      <c r="AH21" s="128">
        <v>0.5</v>
      </c>
      <c r="AI21" s="128">
        <v>0.5</v>
      </c>
      <c r="AJ21" s="128">
        <v>0.5</v>
      </c>
      <c r="AK21" s="128">
        <v>0.5</v>
      </c>
      <c r="AL21" s="128">
        <v>0.5</v>
      </c>
      <c r="AM21" s="128">
        <v>0.25</v>
      </c>
      <c r="AN21" s="128">
        <v>0.25</v>
      </c>
      <c r="AO21" s="128">
        <v>0.5</v>
      </c>
      <c r="AP21" s="128">
        <v>0.5</v>
      </c>
      <c r="AQ21" s="128">
        <v>0.5</v>
      </c>
      <c r="AR21" s="128">
        <v>0.25</v>
      </c>
      <c r="AS21" s="128">
        <v>0.5</v>
      </c>
      <c r="AT21" s="128">
        <v>0.5</v>
      </c>
      <c r="AU21" s="128">
        <v>0.5</v>
      </c>
      <c r="AV21" s="128">
        <v>0.5</v>
      </c>
      <c r="AW21" s="128">
        <v>0.5</v>
      </c>
      <c r="AX21" s="128">
        <v>0.5</v>
      </c>
      <c r="AY21" s="128">
        <v>0.5</v>
      </c>
      <c r="AZ21" s="128">
        <v>0.5</v>
      </c>
      <c r="BA21" s="128">
        <v>0.5</v>
      </c>
      <c r="BB21" s="128">
        <v>0.5</v>
      </c>
      <c r="BC21" s="128">
        <v>0.5</v>
      </c>
      <c r="BD21" s="128">
        <v>0.5</v>
      </c>
      <c r="BE21" s="128">
        <v>0.5</v>
      </c>
      <c r="BF21" s="128">
        <v>0.5</v>
      </c>
      <c r="BG21" s="128">
        <v>0.5</v>
      </c>
      <c r="BH21" s="128">
        <v>0.5</v>
      </c>
      <c r="BI21" s="128">
        <v>0.5</v>
      </c>
      <c r="BJ21" s="128">
        <v>0.75</v>
      </c>
      <c r="BK21" s="128">
        <v>0.5</v>
      </c>
      <c r="BL21" s="128">
        <v>0.5</v>
      </c>
      <c r="BM21" s="128">
        <v>0.5</v>
      </c>
      <c r="BN21" s="128">
        <v>0.75</v>
      </c>
      <c r="BO21" s="128">
        <v>0.75</v>
      </c>
      <c r="BP21" s="128">
        <v>0.75</v>
      </c>
      <c r="BQ21" s="128">
        <v>0.75</v>
      </c>
      <c r="BR21" s="128">
        <v>0.75</v>
      </c>
      <c r="BS21" s="128">
        <v>0.75</v>
      </c>
      <c r="BT21" s="128">
        <v>0.75</v>
      </c>
      <c r="BU21" s="128">
        <v>0.75</v>
      </c>
      <c r="BV21" s="128">
        <v>0.5</v>
      </c>
      <c r="BW21" s="128">
        <v>0.75</v>
      </c>
      <c r="BX21" s="128">
        <v>0.75</v>
      </c>
      <c r="BY21" s="128">
        <v>0.75</v>
      </c>
      <c r="BZ21" s="128">
        <v>0.75</v>
      </c>
      <c r="CA21" s="128">
        <v>0.75</v>
      </c>
      <c r="CB21" s="128">
        <v>0.75</v>
      </c>
      <c r="CC21" s="128">
        <v>0.75</v>
      </c>
      <c r="CD21" s="128">
        <v>0.75</v>
      </c>
      <c r="CE21" s="128">
        <v>0.75</v>
      </c>
      <c r="CF21" s="128">
        <v>0.75</v>
      </c>
      <c r="CG21" s="128">
        <v>0.75</v>
      </c>
      <c r="CH21" s="128">
        <v>0.75</v>
      </c>
      <c r="CI21" s="128">
        <v>1</v>
      </c>
      <c r="CJ21" s="128">
        <v>0.75</v>
      </c>
      <c r="CK21" s="128">
        <v>0.75</v>
      </c>
      <c r="CL21" s="128">
        <v>1</v>
      </c>
      <c r="CM21" s="128">
        <v>1</v>
      </c>
      <c r="CN21" s="128">
        <v>1</v>
      </c>
      <c r="CO21" s="128">
        <v>0.75</v>
      </c>
      <c r="CP21" s="128">
        <v>0.75</v>
      </c>
      <c r="CQ21" s="128">
        <v>0.75</v>
      </c>
      <c r="CR21" s="128">
        <v>0.75</v>
      </c>
      <c r="CS21" s="128">
        <v>0.75</v>
      </c>
      <c r="CT21" s="128">
        <v>0.75</v>
      </c>
      <c r="CU21" s="128">
        <v>0.75</v>
      </c>
      <c r="CV21" s="128">
        <v>0.75</v>
      </c>
      <c r="CW21" s="128">
        <v>0.75</v>
      </c>
      <c r="CX21" s="128">
        <v>0.75</v>
      </c>
      <c r="CY21" s="128">
        <v>0.75</v>
      </c>
      <c r="CZ21" s="128">
        <v>0.75</v>
      </c>
    </row>
    <row r="22" spans="2:104">
      <c r="B22" s="112" t="s">
        <v>356</v>
      </c>
      <c r="C22" s="127">
        <v>1.2</v>
      </c>
      <c r="E22" s="112" t="s">
        <v>356</v>
      </c>
      <c r="F22" s="128">
        <v>0.75</v>
      </c>
      <c r="G22" s="128">
        <v>0.75</v>
      </c>
      <c r="H22" s="128">
        <v>0.75</v>
      </c>
      <c r="I22" s="128">
        <v>0.75</v>
      </c>
      <c r="J22" s="128">
        <v>0.75</v>
      </c>
      <c r="K22" s="128">
        <v>0.75</v>
      </c>
      <c r="L22" s="128">
        <v>0.75</v>
      </c>
      <c r="M22" s="128">
        <v>0.75</v>
      </c>
      <c r="N22" s="128">
        <v>0.75</v>
      </c>
      <c r="O22" s="128">
        <v>0.75</v>
      </c>
      <c r="P22" s="128">
        <v>1</v>
      </c>
      <c r="Q22" s="128">
        <v>1</v>
      </c>
      <c r="R22" s="128">
        <v>1</v>
      </c>
      <c r="S22" s="128">
        <v>1</v>
      </c>
      <c r="T22" s="128">
        <v>1</v>
      </c>
      <c r="U22" s="128">
        <v>0.75</v>
      </c>
      <c r="V22" s="128">
        <v>0.75</v>
      </c>
      <c r="W22" s="128">
        <v>0.75</v>
      </c>
      <c r="X22" s="128">
        <v>0.75</v>
      </c>
      <c r="Y22" s="128">
        <v>0.75</v>
      </c>
      <c r="Z22" s="128">
        <v>0.5</v>
      </c>
      <c r="AA22" s="128">
        <v>0.5</v>
      </c>
      <c r="AB22" s="128">
        <v>0.5</v>
      </c>
      <c r="AC22" s="128">
        <v>0.5</v>
      </c>
      <c r="AD22" s="128">
        <v>0.5</v>
      </c>
      <c r="AE22" s="128">
        <v>0.5</v>
      </c>
      <c r="AF22" s="128">
        <v>0.5</v>
      </c>
      <c r="AG22" s="128">
        <v>0.5</v>
      </c>
      <c r="AH22" s="128">
        <v>0.5</v>
      </c>
      <c r="AI22" s="128">
        <v>0.5</v>
      </c>
      <c r="AJ22" s="128">
        <v>0.25</v>
      </c>
      <c r="AK22" s="128">
        <v>0.25</v>
      </c>
      <c r="AL22" s="128">
        <v>0.25</v>
      </c>
      <c r="AM22" s="128">
        <v>0.25</v>
      </c>
      <c r="AN22" s="128">
        <v>0.25</v>
      </c>
      <c r="AO22" s="128">
        <v>0.25</v>
      </c>
      <c r="AP22" s="128">
        <v>0.25</v>
      </c>
      <c r="AQ22" s="128">
        <v>0.25</v>
      </c>
      <c r="AR22" s="128">
        <v>0.25</v>
      </c>
      <c r="AS22" s="128">
        <v>0.25</v>
      </c>
      <c r="AT22" s="128">
        <v>0.25</v>
      </c>
      <c r="AU22" s="128">
        <v>0.25</v>
      </c>
      <c r="AV22" s="128">
        <v>0.5</v>
      </c>
      <c r="AW22" s="128">
        <v>0.25</v>
      </c>
      <c r="AX22" s="128">
        <v>0.25</v>
      </c>
      <c r="AY22" s="128">
        <v>0.5</v>
      </c>
      <c r="AZ22" s="128">
        <v>0.5</v>
      </c>
      <c r="BA22" s="128">
        <v>0.25</v>
      </c>
      <c r="BB22" s="128">
        <v>0.25</v>
      </c>
      <c r="BC22" s="128">
        <v>0.5</v>
      </c>
      <c r="BD22" s="128">
        <v>0.5</v>
      </c>
      <c r="BE22" s="128">
        <v>0.5</v>
      </c>
      <c r="BF22" s="128">
        <v>0.5</v>
      </c>
      <c r="BG22" s="128">
        <v>0.5</v>
      </c>
      <c r="BH22" s="128">
        <v>0.5</v>
      </c>
      <c r="BI22" s="128">
        <v>0.5</v>
      </c>
      <c r="BJ22" s="128">
        <v>0.5</v>
      </c>
      <c r="BK22" s="128">
        <v>0.25</v>
      </c>
      <c r="BL22" s="128">
        <v>0.5</v>
      </c>
      <c r="BM22" s="128">
        <v>0.5</v>
      </c>
      <c r="BN22" s="128">
        <v>0.75</v>
      </c>
      <c r="BO22" s="128">
        <v>0.75</v>
      </c>
      <c r="BP22" s="128">
        <v>0.75</v>
      </c>
      <c r="BQ22" s="128">
        <v>0.5</v>
      </c>
      <c r="BR22" s="128">
        <v>0.75</v>
      </c>
      <c r="BS22" s="128">
        <v>0.5</v>
      </c>
      <c r="BT22" s="128">
        <v>0.75</v>
      </c>
      <c r="BU22" s="128">
        <v>0.5</v>
      </c>
      <c r="BV22" s="128">
        <v>0.5</v>
      </c>
      <c r="BW22" s="128">
        <v>0.5</v>
      </c>
      <c r="BX22" s="128">
        <v>0.75</v>
      </c>
      <c r="BY22" s="128">
        <v>0.75</v>
      </c>
      <c r="BZ22" s="128">
        <v>0.75</v>
      </c>
      <c r="CA22" s="128">
        <v>0.75</v>
      </c>
      <c r="CB22" s="128">
        <v>0.75</v>
      </c>
      <c r="CC22" s="128">
        <v>0.75</v>
      </c>
      <c r="CD22" s="128">
        <v>0.75</v>
      </c>
      <c r="CE22" s="128">
        <v>0.75</v>
      </c>
      <c r="CF22" s="128">
        <v>0.75</v>
      </c>
      <c r="CG22" s="128">
        <v>1</v>
      </c>
      <c r="CH22" s="128">
        <v>1</v>
      </c>
      <c r="CI22" s="128">
        <v>1</v>
      </c>
      <c r="CJ22" s="128">
        <v>1</v>
      </c>
      <c r="CK22" s="128">
        <v>0.75</v>
      </c>
      <c r="CL22" s="128">
        <v>0.75</v>
      </c>
      <c r="CM22" s="128">
        <v>1</v>
      </c>
      <c r="CN22" s="128">
        <v>0.75</v>
      </c>
      <c r="CO22" s="128">
        <v>0.75</v>
      </c>
      <c r="CP22" s="128">
        <v>0.75</v>
      </c>
      <c r="CQ22" s="128">
        <v>0.75</v>
      </c>
      <c r="CR22" s="128">
        <v>0.75</v>
      </c>
      <c r="CS22" s="128">
        <v>0.75</v>
      </c>
      <c r="CT22" s="128">
        <v>0.75</v>
      </c>
      <c r="CU22" s="128">
        <v>0.75</v>
      </c>
      <c r="CV22" s="128">
        <v>0.75</v>
      </c>
      <c r="CW22" s="128">
        <v>0.75</v>
      </c>
      <c r="CX22" s="128">
        <v>0.5</v>
      </c>
      <c r="CY22" s="128">
        <v>0.5</v>
      </c>
      <c r="CZ22" s="128">
        <v>0.75</v>
      </c>
    </row>
    <row r="23" spans="2:104">
      <c r="B23" s="112" t="s">
        <v>357</v>
      </c>
      <c r="C23" s="127">
        <v>0.5</v>
      </c>
      <c r="E23" s="112" t="s">
        <v>357</v>
      </c>
      <c r="F23" s="128">
        <v>0.75</v>
      </c>
      <c r="G23" s="128">
        <v>0.75</v>
      </c>
      <c r="H23" s="128">
        <v>0.75</v>
      </c>
      <c r="I23" s="128">
        <v>0.75</v>
      </c>
      <c r="J23" s="128">
        <v>0.75</v>
      </c>
      <c r="K23" s="128">
        <v>0.75</v>
      </c>
      <c r="L23" s="128">
        <v>0.75</v>
      </c>
      <c r="M23" s="128">
        <v>1</v>
      </c>
      <c r="N23" s="128">
        <v>0.75</v>
      </c>
      <c r="O23" s="128">
        <v>0.75</v>
      </c>
      <c r="P23" s="128">
        <v>0.75</v>
      </c>
      <c r="Q23" s="128">
        <v>0.75</v>
      </c>
      <c r="R23" s="128">
        <v>1</v>
      </c>
      <c r="S23" s="128">
        <v>0.75</v>
      </c>
      <c r="T23" s="128">
        <v>0.75</v>
      </c>
      <c r="U23" s="128">
        <v>1</v>
      </c>
      <c r="V23" s="128">
        <v>1</v>
      </c>
      <c r="W23" s="128">
        <v>1</v>
      </c>
      <c r="X23" s="128">
        <v>1</v>
      </c>
      <c r="Y23" s="128">
        <v>1</v>
      </c>
      <c r="Z23" s="128">
        <v>0.75</v>
      </c>
      <c r="AA23" s="128">
        <v>0.75</v>
      </c>
      <c r="AB23" s="128">
        <v>0.5</v>
      </c>
      <c r="AC23" s="128">
        <v>0.5</v>
      </c>
      <c r="AD23" s="128">
        <v>0.75</v>
      </c>
      <c r="AE23" s="128">
        <v>0.5</v>
      </c>
      <c r="AF23" s="128">
        <v>0.75</v>
      </c>
      <c r="AG23" s="128">
        <v>0.5</v>
      </c>
      <c r="AH23" s="128">
        <v>0.5</v>
      </c>
      <c r="AI23" s="128">
        <v>0.5</v>
      </c>
      <c r="AJ23" s="128">
        <v>0.5</v>
      </c>
      <c r="AK23" s="128">
        <v>0.5</v>
      </c>
      <c r="AL23" s="128">
        <v>0.5</v>
      </c>
      <c r="AM23" s="128">
        <v>0.5</v>
      </c>
      <c r="AN23" s="128">
        <v>0.25</v>
      </c>
      <c r="AO23" s="128">
        <v>0.5</v>
      </c>
      <c r="AP23" s="128">
        <v>0.5</v>
      </c>
      <c r="AQ23" s="128">
        <v>0.5</v>
      </c>
      <c r="AR23" s="128">
        <v>0.25</v>
      </c>
      <c r="AS23" s="128">
        <v>0.5</v>
      </c>
      <c r="AT23" s="128">
        <v>0.5</v>
      </c>
      <c r="AU23" s="128">
        <v>0.5</v>
      </c>
      <c r="AV23" s="128">
        <v>0.5</v>
      </c>
      <c r="AW23" s="128">
        <v>0.25</v>
      </c>
      <c r="AX23" s="128">
        <v>0.5</v>
      </c>
      <c r="AY23" s="128">
        <v>0.5</v>
      </c>
      <c r="AZ23" s="128">
        <v>0.5</v>
      </c>
      <c r="BA23" s="128">
        <v>0.5</v>
      </c>
      <c r="BB23" s="128">
        <v>0.5</v>
      </c>
      <c r="BC23" s="128">
        <v>0.5</v>
      </c>
      <c r="BD23" s="128">
        <v>0.5</v>
      </c>
      <c r="BE23" s="128">
        <v>0.5</v>
      </c>
      <c r="BF23" s="128">
        <v>0.5</v>
      </c>
      <c r="BG23" s="128">
        <v>0.5</v>
      </c>
      <c r="BH23" s="128">
        <v>0.5</v>
      </c>
      <c r="BI23" s="128">
        <v>0.5</v>
      </c>
      <c r="BJ23" s="128">
        <v>0.5</v>
      </c>
      <c r="BK23" s="128">
        <v>0.5</v>
      </c>
      <c r="BL23" s="128">
        <v>0.5</v>
      </c>
      <c r="BM23" s="128">
        <v>0.5</v>
      </c>
      <c r="BN23" s="128">
        <v>0.5</v>
      </c>
      <c r="BO23" s="128">
        <v>0.5</v>
      </c>
      <c r="BP23" s="128">
        <v>0.75</v>
      </c>
      <c r="BQ23" s="128">
        <v>0.5</v>
      </c>
      <c r="BR23" s="128">
        <v>0.5</v>
      </c>
      <c r="BS23" s="128">
        <v>0.5</v>
      </c>
      <c r="BT23" s="128">
        <v>0.5</v>
      </c>
      <c r="BU23" s="128">
        <v>0.5</v>
      </c>
      <c r="BV23" s="128">
        <v>0.5</v>
      </c>
      <c r="BW23" s="128">
        <v>0.5</v>
      </c>
      <c r="BX23" s="128">
        <v>0.5</v>
      </c>
      <c r="BY23" s="128">
        <v>0.5</v>
      </c>
      <c r="BZ23" s="128">
        <v>0.5</v>
      </c>
      <c r="CA23" s="128">
        <v>0.5</v>
      </c>
      <c r="CB23" s="128">
        <v>0.5</v>
      </c>
      <c r="CC23" s="128">
        <v>0.5</v>
      </c>
      <c r="CD23" s="128">
        <v>0.5</v>
      </c>
      <c r="CE23" s="128">
        <v>0.5</v>
      </c>
      <c r="CF23" s="128">
        <v>0.5</v>
      </c>
      <c r="CG23" s="128">
        <v>0.75</v>
      </c>
      <c r="CH23" s="128">
        <v>0.75</v>
      </c>
      <c r="CI23" s="128">
        <v>0.75</v>
      </c>
      <c r="CJ23" s="128">
        <v>0.75</v>
      </c>
      <c r="CK23" s="128">
        <v>0.5</v>
      </c>
      <c r="CL23" s="128">
        <v>0.75</v>
      </c>
      <c r="CM23" s="128">
        <v>0.75</v>
      </c>
      <c r="CN23" s="128">
        <v>0.75</v>
      </c>
      <c r="CO23" s="128">
        <v>0.75</v>
      </c>
      <c r="CP23" s="128">
        <v>0.75</v>
      </c>
      <c r="CQ23" s="128">
        <v>0.75</v>
      </c>
      <c r="CR23" s="128">
        <v>0.75</v>
      </c>
      <c r="CS23" s="128">
        <v>0.75</v>
      </c>
      <c r="CT23" s="128">
        <v>0.75</v>
      </c>
      <c r="CU23" s="128">
        <v>0.75</v>
      </c>
      <c r="CV23" s="128">
        <v>0.75</v>
      </c>
      <c r="CW23" s="128">
        <v>0.75</v>
      </c>
      <c r="CX23" s="128">
        <v>0.75</v>
      </c>
      <c r="CY23" s="128">
        <v>0.5</v>
      </c>
      <c r="CZ23" s="128">
        <v>0.75</v>
      </c>
    </row>
    <row r="24" spans="2:104">
      <c r="B24" s="112" t="s">
        <v>358</v>
      </c>
      <c r="C24" s="127">
        <v>0.6</v>
      </c>
      <c r="E24" s="112" t="s">
        <v>358</v>
      </c>
      <c r="F24" s="128">
        <v>0.75</v>
      </c>
      <c r="G24" s="128">
        <v>0.75</v>
      </c>
      <c r="H24" s="128">
        <v>0.75</v>
      </c>
      <c r="I24" s="128">
        <v>0.75</v>
      </c>
      <c r="J24" s="128">
        <v>0.75</v>
      </c>
      <c r="K24" s="128">
        <v>0.75</v>
      </c>
      <c r="L24" s="128">
        <v>0.75</v>
      </c>
      <c r="M24" s="128">
        <v>0.75</v>
      </c>
      <c r="N24" s="128">
        <v>0.75</v>
      </c>
      <c r="O24" s="128">
        <v>0.75</v>
      </c>
      <c r="P24" s="128">
        <v>0.75</v>
      </c>
      <c r="Q24" s="128">
        <v>0.75</v>
      </c>
      <c r="R24" s="128">
        <v>1</v>
      </c>
      <c r="S24" s="128">
        <v>0.75</v>
      </c>
      <c r="T24" s="128">
        <v>0.75</v>
      </c>
      <c r="U24" s="128">
        <v>1</v>
      </c>
      <c r="V24" s="128">
        <v>1</v>
      </c>
      <c r="W24" s="128">
        <v>0.75</v>
      </c>
      <c r="X24" s="128">
        <v>1</v>
      </c>
      <c r="Y24" s="128">
        <v>1</v>
      </c>
      <c r="Z24" s="128">
        <v>0.5</v>
      </c>
      <c r="AA24" s="128">
        <v>0.75</v>
      </c>
      <c r="AB24" s="128">
        <v>0.5</v>
      </c>
      <c r="AC24" s="128">
        <v>0.5</v>
      </c>
      <c r="AD24" s="128">
        <v>0.5</v>
      </c>
      <c r="AE24" s="128">
        <v>0.5</v>
      </c>
      <c r="AF24" s="128">
        <v>0.5</v>
      </c>
      <c r="AG24" s="128">
        <v>0.5</v>
      </c>
      <c r="AH24" s="128">
        <v>0.5</v>
      </c>
      <c r="AI24" s="128">
        <v>0.5</v>
      </c>
      <c r="AJ24" s="128">
        <v>0.25</v>
      </c>
      <c r="AK24" s="128">
        <v>0.25</v>
      </c>
      <c r="AL24" s="128">
        <v>0.25</v>
      </c>
      <c r="AM24" s="128">
        <v>0.25</v>
      </c>
      <c r="AN24" s="128">
        <v>0.25</v>
      </c>
      <c r="AO24" s="128">
        <v>0.25</v>
      </c>
      <c r="AP24" s="128">
        <v>0.25</v>
      </c>
      <c r="AQ24" s="128">
        <v>0.5</v>
      </c>
      <c r="AR24" s="128">
        <v>0.25</v>
      </c>
      <c r="AS24" s="128">
        <v>0.5</v>
      </c>
      <c r="AT24" s="128">
        <v>0.25</v>
      </c>
      <c r="AU24" s="128">
        <v>0.25</v>
      </c>
      <c r="AV24" s="128">
        <v>0.5</v>
      </c>
      <c r="AW24" s="128">
        <v>0.25</v>
      </c>
      <c r="AX24" s="128">
        <v>0.25</v>
      </c>
      <c r="AY24" s="128">
        <v>0.5</v>
      </c>
      <c r="AZ24" s="128">
        <v>0.5</v>
      </c>
      <c r="BA24" s="128">
        <v>0.25</v>
      </c>
      <c r="BB24" s="128">
        <v>0.25</v>
      </c>
      <c r="BC24" s="128">
        <v>0.5</v>
      </c>
      <c r="BD24" s="128">
        <v>0.5</v>
      </c>
      <c r="BE24" s="128">
        <v>0.5</v>
      </c>
      <c r="BF24" s="128">
        <v>0.5</v>
      </c>
      <c r="BG24" s="128">
        <v>0.5</v>
      </c>
      <c r="BH24" s="128">
        <v>0.5</v>
      </c>
      <c r="BI24" s="128">
        <v>0.5</v>
      </c>
      <c r="BJ24" s="128">
        <v>0.5</v>
      </c>
      <c r="BK24" s="128">
        <v>0.25</v>
      </c>
      <c r="BL24" s="128">
        <v>0.25</v>
      </c>
      <c r="BM24" s="128">
        <v>0.25</v>
      </c>
      <c r="BN24" s="128">
        <v>0.5</v>
      </c>
      <c r="BO24" s="128">
        <v>0.5</v>
      </c>
      <c r="BP24" s="128">
        <v>0.5</v>
      </c>
      <c r="BQ24" s="128">
        <v>0.5</v>
      </c>
      <c r="BR24" s="128">
        <v>0.5</v>
      </c>
      <c r="BS24" s="128">
        <v>0.5</v>
      </c>
      <c r="BT24" s="128">
        <v>0.5</v>
      </c>
      <c r="BU24" s="128">
        <v>0.5</v>
      </c>
      <c r="BV24" s="128">
        <v>0.5</v>
      </c>
      <c r="BW24" s="128">
        <v>0.5</v>
      </c>
      <c r="BX24" s="128">
        <v>0.5</v>
      </c>
      <c r="BY24" s="128">
        <v>0.5</v>
      </c>
      <c r="BZ24" s="128">
        <v>0.5</v>
      </c>
      <c r="CA24" s="128">
        <v>0.5</v>
      </c>
      <c r="CB24" s="128">
        <v>0.5</v>
      </c>
      <c r="CC24" s="128">
        <v>0.5</v>
      </c>
      <c r="CD24" s="128">
        <v>0.5</v>
      </c>
      <c r="CE24" s="128">
        <v>0.75</v>
      </c>
      <c r="CF24" s="128">
        <v>0.5</v>
      </c>
      <c r="CG24" s="128">
        <v>0.75</v>
      </c>
      <c r="CH24" s="128">
        <v>0.75</v>
      </c>
      <c r="CI24" s="128">
        <v>0.75</v>
      </c>
      <c r="CJ24" s="128">
        <v>0.75</v>
      </c>
      <c r="CK24" s="128">
        <v>0.75</v>
      </c>
      <c r="CL24" s="128">
        <v>0.75</v>
      </c>
      <c r="CM24" s="128">
        <v>0.75</v>
      </c>
      <c r="CN24" s="128">
        <v>0.75</v>
      </c>
      <c r="CO24" s="128">
        <v>0.75</v>
      </c>
      <c r="CP24" s="128">
        <v>0.75</v>
      </c>
      <c r="CQ24" s="128">
        <v>0.5</v>
      </c>
      <c r="CR24" s="128">
        <v>0.5</v>
      </c>
      <c r="CS24" s="128">
        <v>0.5</v>
      </c>
      <c r="CT24" s="128">
        <v>0.5</v>
      </c>
      <c r="CU24" s="128">
        <v>0.5</v>
      </c>
      <c r="CV24" s="128">
        <v>0.5</v>
      </c>
      <c r="CW24" s="128">
        <v>0.75</v>
      </c>
      <c r="CX24" s="128">
        <v>0.5</v>
      </c>
      <c r="CY24" s="128">
        <v>0.5</v>
      </c>
      <c r="CZ24" s="128">
        <v>0.75</v>
      </c>
    </row>
    <row r="25" spans="2:104">
      <c r="B25" s="112" t="s">
        <v>359</v>
      </c>
      <c r="C25" s="127">
        <v>0.5</v>
      </c>
      <c r="E25" s="112" t="s">
        <v>359</v>
      </c>
      <c r="F25" s="128">
        <v>0.75</v>
      </c>
      <c r="G25" s="128">
        <v>0.75</v>
      </c>
      <c r="H25" s="128">
        <v>0.75</v>
      </c>
      <c r="I25" s="128">
        <v>0.75</v>
      </c>
      <c r="J25" s="128">
        <v>0.75</v>
      </c>
      <c r="K25" s="128">
        <v>0.75</v>
      </c>
      <c r="L25" s="128">
        <v>0.75</v>
      </c>
      <c r="M25" s="128">
        <v>1</v>
      </c>
      <c r="N25" s="128">
        <v>1</v>
      </c>
      <c r="O25" s="128">
        <v>0.75</v>
      </c>
      <c r="P25" s="128">
        <v>0.75</v>
      </c>
      <c r="Q25" s="128">
        <v>0.75</v>
      </c>
      <c r="R25" s="128">
        <v>0.75</v>
      </c>
      <c r="S25" s="128">
        <v>0.75</v>
      </c>
      <c r="T25" s="128">
        <v>0.75</v>
      </c>
      <c r="U25" s="128">
        <v>1</v>
      </c>
      <c r="V25" s="128">
        <v>0.75</v>
      </c>
      <c r="W25" s="128">
        <v>1</v>
      </c>
      <c r="X25" s="128">
        <v>1</v>
      </c>
      <c r="Y25" s="128">
        <v>0.75</v>
      </c>
      <c r="Z25" s="128">
        <v>0.75</v>
      </c>
      <c r="AA25" s="128">
        <v>0.75</v>
      </c>
      <c r="AB25" s="128">
        <v>0.75</v>
      </c>
      <c r="AC25" s="128">
        <v>0.75</v>
      </c>
      <c r="AD25" s="128">
        <v>0.75</v>
      </c>
      <c r="AE25" s="128">
        <v>0.75</v>
      </c>
      <c r="AF25" s="128">
        <v>0.75</v>
      </c>
      <c r="AG25" s="128">
        <v>0.75</v>
      </c>
      <c r="AH25" s="128">
        <v>0.5</v>
      </c>
      <c r="AI25" s="128">
        <v>0.75</v>
      </c>
      <c r="AJ25" s="128">
        <v>0.5</v>
      </c>
      <c r="AK25" s="128">
        <v>0.5</v>
      </c>
      <c r="AL25" s="128">
        <v>0.5</v>
      </c>
      <c r="AM25" s="128">
        <v>0.5</v>
      </c>
      <c r="AN25" s="128">
        <v>0.5</v>
      </c>
      <c r="AO25" s="128">
        <v>0.5</v>
      </c>
      <c r="AP25" s="128">
        <v>0.5</v>
      </c>
      <c r="AQ25" s="128">
        <v>0.5</v>
      </c>
      <c r="AR25" s="128">
        <v>0.5</v>
      </c>
      <c r="AS25" s="128">
        <v>0.5</v>
      </c>
      <c r="AT25" s="128">
        <v>0.5</v>
      </c>
      <c r="AU25" s="128">
        <v>0.5</v>
      </c>
      <c r="AV25" s="128">
        <v>0.5</v>
      </c>
      <c r="AW25" s="128">
        <v>0.5</v>
      </c>
      <c r="AX25" s="128">
        <v>0.5</v>
      </c>
      <c r="AY25" s="128">
        <v>0.5</v>
      </c>
      <c r="AZ25" s="128">
        <v>0.5</v>
      </c>
      <c r="BA25" s="128">
        <v>0.5</v>
      </c>
      <c r="BB25" s="128">
        <v>0.5</v>
      </c>
      <c r="BC25" s="128">
        <v>0.5</v>
      </c>
      <c r="BD25" s="128">
        <v>0.5</v>
      </c>
      <c r="BE25" s="128">
        <v>0.5</v>
      </c>
      <c r="BF25" s="128">
        <v>0.5</v>
      </c>
      <c r="BG25" s="128">
        <v>0.5</v>
      </c>
      <c r="BH25" s="128">
        <v>0.5</v>
      </c>
      <c r="BI25" s="128">
        <v>0.5</v>
      </c>
      <c r="BJ25" s="128">
        <v>0.5</v>
      </c>
      <c r="BK25" s="128">
        <v>0.5</v>
      </c>
      <c r="BL25" s="128">
        <v>0.5</v>
      </c>
      <c r="BM25" s="128">
        <v>0.5</v>
      </c>
      <c r="BN25" s="128">
        <v>0.5</v>
      </c>
      <c r="BO25" s="128">
        <v>0.5</v>
      </c>
      <c r="BP25" s="128">
        <v>0.75</v>
      </c>
      <c r="BQ25" s="128">
        <v>0.75</v>
      </c>
      <c r="BR25" s="128">
        <v>0.5</v>
      </c>
      <c r="BS25" s="128">
        <v>0.5</v>
      </c>
      <c r="BT25" s="128">
        <v>0.5</v>
      </c>
      <c r="BU25" s="128">
        <v>0.5</v>
      </c>
      <c r="BV25" s="128">
        <v>0.5</v>
      </c>
      <c r="BW25" s="128">
        <v>0.5</v>
      </c>
      <c r="BX25" s="128">
        <v>0.5</v>
      </c>
      <c r="BY25" s="128">
        <v>0.5</v>
      </c>
      <c r="BZ25" s="128">
        <v>0.5</v>
      </c>
      <c r="CA25" s="128">
        <v>0.5</v>
      </c>
      <c r="CB25" s="128">
        <v>0.5</v>
      </c>
      <c r="CC25" s="128">
        <v>0.5</v>
      </c>
      <c r="CD25" s="128">
        <v>0.5</v>
      </c>
      <c r="CE25" s="128">
        <v>0.5</v>
      </c>
      <c r="CF25" s="128">
        <v>0.5</v>
      </c>
      <c r="CG25" s="128">
        <v>0.5</v>
      </c>
      <c r="CH25" s="128">
        <v>0.5</v>
      </c>
      <c r="CI25" s="128">
        <v>0.75</v>
      </c>
      <c r="CJ25" s="128">
        <v>0.5</v>
      </c>
      <c r="CK25" s="128">
        <v>0.5</v>
      </c>
      <c r="CL25" s="128">
        <v>0.75</v>
      </c>
      <c r="CM25" s="128">
        <v>0.75</v>
      </c>
      <c r="CN25" s="128">
        <v>0.75</v>
      </c>
      <c r="CO25" s="128">
        <v>0.75</v>
      </c>
      <c r="CP25" s="128">
        <v>0.75</v>
      </c>
      <c r="CQ25" s="128">
        <v>0.75</v>
      </c>
      <c r="CR25" s="128">
        <v>0.75</v>
      </c>
      <c r="CS25" s="128">
        <v>0.75</v>
      </c>
      <c r="CT25" s="128">
        <v>0.75</v>
      </c>
      <c r="CU25" s="128">
        <v>0.75</v>
      </c>
      <c r="CV25" s="128">
        <v>0.75</v>
      </c>
      <c r="CW25" s="128">
        <v>0.75</v>
      </c>
      <c r="CX25" s="128">
        <v>0.75</v>
      </c>
      <c r="CY25" s="128">
        <v>0.75</v>
      </c>
      <c r="CZ25" s="128">
        <v>0.75</v>
      </c>
    </row>
    <row r="26" spans="2:104">
      <c r="B26" s="112" t="s">
        <v>360</v>
      </c>
      <c r="C26" s="127">
        <v>0.6</v>
      </c>
      <c r="E26" s="112" t="s">
        <v>360</v>
      </c>
      <c r="F26" s="128">
        <v>0.75</v>
      </c>
      <c r="G26" s="128">
        <v>0.75</v>
      </c>
      <c r="H26" s="128">
        <v>0.75</v>
      </c>
      <c r="I26" s="128">
        <v>0.75</v>
      </c>
      <c r="J26" s="128">
        <v>0.75</v>
      </c>
      <c r="K26" s="128">
        <v>0.75</v>
      </c>
      <c r="L26" s="128">
        <v>1</v>
      </c>
      <c r="M26" s="128">
        <v>1</v>
      </c>
      <c r="N26" s="128">
        <v>0.75</v>
      </c>
      <c r="O26" s="128">
        <v>0.75</v>
      </c>
      <c r="P26" s="128">
        <v>0.75</v>
      </c>
      <c r="Q26" s="128">
        <v>0.75</v>
      </c>
      <c r="R26" s="128">
        <v>1</v>
      </c>
      <c r="S26" s="128">
        <v>0.75</v>
      </c>
      <c r="T26" s="128">
        <v>0.75</v>
      </c>
      <c r="U26" s="128">
        <v>1</v>
      </c>
      <c r="V26" s="128">
        <v>1</v>
      </c>
      <c r="W26" s="128">
        <v>1</v>
      </c>
      <c r="X26" s="128">
        <v>1</v>
      </c>
      <c r="Y26" s="128">
        <v>1</v>
      </c>
      <c r="Z26" s="128">
        <v>0.75</v>
      </c>
      <c r="AA26" s="128">
        <v>0.75</v>
      </c>
      <c r="AB26" s="128">
        <v>0.5</v>
      </c>
      <c r="AC26" s="128">
        <v>0.5</v>
      </c>
      <c r="AD26" s="128">
        <v>0.75</v>
      </c>
      <c r="AE26" s="128">
        <v>0.5</v>
      </c>
      <c r="AF26" s="128">
        <v>0.75</v>
      </c>
      <c r="AG26" s="128">
        <v>0.75</v>
      </c>
      <c r="AH26" s="128">
        <v>0.5</v>
      </c>
      <c r="AI26" s="128">
        <v>0.5</v>
      </c>
      <c r="AJ26" s="128">
        <v>0.5</v>
      </c>
      <c r="AK26" s="128">
        <v>0.5</v>
      </c>
      <c r="AL26" s="128">
        <v>0.5</v>
      </c>
      <c r="AM26" s="128">
        <v>0.5</v>
      </c>
      <c r="AN26" s="128">
        <v>0.25</v>
      </c>
      <c r="AO26" s="128">
        <v>0.5</v>
      </c>
      <c r="AP26" s="128">
        <v>0.5</v>
      </c>
      <c r="AQ26" s="128">
        <v>0.5</v>
      </c>
      <c r="AR26" s="128">
        <v>0.25</v>
      </c>
      <c r="AS26" s="128">
        <v>0.5</v>
      </c>
      <c r="AT26" s="128">
        <v>0.5</v>
      </c>
      <c r="AU26" s="128">
        <v>0.5</v>
      </c>
      <c r="AV26" s="128">
        <v>0.5</v>
      </c>
      <c r="AW26" s="128">
        <v>0.5</v>
      </c>
      <c r="AX26" s="128">
        <v>0.5</v>
      </c>
      <c r="AY26" s="128">
        <v>0.5</v>
      </c>
      <c r="AZ26" s="128">
        <v>0.5</v>
      </c>
      <c r="BA26" s="128">
        <v>0.5</v>
      </c>
      <c r="BB26" s="128">
        <v>0.5</v>
      </c>
      <c r="BC26" s="128">
        <v>0.5</v>
      </c>
      <c r="BD26" s="128">
        <v>0.5</v>
      </c>
      <c r="BE26" s="128">
        <v>0.5</v>
      </c>
      <c r="BF26" s="128">
        <v>0.5</v>
      </c>
      <c r="BG26" s="128">
        <v>0.5</v>
      </c>
      <c r="BH26" s="128">
        <v>0.5</v>
      </c>
      <c r="BI26" s="128">
        <v>0.5</v>
      </c>
      <c r="BJ26" s="128">
        <v>0.5</v>
      </c>
      <c r="BK26" s="128">
        <v>0.5</v>
      </c>
      <c r="BL26" s="128">
        <v>0.5</v>
      </c>
      <c r="BM26" s="128">
        <v>0.5</v>
      </c>
      <c r="BN26" s="128">
        <v>0.75</v>
      </c>
      <c r="BO26" s="128">
        <v>0.75</v>
      </c>
      <c r="BP26" s="128">
        <v>0.75</v>
      </c>
      <c r="BQ26" s="128">
        <v>0.75</v>
      </c>
      <c r="BR26" s="128">
        <v>0.75</v>
      </c>
      <c r="BS26" s="128">
        <v>0.5</v>
      </c>
      <c r="BT26" s="128">
        <v>0.5</v>
      </c>
      <c r="BU26" s="128">
        <v>0.5</v>
      </c>
      <c r="BV26" s="128">
        <v>0.5</v>
      </c>
      <c r="BW26" s="128">
        <v>0.5</v>
      </c>
      <c r="BX26" s="128">
        <v>0.5</v>
      </c>
      <c r="BY26" s="128">
        <v>0.5</v>
      </c>
      <c r="BZ26" s="128">
        <v>0.5</v>
      </c>
      <c r="CA26" s="128">
        <v>0.5</v>
      </c>
      <c r="CB26" s="128">
        <v>0.5</v>
      </c>
      <c r="CC26" s="128">
        <v>0.5</v>
      </c>
      <c r="CD26" s="128">
        <v>0.5</v>
      </c>
      <c r="CE26" s="128">
        <v>0.75</v>
      </c>
      <c r="CF26" s="128">
        <v>0.5</v>
      </c>
      <c r="CG26" s="128">
        <v>0.75</v>
      </c>
      <c r="CH26" s="128">
        <v>0.75</v>
      </c>
      <c r="CI26" s="128">
        <v>0.75</v>
      </c>
      <c r="CJ26" s="128">
        <v>0.75</v>
      </c>
      <c r="CK26" s="128">
        <v>0.75</v>
      </c>
      <c r="CL26" s="128">
        <v>0.75</v>
      </c>
      <c r="CM26" s="128">
        <v>0.75</v>
      </c>
      <c r="CN26" s="128">
        <v>0.75</v>
      </c>
      <c r="CO26" s="128">
        <v>0.75</v>
      </c>
      <c r="CP26" s="128">
        <v>0.75</v>
      </c>
      <c r="CQ26" s="128">
        <v>0.75</v>
      </c>
      <c r="CR26" s="128">
        <v>0.75</v>
      </c>
      <c r="CS26" s="128">
        <v>0.75</v>
      </c>
      <c r="CT26" s="128">
        <v>0.75</v>
      </c>
      <c r="CU26" s="128">
        <v>0.75</v>
      </c>
      <c r="CV26" s="128">
        <v>0.75</v>
      </c>
      <c r="CW26" s="128">
        <v>0.75</v>
      </c>
      <c r="CX26" s="128">
        <v>0.75</v>
      </c>
      <c r="CY26" s="128">
        <v>0.75</v>
      </c>
      <c r="CZ26" s="128">
        <v>0.75</v>
      </c>
    </row>
    <row r="27" spans="2:104">
      <c r="B27" s="112" t="s">
        <v>361</v>
      </c>
      <c r="C27" s="127">
        <v>0.7</v>
      </c>
      <c r="E27" s="112" t="s">
        <v>361</v>
      </c>
      <c r="F27" s="128">
        <v>0.75</v>
      </c>
      <c r="G27" s="128">
        <v>0.75</v>
      </c>
      <c r="H27" s="128">
        <v>0.75</v>
      </c>
      <c r="I27" s="128">
        <v>0.75</v>
      </c>
      <c r="J27" s="128">
        <v>0.75</v>
      </c>
      <c r="K27" s="128">
        <v>0.75</v>
      </c>
      <c r="L27" s="128">
        <v>0.75</v>
      </c>
      <c r="M27" s="128">
        <v>0.75</v>
      </c>
      <c r="N27" s="128">
        <v>0.75</v>
      </c>
      <c r="O27" s="128">
        <v>0.75</v>
      </c>
      <c r="P27" s="128">
        <v>1</v>
      </c>
      <c r="Q27" s="128">
        <v>1</v>
      </c>
      <c r="R27" s="128">
        <v>1</v>
      </c>
      <c r="S27" s="128">
        <v>0.75</v>
      </c>
      <c r="T27" s="128">
        <v>0.75</v>
      </c>
      <c r="U27" s="128">
        <v>1</v>
      </c>
      <c r="V27" s="128">
        <v>1</v>
      </c>
      <c r="W27" s="128">
        <v>0.75</v>
      </c>
      <c r="X27" s="128">
        <v>1</v>
      </c>
      <c r="Y27" s="128">
        <v>1</v>
      </c>
      <c r="Z27" s="128">
        <v>0.5</v>
      </c>
      <c r="AA27" s="128">
        <v>0.75</v>
      </c>
      <c r="AB27" s="128">
        <v>0.5</v>
      </c>
      <c r="AC27" s="128">
        <v>0.5</v>
      </c>
      <c r="AD27" s="128">
        <v>0.5</v>
      </c>
      <c r="AE27" s="128">
        <v>0.5</v>
      </c>
      <c r="AF27" s="128">
        <v>0.5</v>
      </c>
      <c r="AG27" s="128">
        <v>0.5</v>
      </c>
      <c r="AH27" s="128">
        <v>0.5</v>
      </c>
      <c r="AI27" s="128">
        <v>0.5</v>
      </c>
      <c r="AJ27" s="128">
        <v>0.25</v>
      </c>
      <c r="AK27" s="128">
        <v>0.25</v>
      </c>
      <c r="AL27" s="128">
        <v>0.25</v>
      </c>
      <c r="AM27" s="128">
        <v>0.25</v>
      </c>
      <c r="AN27" s="128">
        <v>0.25</v>
      </c>
      <c r="AO27" s="128">
        <v>0.25</v>
      </c>
      <c r="AP27" s="128">
        <v>0.25</v>
      </c>
      <c r="AQ27" s="128">
        <v>0.25</v>
      </c>
      <c r="AR27" s="128">
        <v>0.25</v>
      </c>
      <c r="AS27" s="128">
        <v>0.25</v>
      </c>
      <c r="AT27" s="128">
        <v>0.25</v>
      </c>
      <c r="AU27" s="128">
        <v>0.25</v>
      </c>
      <c r="AV27" s="128">
        <v>0.5</v>
      </c>
      <c r="AW27" s="128">
        <v>0.25</v>
      </c>
      <c r="AX27" s="128">
        <v>0.25</v>
      </c>
      <c r="AY27" s="128">
        <v>0.5</v>
      </c>
      <c r="AZ27" s="128">
        <v>0.5</v>
      </c>
      <c r="BA27" s="128">
        <v>0.25</v>
      </c>
      <c r="BB27" s="128">
        <v>0.25</v>
      </c>
      <c r="BC27" s="128">
        <v>0.5</v>
      </c>
      <c r="BD27" s="128">
        <v>0.5</v>
      </c>
      <c r="BE27" s="128">
        <v>0.5</v>
      </c>
      <c r="BF27" s="128">
        <v>0.5</v>
      </c>
      <c r="BG27" s="128">
        <v>0.5</v>
      </c>
      <c r="BH27" s="128">
        <v>0.5</v>
      </c>
      <c r="BI27" s="128">
        <v>0.5</v>
      </c>
      <c r="BJ27" s="128">
        <v>0.5</v>
      </c>
      <c r="BK27" s="128">
        <v>0.25</v>
      </c>
      <c r="BL27" s="128">
        <v>0.25</v>
      </c>
      <c r="BM27" s="128">
        <v>0.5</v>
      </c>
      <c r="BN27" s="128">
        <v>0.5</v>
      </c>
      <c r="BO27" s="128">
        <v>0.5</v>
      </c>
      <c r="BP27" s="128">
        <v>0.5</v>
      </c>
      <c r="BQ27" s="128">
        <v>0.5</v>
      </c>
      <c r="BR27" s="128">
        <v>0.5</v>
      </c>
      <c r="BS27" s="128">
        <v>0.5</v>
      </c>
      <c r="BT27" s="128">
        <v>0.5</v>
      </c>
      <c r="BU27" s="128">
        <v>0.5</v>
      </c>
      <c r="BV27" s="128">
        <v>0.5</v>
      </c>
      <c r="BW27" s="128">
        <v>0.5</v>
      </c>
      <c r="BX27" s="128">
        <v>0.5</v>
      </c>
      <c r="BY27" s="128">
        <v>0.5</v>
      </c>
      <c r="BZ27" s="128">
        <v>0.5</v>
      </c>
      <c r="CA27" s="128">
        <v>0.5</v>
      </c>
      <c r="CB27" s="128">
        <v>0.5</v>
      </c>
      <c r="CC27" s="128">
        <v>0.5</v>
      </c>
      <c r="CD27" s="128">
        <v>0.75</v>
      </c>
      <c r="CE27" s="128">
        <v>0.75</v>
      </c>
      <c r="CF27" s="128">
        <v>0.5</v>
      </c>
      <c r="CG27" s="128">
        <v>0.75</v>
      </c>
      <c r="CH27" s="128">
        <v>0.75</v>
      </c>
      <c r="CI27" s="128">
        <v>0.75</v>
      </c>
      <c r="CJ27" s="128">
        <v>0.75</v>
      </c>
      <c r="CK27" s="128">
        <v>0.75</v>
      </c>
      <c r="CL27" s="128">
        <v>0.75</v>
      </c>
      <c r="CM27" s="128">
        <v>0.75</v>
      </c>
      <c r="CN27" s="128">
        <v>0.75</v>
      </c>
      <c r="CO27" s="128">
        <v>0.75</v>
      </c>
      <c r="CP27" s="128">
        <v>0.75</v>
      </c>
      <c r="CQ27" s="128">
        <v>0.5</v>
      </c>
      <c r="CR27" s="128">
        <v>0.5</v>
      </c>
      <c r="CS27" s="128">
        <v>0.5</v>
      </c>
      <c r="CT27" s="128">
        <v>0.5</v>
      </c>
      <c r="CU27" s="128">
        <v>0.5</v>
      </c>
      <c r="CV27" s="128">
        <v>0.5</v>
      </c>
      <c r="CW27" s="128">
        <v>0.75</v>
      </c>
      <c r="CX27" s="128">
        <v>0.5</v>
      </c>
      <c r="CY27" s="128">
        <v>0.5</v>
      </c>
      <c r="CZ27" s="128">
        <v>0.75</v>
      </c>
    </row>
    <row r="28" spans="2:104">
      <c r="B28" s="112" t="s">
        <v>362</v>
      </c>
      <c r="C28" s="127">
        <v>0.5</v>
      </c>
      <c r="E28" s="112" t="s">
        <v>362</v>
      </c>
      <c r="F28" s="128">
        <v>0.75</v>
      </c>
      <c r="G28" s="128">
        <v>0.75</v>
      </c>
      <c r="H28" s="128">
        <v>0.75</v>
      </c>
      <c r="I28" s="128">
        <v>0.75</v>
      </c>
      <c r="J28" s="128">
        <v>0.75</v>
      </c>
      <c r="K28" s="128">
        <v>0.75</v>
      </c>
      <c r="L28" s="128">
        <v>0.75</v>
      </c>
      <c r="M28" s="128">
        <v>0.75</v>
      </c>
      <c r="N28" s="128">
        <v>0.75</v>
      </c>
      <c r="O28" s="128">
        <v>0.75</v>
      </c>
      <c r="P28" s="128">
        <v>0.5</v>
      </c>
      <c r="Q28" s="128">
        <v>0.5</v>
      </c>
      <c r="R28" s="128">
        <v>0.5</v>
      </c>
      <c r="S28" s="128">
        <v>0.5</v>
      </c>
      <c r="T28" s="128">
        <v>0.5</v>
      </c>
      <c r="U28" s="128">
        <v>0.75</v>
      </c>
      <c r="V28" s="128">
        <v>0.5</v>
      </c>
      <c r="W28" s="128">
        <v>0.75</v>
      </c>
      <c r="X28" s="128">
        <v>0.75</v>
      </c>
      <c r="Y28" s="128">
        <v>0.5</v>
      </c>
      <c r="Z28" s="128">
        <v>1</v>
      </c>
      <c r="AA28" s="128">
        <v>1</v>
      </c>
      <c r="AB28" s="128">
        <v>1</v>
      </c>
      <c r="AC28" s="128">
        <v>1</v>
      </c>
      <c r="AD28" s="128">
        <v>1</v>
      </c>
      <c r="AE28" s="128">
        <v>1</v>
      </c>
      <c r="AF28" s="128">
        <v>1</v>
      </c>
      <c r="AG28" s="128">
        <v>1</v>
      </c>
      <c r="AH28" s="128">
        <v>0.75</v>
      </c>
      <c r="AI28" s="128">
        <v>0.75</v>
      </c>
      <c r="AJ28" s="128">
        <v>0.75</v>
      </c>
      <c r="AK28" s="128">
        <v>0.75</v>
      </c>
      <c r="AL28" s="128">
        <v>0.75</v>
      </c>
      <c r="AM28" s="128">
        <v>0.75</v>
      </c>
      <c r="AN28" s="128">
        <v>0.75</v>
      </c>
      <c r="AO28" s="128">
        <v>0.75</v>
      </c>
      <c r="AP28" s="128">
        <v>0.75</v>
      </c>
      <c r="AQ28" s="128">
        <v>0.75</v>
      </c>
      <c r="AR28" s="128">
        <v>0.75</v>
      </c>
      <c r="AS28" s="128">
        <v>0.75</v>
      </c>
      <c r="AT28" s="128">
        <v>0.75</v>
      </c>
      <c r="AU28" s="128">
        <v>0.75</v>
      </c>
      <c r="AV28" s="128">
        <v>0.75</v>
      </c>
      <c r="AW28" s="128">
        <v>0.75</v>
      </c>
      <c r="AX28" s="128">
        <v>0.75</v>
      </c>
      <c r="AY28" s="128">
        <v>0.75</v>
      </c>
      <c r="AZ28" s="128">
        <v>0.75</v>
      </c>
      <c r="BA28" s="128">
        <v>0.75</v>
      </c>
      <c r="BB28" s="128">
        <v>0.75</v>
      </c>
      <c r="BC28" s="128">
        <v>0.75</v>
      </c>
      <c r="BD28" s="128">
        <v>0.75</v>
      </c>
      <c r="BE28" s="128">
        <v>0.75</v>
      </c>
      <c r="BF28" s="128">
        <v>0.75</v>
      </c>
      <c r="BG28" s="128">
        <v>0.75</v>
      </c>
      <c r="BH28" s="128">
        <v>0.75</v>
      </c>
      <c r="BI28" s="128">
        <v>0.75</v>
      </c>
      <c r="BJ28" s="128">
        <v>0.75</v>
      </c>
      <c r="BK28" s="128">
        <v>0.75</v>
      </c>
      <c r="BL28" s="128">
        <v>0.5</v>
      </c>
      <c r="BM28" s="128">
        <v>0.5</v>
      </c>
      <c r="BN28" s="128">
        <v>0.5</v>
      </c>
      <c r="BO28" s="128">
        <v>0.5</v>
      </c>
      <c r="BP28" s="128">
        <v>0.75</v>
      </c>
      <c r="BQ28" s="128">
        <v>0.75</v>
      </c>
      <c r="BR28" s="128">
        <v>0.5</v>
      </c>
      <c r="BS28" s="128">
        <v>0.5</v>
      </c>
      <c r="BT28" s="128">
        <v>0.5</v>
      </c>
      <c r="BU28" s="128">
        <v>0.5</v>
      </c>
      <c r="BV28" s="128">
        <v>0.5</v>
      </c>
      <c r="BW28" s="128">
        <v>0.5</v>
      </c>
      <c r="BX28" s="128">
        <v>0.25</v>
      </c>
      <c r="BY28" s="128">
        <v>0.25</v>
      </c>
      <c r="BZ28" s="128">
        <v>0.25</v>
      </c>
      <c r="CA28" s="128">
        <v>0.5</v>
      </c>
      <c r="CB28" s="128">
        <v>0.5</v>
      </c>
      <c r="CC28" s="128">
        <v>0.25</v>
      </c>
      <c r="CD28" s="128">
        <v>0.25</v>
      </c>
      <c r="CE28" s="128">
        <v>0.5</v>
      </c>
      <c r="CF28" s="128">
        <v>0.5</v>
      </c>
      <c r="CG28" s="128">
        <v>0.5</v>
      </c>
      <c r="CH28" s="128">
        <v>0.25</v>
      </c>
      <c r="CI28" s="128">
        <v>0.5</v>
      </c>
      <c r="CJ28" s="128">
        <v>0.5</v>
      </c>
      <c r="CK28" s="128">
        <v>0.25</v>
      </c>
      <c r="CL28" s="128">
        <v>0.5</v>
      </c>
      <c r="CM28" s="128">
        <v>0.5</v>
      </c>
      <c r="CN28" s="128">
        <v>0.75</v>
      </c>
      <c r="CO28" s="128">
        <v>0.75</v>
      </c>
      <c r="CP28" s="128">
        <v>0.5</v>
      </c>
      <c r="CQ28" s="128">
        <v>0.75</v>
      </c>
      <c r="CR28" s="128">
        <v>0.75</v>
      </c>
      <c r="CS28" s="128">
        <v>0.75</v>
      </c>
      <c r="CT28" s="128">
        <v>0.75</v>
      </c>
      <c r="CU28" s="128">
        <v>0.75</v>
      </c>
      <c r="CV28" s="128">
        <v>0.75</v>
      </c>
      <c r="CW28" s="128">
        <v>0.75</v>
      </c>
      <c r="CX28" s="128">
        <v>0.75</v>
      </c>
      <c r="CY28" s="128">
        <v>0.75</v>
      </c>
      <c r="CZ28" s="128">
        <v>0.75</v>
      </c>
    </row>
    <row r="29" spans="2:104">
      <c r="B29" s="112" t="s">
        <v>363</v>
      </c>
      <c r="C29" s="127">
        <v>0.5</v>
      </c>
      <c r="E29" s="112" t="s">
        <v>363</v>
      </c>
      <c r="F29" s="128">
        <v>0.75</v>
      </c>
      <c r="G29" s="128">
        <v>0.75</v>
      </c>
      <c r="H29" s="128">
        <v>1</v>
      </c>
      <c r="I29" s="128">
        <v>0.75</v>
      </c>
      <c r="J29" s="128">
        <v>1</v>
      </c>
      <c r="K29" s="128">
        <v>1</v>
      </c>
      <c r="L29" s="128">
        <v>0.75</v>
      </c>
      <c r="M29" s="128">
        <v>0.75</v>
      </c>
      <c r="N29" s="128">
        <v>1</v>
      </c>
      <c r="O29" s="128">
        <v>0.75</v>
      </c>
      <c r="P29" s="128">
        <v>0.75</v>
      </c>
      <c r="Q29" s="128">
        <v>0.5</v>
      </c>
      <c r="R29" s="128">
        <v>0.75</v>
      </c>
      <c r="S29" s="128">
        <v>0.75</v>
      </c>
      <c r="T29" s="128">
        <v>0.5</v>
      </c>
      <c r="U29" s="128">
        <v>0.75</v>
      </c>
      <c r="V29" s="128">
        <v>0.75</v>
      </c>
      <c r="W29" s="128">
        <v>0.75</v>
      </c>
      <c r="X29" s="128">
        <v>0.75</v>
      </c>
      <c r="Y29" s="128">
        <v>0.75</v>
      </c>
      <c r="Z29" s="128">
        <v>1</v>
      </c>
      <c r="AA29" s="128">
        <v>1</v>
      </c>
      <c r="AB29" s="128">
        <v>0.75</v>
      </c>
      <c r="AC29" s="128">
        <v>0.75</v>
      </c>
      <c r="AD29" s="128">
        <v>1</v>
      </c>
      <c r="AE29" s="128">
        <v>0.75</v>
      </c>
      <c r="AF29" s="128">
        <v>0.75</v>
      </c>
      <c r="AG29" s="128">
        <v>0.75</v>
      </c>
      <c r="AH29" s="128">
        <v>0.75</v>
      </c>
      <c r="AI29" s="128">
        <v>0.75</v>
      </c>
      <c r="AJ29" s="128">
        <v>0.75</v>
      </c>
      <c r="AK29" s="128">
        <v>0.75</v>
      </c>
      <c r="AL29" s="128">
        <v>0.75</v>
      </c>
      <c r="AM29" s="128">
        <v>0.75</v>
      </c>
      <c r="AN29" s="128">
        <v>0.5</v>
      </c>
      <c r="AO29" s="128">
        <v>0.75</v>
      </c>
      <c r="AP29" s="128">
        <v>0.75</v>
      </c>
      <c r="AQ29" s="128">
        <v>0.75</v>
      </c>
      <c r="AR29" s="128">
        <v>0.5</v>
      </c>
      <c r="AS29" s="128">
        <v>0.75</v>
      </c>
      <c r="AT29" s="128">
        <v>0.75</v>
      </c>
      <c r="AU29" s="128">
        <v>0.75</v>
      </c>
      <c r="AV29" s="128">
        <v>0.75</v>
      </c>
      <c r="AW29" s="128">
        <v>0.5</v>
      </c>
      <c r="AX29" s="128">
        <v>0.75</v>
      </c>
      <c r="AY29" s="128">
        <v>0.75</v>
      </c>
      <c r="AZ29" s="128">
        <v>0.75</v>
      </c>
      <c r="BA29" s="128">
        <v>0.75</v>
      </c>
      <c r="BB29" s="128">
        <v>0.5</v>
      </c>
      <c r="BC29" s="128">
        <v>0.75</v>
      </c>
      <c r="BD29" s="128">
        <v>0.75</v>
      </c>
      <c r="BE29" s="128">
        <v>0.75</v>
      </c>
      <c r="BF29" s="128">
        <v>0.75</v>
      </c>
      <c r="BG29" s="128">
        <v>0.75</v>
      </c>
      <c r="BH29" s="128">
        <v>0.75</v>
      </c>
      <c r="BI29" s="128">
        <v>0.75</v>
      </c>
      <c r="BJ29" s="128">
        <v>0.75</v>
      </c>
      <c r="BK29" s="128">
        <v>0.5</v>
      </c>
      <c r="BL29" s="128">
        <v>0.5</v>
      </c>
      <c r="BM29" s="128">
        <v>0.5</v>
      </c>
      <c r="BN29" s="128">
        <v>0.5</v>
      </c>
      <c r="BO29" s="128">
        <v>0.75</v>
      </c>
      <c r="BP29" s="128">
        <v>0.75</v>
      </c>
      <c r="BQ29" s="128">
        <v>0.75</v>
      </c>
      <c r="BR29" s="128">
        <v>0.5</v>
      </c>
      <c r="BS29" s="128">
        <v>0.5</v>
      </c>
      <c r="BT29" s="128">
        <v>0.5</v>
      </c>
      <c r="BU29" s="128">
        <v>0.5</v>
      </c>
      <c r="BV29" s="128">
        <v>0.5</v>
      </c>
      <c r="BW29" s="128">
        <v>0.5</v>
      </c>
      <c r="BX29" s="128">
        <v>0.5</v>
      </c>
      <c r="BY29" s="128">
        <v>0.5</v>
      </c>
      <c r="BZ29" s="128">
        <v>0.5</v>
      </c>
      <c r="CA29" s="128">
        <v>0.5</v>
      </c>
      <c r="CB29" s="128">
        <v>0.5</v>
      </c>
      <c r="CC29" s="128">
        <v>0.5</v>
      </c>
      <c r="CD29" s="128">
        <v>0.5</v>
      </c>
      <c r="CE29" s="128">
        <v>0.5</v>
      </c>
      <c r="CF29" s="128">
        <v>0.5</v>
      </c>
      <c r="CG29" s="128">
        <v>0.5</v>
      </c>
      <c r="CH29" s="128">
        <v>0.5</v>
      </c>
      <c r="CI29" s="128">
        <v>0.5</v>
      </c>
      <c r="CJ29" s="128">
        <v>0.5</v>
      </c>
      <c r="CK29" s="128">
        <v>0.5</v>
      </c>
      <c r="CL29" s="128">
        <v>0.75</v>
      </c>
      <c r="CM29" s="128">
        <v>0.5</v>
      </c>
      <c r="CN29" s="128">
        <v>0.75</v>
      </c>
      <c r="CO29" s="128">
        <v>0.75</v>
      </c>
      <c r="CP29" s="128">
        <v>0.5</v>
      </c>
      <c r="CQ29" s="128">
        <v>0.75</v>
      </c>
      <c r="CR29" s="128">
        <v>0.75</v>
      </c>
      <c r="CS29" s="128">
        <v>0.75</v>
      </c>
      <c r="CT29" s="128">
        <v>0.75</v>
      </c>
      <c r="CU29" s="128">
        <v>0.75</v>
      </c>
      <c r="CV29" s="128">
        <v>0.75</v>
      </c>
      <c r="CW29" s="128">
        <v>0.75</v>
      </c>
      <c r="CX29" s="128">
        <v>0.75</v>
      </c>
      <c r="CY29" s="128">
        <v>0.75</v>
      </c>
      <c r="CZ29" s="128">
        <v>0.75</v>
      </c>
    </row>
    <row r="30" spans="2:104">
      <c r="B30" s="112" t="s">
        <v>364</v>
      </c>
      <c r="C30" s="127">
        <v>0.4</v>
      </c>
      <c r="E30" s="112" t="s">
        <v>364</v>
      </c>
      <c r="F30" s="128">
        <v>0.75</v>
      </c>
      <c r="G30" s="128">
        <v>0.75</v>
      </c>
      <c r="H30" s="128">
        <v>0.75</v>
      </c>
      <c r="I30" s="128">
        <v>0.75</v>
      </c>
      <c r="J30" s="128">
        <v>0.75</v>
      </c>
      <c r="K30" s="128">
        <v>0.75</v>
      </c>
      <c r="L30" s="128">
        <v>0.5</v>
      </c>
      <c r="M30" s="128">
        <v>0.75</v>
      </c>
      <c r="N30" s="128">
        <v>0.75</v>
      </c>
      <c r="O30" s="128">
        <v>0.75</v>
      </c>
      <c r="P30" s="128">
        <v>0.5</v>
      </c>
      <c r="Q30" s="128">
        <v>0.5</v>
      </c>
      <c r="R30" s="128">
        <v>0.5</v>
      </c>
      <c r="S30" s="128">
        <v>0.5</v>
      </c>
      <c r="T30" s="128">
        <v>0.5</v>
      </c>
      <c r="U30" s="128">
        <v>0.5</v>
      </c>
      <c r="V30" s="128">
        <v>0.5</v>
      </c>
      <c r="W30" s="128">
        <v>0.75</v>
      </c>
      <c r="X30" s="128">
        <v>0.5</v>
      </c>
      <c r="Y30" s="128">
        <v>0.5</v>
      </c>
      <c r="Z30" s="128">
        <v>1</v>
      </c>
      <c r="AA30" s="128">
        <v>0.75</v>
      </c>
      <c r="AB30" s="128">
        <v>1</v>
      </c>
      <c r="AC30" s="128">
        <v>1</v>
      </c>
      <c r="AD30" s="128">
        <v>1</v>
      </c>
      <c r="AE30" s="128">
        <v>0.75</v>
      </c>
      <c r="AF30" s="128">
        <v>0.75</v>
      </c>
      <c r="AG30" s="128">
        <v>1</v>
      </c>
      <c r="AH30" s="128">
        <v>0.75</v>
      </c>
      <c r="AI30" s="128">
        <v>0.75</v>
      </c>
      <c r="AJ30" s="128">
        <v>0.75</v>
      </c>
      <c r="AK30" s="128">
        <v>0.75</v>
      </c>
      <c r="AL30" s="128">
        <v>0.75</v>
      </c>
      <c r="AM30" s="128">
        <v>0.75</v>
      </c>
      <c r="AN30" s="128">
        <v>0.75</v>
      </c>
      <c r="AO30" s="128">
        <v>0.75</v>
      </c>
      <c r="AP30" s="128">
        <v>0.75</v>
      </c>
      <c r="AQ30" s="128">
        <v>1</v>
      </c>
      <c r="AR30" s="128">
        <v>0.75</v>
      </c>
      <c r="AS30" s="128">
        <v>0.75</v>
      </c>
      <c r="AT30" s="128">
        <v>0.75</v>
      </c>
      <c r="AU30" s="128">
        <v>0.75</v>
      </c>
      <c r="AV30" s="128">
        <v>0.75</v>
      </c>
      <c r="AW30" s="128">
        <v>0.75</v>
      </c>
      <c r="AX30" s="128">
        <v>0.75</v>
      </c>
      <c r="AY30" s="128">
        <v>0.75</v>
      </c>
      <c r="AZ30" s="128">
        <v>0.75</v>
      </c>
      <c r="BA30" s="128">
        <v>0.75</v>
      </c>
      <c r="BB30" s="128">
        <v>0.75</v>
      </c>
      <c r="BC30" s="128">
        <v>0.75</v>
      </c>
      <c r="BD30" s="128">
        <v>0.5</v>
      </c>
      <c r="BE30" s="128">
        <v>0.5</v>
      </c>
      <c r="BF30" s="128">
        <v>0.5</v>
      </c>
      <c r="BG30" s="128">
        <v>0.5</v>
      </c>
      <c r="BH30" s="128">
        <v>0.5</v>
      </c>
      <c r="BI30" s="128">
        <v>0.5</v>
      </c>
      <c r="BJ30" s="128">
        <v>0.5</v>
      </c>
      <c r="BK30" s="128">
        <v>0.5</v>
      </c>
      <c r="BL30" s="128">
        <v>0.5</v>
      </c>
      <c r="BM30" s="128">
        <v>0.5</v>
      </c>
      <c r="BN30" s="128">
        <v>0.5</v>
      </c>
      <c r="BO30" s="128">
        <v>0.5</v>
      </c>
      <c r="BP30" s="128">
        <v>0.5</v>
      </c>
      <c r="BQ30" s="128">
        <v>0.5</v>
      </c>
      <c r="BR30" s="128">
        <v>0.5</v>
      </c>
      <c r="BS30" s="128">
        <v>0.5</v>
      </c>
      <c r="BT30" s="128">
        <v>0.5</v>
      </c>
      <c r="BU30" s="128">
        <v>0.5</v>
      </c>
      <c r="BV30" s="128">
        <v>0.5</v>
      </c>
      <c r="BW30" s="128">
        <v>0.5</v>
      </c>
      <c r="BX30" s="128">
        <v>0.25</v>
      </c>
      <c r="BY30" s="128">
        <v>0.25</v>
      </c>
      <c r="BZ30" s="128">
        <v>0.25</v>
      </c>
      <c r="CA30" s="128">
        <v>0.25</v>
      </c>
      <c r="CB30" s="128">
        <v>0.25</v>
      </c>
      <c r="CC30" s="128">
        <v>0.25</v>
      </c>
      <c r="CD30" s="128">
        <v>0.25</v>
      </c>
      <c r="CE30" s="128">
        <v>0.25</v>
      </c>
      <c r="CF30" s="128">
        <v>0.25</v>
      </c>
      <c r="CG30" s="128">
        <v>0.25</v>
      </c>
      <c r="CH30" s="128">
        <v>0.25</v>
      </c>
      <c r="CI30" s="128">
        <v>0.5</v>
      </c>
      <c r="CJ30" s="128">
        <v>0.25</v>
      </c>
      <c r="CK30" s="128">
        <v>0.25</v>
      </c>
      <c r="CL30" s="128">
        <v>0.5</v>
      </c>
      <c r="CM30" s="128">
        <v>0.5</v>
      </c>
      <c r="CN30" s="128">
        <v>0.5</v>
      </c>
      <c r="CO30" s="128">
        <v>0.5</v>
      </c>
      <c r="CP30" s="128">
        <v>0.5</v>
      </c>
      <c r="CQ30" s="128">
        <v>0.75</v>
      </c>
      <c r="CR30" s="128">
        <v>0.75</v>
      </c>
      <c r="CS30" s="128">
        <v>0.75</v>
      </c>
      <c r="CT30" s="128">
        <v>0.75</v>
      </c>
      <c r="CU30" s="128">
        <v>0.75</v>
      </c>
      <c r="CV30" s="128">
        <v>0.75</v>
      </c>
      <c r="CW30" s="128">
        <v>0.75</v>
      </c>
      <c r="CX30" s="128">
        <v>0.75</v>
      </c>
      <c r="CY30" s="128">
        <v>0.75</v>
      </c>
      <c r="CZ30" s="128">
        <v>0.75</v>
      </c>
    </row>
    <row r="31" spans="2:104">
      <c r="B31" s="112" t="s">
        <v>365</v>
      </c>
      <c r="C31" s="127">
        <v>0.4</v>
      </c>
      <c r="E31" s="112" t="s">
        <v>365</v>
      </c>
      <c r="F31" s="128">
        <v>0.75</v>
      </c>
      <c r="G31" s="128">
        <v>0.75</v>
      </c>
      <c r="H31" s="128">
        <v>0.75</v>
      </c>
      <c r="I31" s="128">
        <v>0.75</v>
      </c>
      <c r="J31" s="128">
        <v>0.75</v>
      </c>
      <c r="K31" s="128">
        <v>0.75</v>
      </c>
      <c r="L31" s="128">
        <v>0.5</v>
      </c>
      <c r="M31" s="128">
        <v>0.75</v>
      </c>
      <c r="N31" s="128">
        <v>0.75</v>
      </c>
      <c r="O31" s="128">
        <v>0.75</v>
      </c>
      <c r="P31" s="128">
        <v>0.5</v>
      </c>
      <c r="Q31" s="128">
        <v>0.5</v>
      </c>
      <c r="R31" s="128">
        <v>0.5</v>
      </c>
      <c r="S31" s="128">
        <v>0.5</v>
      </c>
      <c r="T31" s="128">
        <v>0.5</v>
      </c>
      <c r="U31" s="128">
        <v>0.5</v>
      </c>
      <c r="V31" s="128">
        <v>0.5</v>
      </c>
      <c r="W31" s="128">
        <v>0.75</v>
      </c>
      <c r="X31" s="128">
        <v>0.5</v>
      </c>
      <c r="Y31" s="128">
        <v>0.5</v>
      </c>
      <c r="Z31" s="128">
        <v>1</v>
      </c>
      <c r="AA31" s="128">
        <v>0.75</v>
      </c>
      <c r="AB31" s="128">
        <v>1</v>
      </c>
      <c r="AC31" s="128">
        <v>1</v>
      </c>
      <c r="AD31" s="128">
        <v>1</v>
      </c>
      <c r="AE31" s="128">
        <v>1</v>
      </c>
      <c r="AF31" s="128">
        <v>1</v>
      </c>
      <c r="AG31" s="128">
        <v>1</v>
      </c>
      <c r="AH31" s="128">
        <v>1</v>
      </c>
      <c r="AI31" s="128">
        <v>0.75</v>
      </c>
      <c r="AJ31" s="128">
        <v>0.75</v>
      </c>
      <c r="AK31" s="128">
        <v>0.75</v>
      </c>
      <c r="AL31" s="128">
        <v>0.75</v>
      </c>
      <c r="AM31" s="128">
        <v>0.75</v>
      </c>
      <c r="AN31" s="128">
        <v>0.75</v>
      </c>
      <c r="AO31" s="128">
        <v>1</v>
      </c>
      <c r="AP31" s="128">
        <v>1</v>
      </c>
      <c r="AQ31" s="128">
        <v>1</v>
      </c>
      <c r="AR31" s="128">
        <v>0.75</v>
      </c>
      <c r="AS31" s="128">
        <v>1</v>
      </c>
      <c r="AT31" s="128">
        <v>0.75</v>
      </c>
      <c r="AU31" s="128">
        <v>0.75</v>
      </c>
      <c r="AV31" s="128">
        <v>0.75</v>
      </c>
      <c r="AW31" s="128">
        <v>0.75</v>
      </c>
      <c r="AX31" s="128">
        <v>0.75</v>
      </c>
      <c r="AY31" s="128">
        <v>0.75</v>
      </c>
      <c r="AZ31" s="128">
        <v>0.75</v>
      </c>
      <c r="BA31" s="128">
        <v>0.75</v>
      </c>
      <c r="BB31" s="128">
        <v>0.75</v>
      </c>
      <c r="BC31" s="128">
        <v>0.75</v>
      </c>
      <c r="BD31" s="128">
        <v>0.75</v>
      </c>
      <c r="BE31" s="128">
        <v>0.75</v>
      </c>
      <c r="BF31" s="128">
        <v>0.75</v>
      </c>
      <c r="BG31" s="128">
        <v>0.75</v>
      </c>
      <c r="BH31" s="128">
        <v>0.75</v>
      </c>
      <c r="BI31" s="128">
        <v>0.75</v>
      </c>
      <c r="BJ31" s="128">
        <v>0.75</v>
      </c>
      <c r="BK31" s="128">
        <v>0.75</v>
      </c>
      <c r="BL31" s="128">
        <v>0.5</v>
      </c>
      <c r="BM31" s="128">
        <v>0.5</v>
      </c>
      <c r="BN31" s="128">
        <v>0.5</v>
      </c>
      <c r="BO31" s="128">
        <v>0.5</v>
      </c>
      <c r="BP31" s="128">
        <v>0.5</v>
      </c>
      <c r="BQ31" s="128">
        <v>0.75</v>
      </c>
      <c r="BR31" s="128">
        <v>0.5</v>
      </c>
      <c r="BS31" s="128">
        <v>0.5</v>
      </c>
      <c r="BT31" s="128">
        <v>0.5</v>
      </c>
      <c r="BU31" s="128">
        <v>0.5</v>
      </c>
      <c r="BV31" s="128">
        <v>0.5</v>
      </c>
      <c r="BW31" s="128">
        <v>0.5</v>
      </c>
      <c r="BX31" s="128">
        <v>0.25</v>
      </c>
      <c r="BY31" s="128">
        <v>0.25</v>
      </c>
      <c r="BZ31" s="128">
        <v>0.25</v>
      </c>
      <c r="CA31" s="128">
        <v>0.25</v>
      </c>
      <c r="CB31" s="128">
        <v>0.25</v>
      </c>
      <c r="CC31" s="128">
        <v>0.25</v>
      </c>
      <c r="CD31" s="128">
        <v>0.25</v>
      </c>
      <c r="CE31" s="128">
        <v>0.25</v>
      </c>
      <c r="CF31" s="128">
        <v>0.25</v>
      </c>
      <c r="CG31" s="128">
        <v>0.25</v>
      </c>
      <c r="CH31" s="128">
        <v>0.25</v>
      </c>
      <c r="CI31" s="128">
        <v>0.5</v>
      </c>
      <c r="CJ31" s="128">
        <v>0.25</v>
      </c>
      <c r="CK31" s="128">
        <v>0.25</v>
      </c>
      <c r="CL31" s="128">
        <v>0.5</v>
      </c>
      <c r="CM31" s="128">
        <v>0.5</v>
      </c>
      <c r="CN31" s="128">
        <v>0.5</v>
      </c>
      <c r="CO31" s="128">
        <v>0.5</v>
      </c>
      <c r="CP31" s="128">
        <v>0.5</v>
      </c>
      <c r="CQ31" s="128">
        <v>0.75</v>
      </c>
      <c r="CR31" s="128">
        <v>0.75</v>
      </c>
      <c r="CS31" s="128">
        <v>0.75</v>
      </c>
      <c r="CT31" s="128">
        <v>0.75</v>
      </c>
      <c r="CU31" s="128">
        <v>0.75</v>
      </c>
      <c r="CV31" s="128">
        <v>0.75</v>
      </c>
      <c r="CW31" s="128">
        <v>0.75</v>
      </c>
      <c r="CX31" s="128">
        <v>0.75</v>
      </c>
      <c r="CY31" s="128">
        <v>0.75</v>
      </c>
      <c r="CZ31" s="128">
        <v>0.75</v>
      </c>
    </row>
    <row r="32" spans="2:104">
      <c r="B32" s="112" t="s">
        <v>366</v>
      </c>
      <c r="C32" s="127">
        <v>0.5</v>
      </c>
      <c r="E32" s="112" t="s">
        <v>366</v>
      </c>
      <c r="F32" s="128">
        <v>0.75</v>
      </c>
      <c r="G32" s="128">
        <v>0.75</v>
      </c>
      <c r="H32" s="128">
        <v>0.75</v>
      </c>
      <c r="I32" s="128">
        <v>0.75</v>
      </c>
      <c r="J32" s="128">
        <v>0.75</v>
      </c>
      <c r="K32" s="128">
        <v>0.75</v>
      </c>
      <c r="L32" s="128">
        <v>0.75</v>
      </c>
      <c r="M32" s="128">
        <v>0.75</v>
      </c>
      <c r="N32" s="128">
        <v>0.75</v>
      </c>
      <c r="O32" s="128">
        <v>0.75</v>
      </c>
      <c r="P32" s="128">
        <v>0.5</v>
      </c>
      <c r="Q32" s="128">
        <v>0.5</v>
      </c>
      <c r="R32" s="128">
        <v>0.5</v>
      </c>
      <c r="S32" s="128">
        <v>0.75</v>
      </c>
      <c r="T32" s="128">
        <v>0.5</v>
      </c>
      <c r="U32" s="128">
        <v>0.75</v>
      </c>
      <c r="V32" s="128">
        <v>0.5</v>
      </c>
      <c r="W32" s="128">
        <v>0.75</v>
      </c>
      <c r="X32" s="128">
        <v>0.75</v>
      </c>
      <c r="Y32" s="128">
        <v>0.5</v>
      </c>
      <c r="Z32" s="128">
        <v>1</v>
      </c>
      <c r="AA32" s="128">
        <v>1</v>
      </c>
      <c r="AB32" s="128">
        <v>1</v>
      </c>
      <c r="AC32" s="128">
        <v>1</v>
      </c>
      <c r="AD32" s="128">
        <v>1</v>
      </c>
      <c r="AE32" s="128">
        <v>1</v>
      </c>
      <c r="AF32" s="128">
        <v>1</v>
      </c>
      <c r="AG32" s="128">
        <v>1</v>
      </c>
      <c r="AH32" s="128">
        <v>0.75</v>
      </c>
      <c r="AI32" s="128">
        <v>0.75</v>
      </c>
      <c r="AJ32" s="128">
        <v>0.75</v>
      </c>
      <c r="AK32" s="128">
        <v>0.75</v>
      </c>
      <c r="AL32" s="128">
        <v>0.75</v>
      </c>
      <c r="AM32" s="128">
        <v>0.75</v>
      </c>
      <c r="AN32" s="128">
        <v>0.75</v>
      </c>
      <c r="AO32" s="128">
        <v>0.75</v>
      </c>
      <c r="AP32" s="128">
        <v>0.75</v>
      </c>
      <c r="AQ32" s="128">
        <v>0.75</v>
      </c>
      <c r="AR32" s="128">
        <v>0.75</v>
      </c>
      <c r="AS32" s="128">
        <v>0.75</v>
      </c>
      <c r="AT32" s="128">
        <v>0.75</v>
      </c>
      <c r="AU32" s="128">
        <v>0.75</v>
      </c>
      <c r="AV32" s="128">
        <v>0.75</v>
      </c>
      <c r="AW32" s="128">
        <v>0.75</v>
      </c>
      <c r="AX32" s="128">
        <v>0.75</v>
      </c>
      <c r="AY32" s="128">
        <v>0.75</v>
      </c>
      <c r="AZ32" s="128">
        <v>0.75</v>
      </c>
      <c r="BA32" s="128">
        <v>0.75</v>
      </c>
      <c r="BB32" s="128">
        <v>0.75</v>
      </c>
      <c r="BC32" s="128">
        <v>0.75</v>
      </c>
      <c r="BD32" s="128">
        <v>0.75</v>
      </c>
      <c r="BE32" s="128">
        <v>0.75</v>
      </c>
      <c r="BF32" s="128">
        <v>0.75</v>
      </c>
      <c r="BG32" s="128">
        <v>0.75</v>
      </c>
      <c r="BH32" s="128">
        <v>0.75</v>
      </c>
      <c r="BI32" s="128">
        <v>0.75</v>
      </c>
      <c r="BJ32" s="128">
        <v>0.75</v>
      </c>
      <c r="BK32" s="128">
        <v>0.75</v>
      </c>
      <c r="BL32" s="128">
        <v>0.75</v>
      </c>
      <c r="BM32" s="128">
        <v>0.5</v>
      </c>
      <c r="BN32" s="128">
        <v>0.75</v>
      </c>
      <c r="BO32" s="128">
        <v>0.75</v>
      </c>
      <c r="BP32" s="128">
        <v>0.75</v>
      </c>
      <c r="BQ32" s="128">
        <v>0.75</v>
      </c>
      <c r="BR32" s="128">
        <v>0.5</v>
      </c>
      <c r="BS32" s="128">
        <v>0.5</v>
      </c>
      <c r="BT32" s="128">
        <v>0.5</v>
      </c>
      <c r="BU32" s="128">
        <v>0.5</v>
      </c>
      <c r="BV32" s="128">
        <v>0.5</v>
      </c>
      <c r="BW32" s="128">
        <v>0.5</v>
      </c>
      <c r="BX32" s="128">
        <v>0.5</v>
      </c>
      <c r="BY32" s="128">
        <v>0.5</v>
      </c>
      <c r="BZ32" s="128">
        <v>0.25</v>
      </c>
      <c r="CA32" s="128">
        <v>0.5</v>
      </c>
      <c r="CB32" s="128">
        <v>0.5</v>
      </c>
      <c r="CC32" s="128">
        <v>0.25</v>
      </c>
      <c r="CD32" s="128">
        <v>0.25</v>
      </c>
      <c r="CE32" s="128">
        <v>0.5</v>
      </c>
      <c r="CF32" s="128">
        <v>0.5</v>
      </c>
      <c r="CG32" s="128">
        <v>0.5</v>
      </c>
      <c r="CH32" s="128">
        <v>0.5</v>
      </c>
      <c r="CI32" s="128">
        <v>0.5</v>
      </c>
      <c r="CJ32" s="128">
        <v>0.5</v>
      </c>
      <c r="CK32" s="128">
        <v>0.25</v>
      </c>
      <c r="CL32" s="128">
        <v>0.5</v>
      </c>
      <c r="CM32" s="128">
        <v>0.5</v>
      </c>
      <c r="CN32" s="128">
        <v>0.75</v>
      </c>
      <c r="CO32" s="128">
        <v>0.75</v>
      </c>
      <c r="CP32" s="128">
        <v>0.5</v>
      </c>
      <c r="CQ32" s="128">
        <v>0.75</v>
      </c>
      <c r="CR32" s="128">
        <v>0.75</v>
      </c>
      <c r="CS32" s="128">
        <v>0.75</v>
      </c>
      <c r="CT32" s="128">
        <v>0.75</v>
      </c>
      <c r="CU32" s="128">
        <v>0.75</v>
      </c>
      <c r="CV32" s="128">
        <v>0.75</v>
      </c>
      <c r="CW32" s="128">
        <v>0.75</v>
      </c>
      <c r="CX32" s="128">
        <v>0.75</v>
      </c>
      <c r="CY32" s="128">
        <v>0.75</v>
      </c>
      <c r="CZ32" s="128">
        <v>0.75</v>
      </c>
    </row>
    <row r="33" spans="2:104">
      <c r="B33" s="112" t="s">
        <v>367</v>
      </c>
      <c r="C33" s="127">
        <v>0.6</v>
      </c>
      <c r="E33" s="112" t="s">
        <v>367</v>
      </c>
      <c r="F33" s="128">
        <v>0.75</v>
      </c>
      <c r="G33" s="128">
        <v>0.75</v>
      </c>
      <c r="H33" s="128">
        <v>0.75</v>
      </c>
      <c r="I33" s="128">
        <v>0.75</v>
      </c>
      <c r="J33" s="128">
        <v>0.75</v>
      </c>
      <c r="K33" s="128">
        <v>0.75</v>
      </c>
      <c r="L33" s="128">
        <v>0.75</v>
      </c>
      <c r="M33" s="128">
        <v>0.75</v>
      </c>
      <c r="N33" s="128">
        <v>0.75</v>
      </c>
      <c r="O33" s="128">
        <v>0.75</v>
      </c>
      <c r="P33" s="128">
        <v>0.5</v>
      </c>
      <c r="Q33" s="128">
        <v>0.5</v>
      </c>
      <c r="R33" s="128">
        <v>0.5</v>
      </c>
      <c r="S33" s="128">
        <v>0.5</v>
      </c>
      <c r="T33" s="128">
        <v>0.5</v>
      </c>
      <c r="U33" s="128">
        <v>0.5</v>
      </c>
      <c r="V33" s="128">
        <v>0.5</v>
      </c>
      <c r="W33" s="128">
        <v>0.75</v>
      </c>
      <c r="X33" s="128">
        <v>0.5</v>
      </c>
      <c r="Y33" s="128">
        <v>0.5</v>
      </c>
      <c r="Z33" s="128">
        <v>1</v>
      </c>
      <c r="AA33" s="128">
        <v>0.75</v>
      </c>
      <c r="AB33" s="128">
        <v>0.75</v>
      </c>
      <c r="AC33" s="128">
        <v>1</v>
      </c>
      <c r="AD33" s="128">
        <v>1</v>
      </c>
      <c r="AE33" s="128">
        <v>1</v>
      </c>
      <c r="AF33" s="128">
        <v>1</v>
      </c>
      <c r="AG33" s="128">
        <v>1</v>
      </c>
      <c r="AH33" s="128">
        <v>1</v>
      </c>
      <c r="AI33" s="128">
        <v>1</v>
      </c>
      <c r="AJ33" s="128">
        <v>0.75</v>
      </c>
      <c r="AK33" s="128">
        <v>1</v>
      </c>
      <c r="AL33" s="128">
        <v>1</v>
      </c>
      <c r="AM33" s="128">
        <v>0.75</v>
      </c>
      <c r="AN33" s="128">
        <v>0.75</v>
      </c>
      <c r="AO33" s="128">
        <v>0.75</v>
      </c>
      <c r="AP33" s="128">
        <v>0.75</v>
      </c>
      <c r="AQ33" s="128">
        <v>0.75</v>
      </c>
      <c r="AR33" s="128">
        <v>0.75</v>
      </c>
      <c r="AS33" s="128">
        <v>1</v>
      </c>
      <c r="AT33" s="128">
        <v>0.75</v>
      </c>
      <c r="AU33" s="128">
        <v>1</v>
      </c>
      <c r="AV33" s="128">
        <v>1</v>
      </c>
      <c r="AW33" s="128">
        <v>0.75</v>
      </c>
      <c r="AX33" s="128">
        <v>0.75</v>
      </c>
      <c r="AY33" s="128">
        <v>0.75</v>
      </c>
      <c r="AZ33" s="128">
        <v>0.75</v>
      </c>
      <c r="BA33" s="128">
        <v>0.75</v>
      </c>
      <c r="BB33" s="128">
        <v>0.75</v>
      </c>
      <c r="BC33" s="128">
        <v>0.75</v>
      </c>
      <c r="BD33" s="128">
        <v>0.75</v>
      </c>
      <c r="BE33" s="128">
        <v>0.75</v>
      </c>
      <c r="BF33" s="128">
        <v>0.75</v>
      </c>
      <c r="BG33" s="128">
        <v>0.75</v>
      </c>
      <c r="BH33" s="128">
        <v>0.75</v>
      </c>
      <c r="BI33" s="128">
        <v>0.75</v>
      </c>
      <c r="BJ33" s="128">
        <v>0.75</v>
      </c>
      <c r="BK33" s="128">
        <v>0.75</v>
      </c>
      <c r="BL33" s="128">
        <v>0.75</v>
      </c>
      <c r="BM33" s="128">
        <v>0.75</v>
      </c>
      <c r="BN33" s="128">
        <v>0.75</v>
      </c>
      <c r="BO33" s="128">
        <v>0.75</v>
      </c>
      <c r="BP33" s="128">
        <v>0.75</v>
      </c>
      <c r="BQ33" s="128">
        <v>0.75</v>
      </c>
      <c r="BR33" s="128">
        <v>0.5</v>
      </c>
      <c r="BS33" s="128">
        <v>0.75</v>
      </c>
      <c r="BT33" s="128">
        <v>0.5</v>
      </c>
      <c r="BU33" s="128">
        <v>0.75</v>
      </c>
      <c r="BV33" s="128">
        <v>0.75</v>
      </c>
      <c r="BW33" s="128">
        <v>0.5</v>
      </c>
      <c r="BX33" s="128">
        <v>0.5</v>
      </c>
      <c r="BY33" s="128">
        <v>0.5</v>
      </c>
      <c r="BZ33" s="128">
        <v>0.25</v>
      </c>
      <c r="CA33" s="128">
        <v>0.5</v>
      </c>
      <c r="CB33" s="128">
        <v>0.5</v>
      </c>
      <c r="CC33" s="128">
        <v>0.25</v>
      </c>
      <c r="CD33" s="128">
        <v>0.25</v>
      </c>
      <c r="CE33" s="128">
        <v>0.5</v>
      </c>
      <c r="CF33" s="128">
        <v>0.5</v>
      </c>
      <c r="CG33" s="128">
        <v>0.25</v>
      </c>
      <c r="CH33" s="128">
        <v>0.25</v>
      </c>
      <c r="CI33" s="128">
        <v>0.5</v>
      </c>
      <c r="CJ33" s="128">
        <v>0.5</v>
      </c>
      <c r="CK33" s="128">
        <v>0.25</v>
      </c>
      <c r="CL33" s="128">
        <v>0.5</v>
      </c>
      <c r="CM33" s="128">
        <v>0.5</v>
      </c>
      <c r="CN33" s="128">
        <v>0.75</v>
      </c>
      <c r="CO33" s="128">
        <v>0.75</v>
      </c>
      <c r="CP33" s="128">
        <v>0.5</v>
      </c>
      <c r="CQ33" s="128">
        <v>0.75</v>
      </c>
      <c r="CR33" s="128">
        <v>0.75</v>
      </c>
      <c r="CS33" s="128">
        <v>0.75</v>
      </c>
      <c r="CT33" s="128">
        <v>0.75</v>
      </c>
      <c r="CU33" s="128">
        <v>0.75</v>
      </c>
      <c r="CV33" s="128">
        <v>0.75</v>
      </c>
      <c r="CW33" s="128">
        <v>0.75</v>
      </c>
      <c r="CX33" s="128">
        <v>1</v>
      </c>
      <c r="CY33" s="128">
        <v>0.75</v>
      </c>
      <c r="CZ33" s="128">
        <v>0.75</v>
      </c>
    </row>
    <row r="34" spans="2:104">
      <c r="B34" s="112" t="s">
        <v>368</v>
      </c>
      <c r="C34" s="127">
        <v>0.6</v>
      </c>
      <c r="E34" s="112" t="s">
        <v>368</v>
      </c>
      <c r="F34" s="128">
        <v>0.75</v>
      </c>
      <c r="G34" s="128">
        <v>0.75</v>
      </c>
      <c r="H34" s="128">
        <v>0.75</v>
      </c>
      <c r="I34" s="128">
        <v>0.75</v>
      </c>
      <c r="J34" s="128">
        <v>0.75</v>
      </c>
      <c r="K34" s="128">
        <v>0.75</v>
      </c>
      <c r="L34" s="128">
        <v>0.75</v>
      </c>
      <c r="M34" s="128">
        <v>0.75</v>
      </c>
      <c r="N34" s="128">
        <v>0.75</v>
      </c>
      <c r="O34" s="128">
        <v>0.75</v>
      </c>
      <c r="P34" s="128">
        <v>0.5</v>
      </c>
      <c r="Q34" s="128">
        <v>0.5</v>
      </c>
      <c r="R34" s="128">
        <v>0.5</v>
      </c>
      <c r="S34" s="128">
        <v>0.75</v>
      </c>
      <c r="T34" s="128">
        <v>0.5</v>
      </c>
      <c r="U34" s="128">
        <v>0.75</v>
      </c>
      <c r="V34" s="128">
        <v>0.5</v>
      </c>
      <c r="W34" s="128">
        <v>0.75</v>
      </c>
      <c r="X34" s="128">
        <v>0.75</v>
      </c>
      <c r="Y34" s="128">
        <v>0.5</v>
      </c>
      <c r="Z34" s="128">
        <v>1</v>
      </c>
      <c r="AA34" s="128">
        <v>0.75</v>
      </c>
      <c r="AB34" s="128">
        <v>0.75</v>
      </c>
      <c r="AC34" s="128">
        <v>1</v>
      </c>
      <c r="AD34" s="128">
        <v>1</v>
      </c>
      <c r="AE34" s="128">
        <v>1</v>
      </c>
      <c r="AF34" s="128">
        <v>1</v>
      </c>
      <c r="AG34" s="128">
        <v>1</v>
      </c>
      <c r="AH34" s="128">
        <v>1</v>
      </c>
      <c r="AI34" s="128">
        <v>1</v>
      </c>
      <c r="AJ34" s="128">
        <v>0.75</v>
      </c>
      <c r="AK34" s="128">
        <v>0.75</v>
      </c>
      <c r="AL34" s="128">
        <v>0.75</v>
      </c>
      <c r="AM34" s="128">
        <v>0.75</v>
      </c>
      <c r="AN34" s="128">
        <v>0.75</v>
      </c>
      <c r="AO34" s="128">
        <v>0.75</v>
      </c>
      <c r="AP34" s="128">
        <v>0.75</v>
      </c>
      <c r="AQ34" s="128">
        <v>0.75</v>
      </c>
      <c r="AR34" s="128">
        <v>0.75</v>
      </c>
      <c r="AS34" s="128">
        <v>0.75</v>
      </c>
      <c r="AT34" s="128">
        <v>0.75</v>
      </c>
      <c r="AU34" s="128">
        <v>0.75</v>
      </c>
      <c r="AV34" s="128">
        <v>0.75</v>
      </c>
      <c r="AW34" s="128">
        <v>0.75</v>
      </c>
      <c r="AX34" s="128">
        <v>0.75</v>
      </c>
      <c r="AY34" s="128">
        <v>0.75</v>
      </c>
      <c r="AZ34" s="128">
        <v>0.75</v>
      </c>
      <c r="BA34" s="128">
        <v>0.75</v>
      </c>
      <c r="BB34" s="128">
        <v>0.75</v>
      </c>
      <c r="BC34" s="128">
        <v>0.75</v>
      </c>
      <c r="BD34" s="128">
        <v>0.75</v>
      </c>
      <c r="BE34" s="128">
        <v>0.75</v>
      </c>
      <c r="BF34" s="128">
        <v>0.75</v>
      </c>
      <c r="BG34" s="128">
        <v>0.75</v>
      </c>
      <c r="BH34" s="128">
        <v>0.75</v>
      </c>
      <c r="BI34" s="128">
        <v>0.75</v>
      </c>
      <c r="BJ34" s="128">
        <v>0.75</v>
      </c>
      <c r="BK34" s="128">
        <v>0.75</v>
      </c>
      <c r="BL34" s="128">
        <v>0.75</v>
      </c>
      <c r="BM34" s="128">
        <v>0.75</v>
      </c>
      <c r="BN34" s="128">
        <v>0.75</v>
      </c>
      <c r="BO34" s="128">
        <v>0.75</v>
      </c>
      <c r="BP34" s="128">
        <v>0.75</v>
      </c>
      <c r="BQ34" s="128">
        <v>0.75</v>
      </c>
      <c r="BR34" s="128">
        <v>0.75</v>
      </c>
      <c r="BS34" s="128">
        <v>0.75</v>
      </c>
      <c r="BT34" s="128">
        <v>0.5</v>
      </c>
      <c r="BU34" s="128">
        <v>0.75</v>
      </c>
      <c r="BV34" s="128">
        <v>0.75</v>
      </c>
      <c r="BW34" s="128">
        <v>0.5</v>
      </c>
      <c r="BX34" s="128">
        <v>0.5</v>
      </c>
      <c r="BY34" s="128">
        <v>0.5</v>
      </c>
      <c r="BZ34" s="128">
        <v>0.5</v>
      </c>
      <c r="CA34" s="128">
        <v>0.5</v>
      </c>
      <c r="CB34" s="128">
        <v>0.5</v>
      </c>
      <c r="CC34" s="128">
        <v>0.5</v>
      </c>
      <c r="CD34" s="128">
        <v>0.5</v>
      </c>
      <c r="CE34" s="128">
        <v>0.5</v>
      </c>
      <c r="CF34" s="128">
        <v>0.5</v>
      </c>
      <c r="CG34" s="128">
        <v>0.5</v>
      </c>
      <c r="CH34" s="128">
        <v>0.5</v>
      </c>
      <c r="CI34" s="128">
        <v>0.5</v>
      </c>
      <c r="CJ34" s="128">
        <v>0.5</v>
      </c>
      <c r="CK34" s="128">
        <v>0.5</v>
      </c>
      <c r="CL34" s="128">
        <v>0.75</v>
      </c>
      <c r="CM34" s="128">
        <v>0.5</v>
      </c>
      <c r="CN34" s="128">
        <v>0.75</v>
      </c>
      <c r="CO34" s="128">
        <v>0.75</v>
      </c>
      <c r="CP34" s="128">
        <v>0.5</v>
      </c>
      <c r="CQ34" s="128">
        <v>1</v>
      </c>
      <c r="CR34" s="128">
        <v>1</v>
      </c>
      <c r="CS34" s="128">
        <v>1</v>
      </c>
      <c r="CT34" s="128">
        <v>1</v>
      </c>
      <c r="CU34" s="128">
        <v>1</v>
      </c>
      <c r="CV34" s="128">
        <v>1</v>
      </c>
      <c r="CW34" s="128">
        <v>1</v>
      </c>
      <c r="CX34" s="128">
        <v>1</v>
      </c>
      <c r="CY34" s="128">
        <v>1</v>
      </c>
      <c r="CZ34" s="128">
        <v>0.75</v>
      </c>
    </row>
    <row r="35" spans="2:104">
      <c r="B35" s="112" t="s">
        <v>369</v>
      </c>
      <c r="C35" s="127">
        <v>0.5</v>
      </c>
      <c r="E35" s="112" t="s">
        <v>369</v>
      </c>
      <c r="F35" s="128">
        <v>0.75</v>
      </c>
      <c r="G35" s="128">
        <v>0.75</v>
      </c>
      <c r="H35" s="128">
        <v>0.75</v>
      </c>
      <c r="I35" s="128">
        <v>0.75</v>
      </c>
      <c r="J35" s="128">
        <v>0.75</v>
      </c>
      <c r="K35" s="128">
        <v>0.75</v>
      </c>
      <c r="L35" s="128">
        <v>0.75</v>
      </c>
      <c r="M35" s="128">
        <v>0.75</v>
      </c>
      <c r="N35" s="128">
        <v>0.75</v>
      </c>
      <c r="O35" s="128">
        <v>0.75</v>
      </c>
      <c r="P35" s="128">
        <v>0.5</v>
      </c>
      <c r="Q35" s="128">
        <v>0.5</v>
      </c>
      <c r="R35" s="128">
        <v>0.5</v>
      </c>
      <c r="S35" s="128">
        <v>0.5</v>
      </c>
      <c r="T35" s="128">
        <v>0.5</v>
      </c>
      <c r="U35" s="128">
        <v>0.5</v>
      </c>
      <c r="V35" s="128">
        <v>0.5</v>
      </c>
      <c r="W35" s="128">
        <v>0.75</v>
      </c>
      <c r="X35" s="128">
        <v>0.75</v>
      </c>
      <c r="Y35" s="128">
        <v>0.5</v>
      </c>
      <c r="Z35" s="128">
        <v>1</v>
      </c>
      <c r="AA35" s="128">
        <v>0.75</v>
      </c>
      <c r="AB35" s="128">
        <v>1</v>
      </c>
      <c r="AC35" s="128">
        <v>1</v>
      </c>
      <c r="AD35" s="128">
        <v>1</v>
      </c>
      <c r="AE35" s="128">
        <v>1</v>
      </c>
      <c r="AF35" s="128">
        <v>1</v>
      </c>
      <c r="AG35" s="128">
        <v>1</v>
      </c>
      <c r="AH35" s="128">
        <v>1</v>
      </c>
      <c r="AI35" s="128">
        <v>1</v>
      </c>
      <c r="AJ35" s="128">
        <v>0.75</v>
      </c>
      <c r="AK35" s="128">
        <v>0.75</v>
      </c>
      <c r="AL35" s="128">
        <v>0.75</v>
      </c>
      <c r="AM35" s="128">
        <v>0.75</v>
      </c>
      <c r="AN35" s="128">
        <v>0.75</v>
      </c>
      <c r="AO35" s="128">
        <v>0.75</v>
      </c>
      <c r="AP35" s="128">
        <v>0.75</v>
      </c>
      <c r="AQ35" s="128">
        <v>0.75</v>
      </c>
      <c r="AR35" s="128">
        <v>0.75</v>
      </c>
      <c r="AS35" s="128">
        <v>1</v>
      </c>
      <c r="AT35" s="128">
        <v>0.75</v>
      </c>
      <c r="AU35" s="128">
        <v>0.75</v>
      </c>
      <c r="AV35" s="128">
        <v>0.75</v>
      </c>
      <c r="AW35" s="128">
        <v>0.75</v>
      </c>
      <c r="AX35" s="128">
        <v>0.75</v>
      </c>
      <c r="AY35" s="128">
        <v>0.75</v>
      </c>
      <c r="AZ35" s="128">
        <v>0.75</v>
      </c>
      <c r="BA35" s="128">
        <v>0.75</v>
      </c>
      <c r="BB35" s="128">
        <v>0.75</v>
      </c>
      <c r="BC35" s="128">
        <v>0.75</v>
      </c>
      <c r="BD35" s="128">
        <v>0.75</v>
      </c>
      <c r="BE35" s="128">
        <v>0.75</v>
      </c>
      <c r="BF35" s="128">
        <v>0.75</v>
      </c>
      <c r="BG35" s="128">
        <v>0.75</v>
      </c>
      <c r="BH35" s="128">
        <v>0.75</v>
      </c>
      <c r="BI35" s="128">
        <v>0.75</v>
      </c>
      <c r="BJ35" s="128">
        <v>0.75</v>
      </c>
      <c r="BK35" s="128">
        <v>0.75</v>
      </c>
      <c r="BL35" s="128">
        <v>0.75</v>
      </c>
      <c r="BM35" s="128">
        <v>0.75</v>
      </c>
      <c r="BN35" s="128">
        <v>0.75</v>
      </c>
      <c r="BO35" s="128">
        <v>0.75</v>
      </c>
      <c r="BP35" s="128">
        <v>0.75</v>
      </c>
      <c r="BQ35" s="128">
        <v>0.75</v>
      </c>
      <c r="BR35" s="128">
        <v>0.5</v>
      </c>
      <c r="BS35" s="128">
        <v>0.5</v>
      </c>
      <c r="BT35" s="128">
        <v>0.5</v>
      </c>
      <c r="BU35" s="128">
        <v>0.75</v>
      </c>
      <c r="BV35" s="128">
        <v>0.5</v>
      </c>
      <c r="BW35" s="128">
        <v>0.5</v>
      </c>
      <c r="BX35" s="128">
        <v>0.5</v>
      </c>
      <c r="BY35" s="128">
        <v>0.5</v>
      </c>
      <c r="BZ35" s="128">
        <v>0.25</v>
      </c>
      <c r="CA35" s="128">
        <v>0.5</v>
      </c>
      <c r="CB35" s="128">
        <v>0.5</v>
      </c>
      <c r="CC35" s="128">
        <v>0.25</v>
      </c>
      <c r="CD35" s="128">
        <v>0.25</v>
      </c>
      <c r="CE35" s="128">
        <v>0.5</v>
      </c>
      <c r="CF35" s="128">
        <v>0.5</v>
      </c>
      <c r="CG35" s="128">
        <v>0.25</v>
      </c>
      <c r="CH35" s="128">
        <v>0.25</v>
      </c>
      <c r="CI35" s="128">
        <v>0.5</v>
      </c>
      <c r="CJ35" s="128">
        <v>0.5</v>
      </c>
      <c r="CK35" s="128">
        <v>0.25</v>
      </c>
      <c r="CL35" s="128">
        <v>0.5</v>
      </c>
      <c r="CM35" s="128">
        <v>0.5</v>
      </c>
      <c r="CN35" s="128">
        <v>0.75</v>
      </c>
      <c r="CO35" s="128">
        <v>0.75</v>
      </c>
      <c r="CP35" s="128">
        <v>0.5</v>
      </c>
      <c r="CQ35" s="128">
        <v>0.75</v>
      </c>
      <c r="CR35" s="128">
        <v>0.75</v>
      </c>
      <c r="CS35" s="128">
        <v>0.75</v>
      </c>
      <c r="CT35" s="128">
        <v>0.75</v>
      </c>
      <c r="CU35" s="128">
        <v>0.75</v>
      </c>
      <c r="CV35" s="128">
        <v>0.75</v>
      </c>
      <c r="CW35" s="128">
        <v>0.75</v>
      </c>
      <c r="CX35" s="128">
        <v>1</v>
      </c>
      <c r="CY35" s="128">
        <v>0.75</v>
      </c>
      <c r="CZ35" s="128">
        <v>0.75</v>
      </c>
    </row>
    <row r="36" spans="2:104">
      <c r="B36" s="112" t="s">
        <v>370</v>
      </c>
      <c r="C36" s="127">
        <v>0.5</v>
      </c>
      <c r="E36" s="112" t="s">
        <v>370</v>
      </c>
      <c r="F36" s="128">
        <v>0.75</v>
      </c>
      <c r="G36" s="128">
        <v>0.75</v>
      </c>
      <c r="H36" s="128">
        <v>0.75</v>
      </c>
      <c r="I36" s="128">
        <v>0.75</v>
      </c>
      <c r="J36" s="128">
        <v>0.75</v>
      </c>
      <c r="K36" s="128">
        <v>0.75</v>
      </c>
      <c r="L36" s="128">
        <v>0.5</v>
      </c>
      <c r="M36" s="128">
        <v>0.5</v>
      </c>
      <c r="N36" s="128">
        <v>0.75</v>
      </c>
      <c r="O36" s="128">
        <v>0.75</v>
      </c>
      <c r="P36" s="128">
        <v>0.5</v>
      </c>
      <c r="Q36" s="128">
        <v>0.5</v>
      </c>
      <c r="R36" s="128">
        <v>0.5</v>
      </c>
      <c r="S36" s="128">
        <v>0.5</v>
      </c>
      <c r="T36" s="128">
        <v>0.5</v>
      </c>
      <c r="U36" s="128">
        <v>0.5</v>
      </c>
      <c r="V36" s="128">
        <v>0.5</v>
      </c>
      <c r="W36" s="128">
        <v>0.5</v>
      </c>
      <c r="X36" s="128">
        <v>0.5</v>
      </c>
      <c r="Y36" s="128">
        <v>0.5</v>
      </c>
      <c r="Z36" s="128">
        <v>0.75</v>
      </c>
      <c r="AA36" s="128">
        <v>0.75</v>
      </c>
      <c r="AB36" s="128">
        <v>0.75</v>
      </c>
      <c r="AC36" s="128">
        <v>1</v>
      </c>
      <c r="AD36" s="128">
        <v>0.75</v>
      </c>
      <c r="AE36" s="128">
        <v>1</v>
      </c>
      <c r="AF36" s="128">
        <v>1</v>
      </c>
      <c r="AG36" s="128">
        <v>1</v>
      </c>
      <c r="AH36" s="128">
        <v>1</v>
      </c>
      <c r="AI36" s="128">
        <v>1</v>
      </c>
      <c r="AJ36" s="128">
        <v>1</v>
      </c>
      <c r="AK36" s="128">
        <v>1</v>
      </c>
      <c r="AL36" s="128">
        <v>1</v>
      </c>
      <c r="AM36" s="128">
        <v>1</v>
      </c>
      <c r="AN36" s="128">
        <v>0.75</v>
      </c>
      <c r="AO36" s="128">
        <v>1</v>
      </c>
      <c r="AP36" s="128">
        <v>1</v>
      </c>
      <c r="AQ36" s="128">
        <v>1</v>
      </c>
      <c r="AR36" s="128">
        <v>0.75</v>
      </c>
      <c r="AS36" s="128">
        <v>1</v>
      </c>
      <c r="AT36" s="128">
        <v>1</v>
      </c>
      <c r="AU36" s="128">
        <v>1</v>
      </c>
      <c r="AV36" s="128">
        <v>1</v>
      </c>
      <c r="AW36" s="128">
        <v>0.75</v>
      </c>
      <c r="AX36" s="128">
        <v>1</v>
      </c>
      <c r="AY36" s="128">
        <v>0.75</v>
      </c>
      <c r="AZ36" s="128">
        <v>0.75</v>
      </c>
      <c r="BA36" s="128">
        <v>0.75</v>
      </c>
      <c r="BB36" s="128">
        <v>0.75</v>
      </c>
      <c r="BC36" s="128">
        <v>0.75</v>
      </c>
      <c r="BD36" s="128">
        <v>0.75</v>
      </c>
      <c r="BE36" s="128">
        <v>0.75</v>
      </c>
      <c r="BF36" s="128">
        <v>0.75</v>
      </c>
      <c r="BG36" s="128">
        <v>0.75</v>
      </c>
      <c r="BH36" s="128">
        <v>0.75</v>
      </c>
      <c r="BI36" s="128">
        <v>0.75</v>
      </c>
      <c r="BJ36" s="128">
        <v>0.75</v>
      </c>
      <c r="BK36" s="128">
        <v>0.75</v>
      </c>
      <c r="BL36" s="128">
        <v>0.75</v>
      </c>
      <c r="BM36" s="128">
        <v>0.75</v>
      </c>
      <c r="BN36" s="128">
        <v>0.5</v>
      </c>
      <c r="BO36" s="128">
        <v>0.5</v>
      </c>
      <c r="BP36" s="128">
        <v>0.75</v>
      </c>
      <c r="BQ36" s="128">
        <v>0.75</v>
      </c>
      <c r="BR36" s="128">
        <v>0.5</v>
      </c>
      <c r="BS36" s="128">
        <v>0.5</v>
      </c>
      <c r="BT36" s="128">
        <v>0.5</v>
      </c>
      <c r="BU36" s="128">
        <v>0.75</v>
      </c>
      <c r="BV36" s="128">
        <v>0.5</v>
      </c>
      <c r="BW36" s="128">
        <v>0.5</v>
      </c>
      <c r="BX36" s="128">
        <v>0.25</v>
      </c>
      <c r="BY36" s="128">
        <v>0.25</v>
      </c>
      <c r="BZ36" s="128">
        <v>0.25</v>
      </c>
      <c r="CA36" s="128">
        <v>0.5</v>
      </c>
      <c r="CB36" s="128">
        <v>0.5</v>
      </c>
      <c r="CC36" s="128">
        <v>0.25</v>
      </c>
      <c r="CD36" s="128">
        <v>0.25</v>
      </c>
      <c r="CE36" s="128">
        <v>0.25</v>
      </c>
      <c r="CF36" s="128">
        <v>0.25</v>
      </c>
      <c r="CG36" s="128">
        <v>0.25</v>
      </c>
      <c r="CH36" s="128">
        <v>0.25</v>
      </c>
      <c r="CI36" s="128">
        <v>0.25</v>
      </c>
      <c r="CJ36" s="128">
        <v>0.25</v>
      </c>
      <c r="CK36" s="128">
        <v>0.25</v>
      </c>
      <c r="CL36" s="128">
        <v>0.5</v>
      </c>
      <c r="CM36" s="128">
        <v>0.5</v>
      </c>
      <c r="CN36" s="128">
        <v>0.5</v>
      </c>
      <c r="CO36" s="128">
        <v>0.5</v>
      </c>
      <c r="CP36" s="128">
        <v>0.5</v>
      </c>
      <c r="CQ36" s="128">
        <v>0.75</v>
      </c>
      <c r="CR36" s="128">
        <v>0.75</v>
      </c>
      <c r="CS36" s="128">
        <v>0.75</v>
      </c>
      <c r="CT36" s="128">
        <v>0.75</v>
      </c>
      <c r="CU36" s="128">
        <v>0.75</v>
      </c>
      <c r="CV36" s="128">
        <v>0.75</v>
      </c>
      <c r="CW36" s="128">
        <v>0.75</v>
      </c>
      <c r="CX36" s="128">
        <v>0.75</v>
      </c>
      <c r="CY36" s="128">
        <v>0.75</v>
      </c>
      <c r="CZ36" s="128">
        <v>0.75</v>
      </c>
    </row>
    <row r="37" spans="2:104">
      <c r="B37" s="112" t="s">
        <v>371</v>
      </c>
      <c r="C37" s="127">
        <v>0.7</v>
      </c>
      <c r="E37" s="112" t="s">
        <v>371</v>
      </c>
      <c r="F37" s="128">
        <v>0.75</v>
      </c>
      <c r="G37" s="128">
        <v>0.75</v>
      </c>
      <c r="H37" s="128">
        <v>0.75</v>
      </c>
      <c r="I37" s="128">
        <v>0.75</v>
      </c>
      <c r="J37" s="128">
        <v>0.75</v>
      </c>
      <c r="K37" s="128">
        <v>0.75</v>
      </c>
      <c r="L37" s="128">
        <v>0.75</v>
      </c>
      <c r="M37" s="128">
        <v>0.75</v>
      </c>
      <c r="N37" s="128">
        <v>0.75</v>
      </c>
      <c r="O37" s="128">
        <v>0.75</v>
      </c>
      <c r="P37" s="128">
        <v>0.5</v>
      </c>
      <c r="Q37" s="128">
        <v>0.5</v>
      </c>
      <c r="R37" s="128">
        <v>0.5</v>
      </c>
      <c r="S37" s="128">
        <v>0.5</v>
      </c>
      <c r="T37" s="128">
        <v>0.5</v>
      </c>
      <c r="U37" s="128">
        <v>0.5</v>
      </c>
      <c r="V37" s="128">
        <v>0.5</v>
      </c>
      <c r="W37" s="128">
        <v>0.75</v>
      </c>
      <c r="X37" s="128">
        <v>0.5</v>
      </c>
      <c r="Y37" s="128">
        <v>0.5</v>
      </c>
      <c r="Z37" s="128">
        <v>0.75</v>
      </c>
      <c r="AA37" s="128">
        <v>0.75</v>
      </c>
      <c r="AB37" s="128">
        <v>0.75</v>
      </c>
      <c r="AC37" s="128">
        <v>0.75</v>
      </c>
      <c r="AD37" s="128">
        <v>0.75</v>
      </c>
      <c r="AE37" s="128">
        <v>1</v>
      </c>
      <c r="AF37" s="128">
        <v>1</v>
      </c>
      <c r="AG37" s="128">
        <v>1</v>
      </c>
      <c r="AH37" s="128">
        <v>1</v>
      </c>
      <c r="AI37" s="128">
        <v>1</v>
      </c>
      <c r="AJ37" s="128">
        <v>1</v>
      </c>
      <c r="AK37" s="128">
        <v>1</v>
      </c>
      <c r="AL37" s="128">
        <v>1</v>
      </c>
      <c r="AM37" s="128">
        <v>0.75</v>
      </c>
      <c r="AN37" s="128">
        <v>0.75</v>
      </c>
      <c r="AO37" s="128">
        <v>0.75</v>
      </c>
      <c r="AP37" s="128">
        <v>0.75</v>
      </c>
      <c r="AQ37" s="128">
        <v>0.75</v>
      </c>
      <c r="AR37" s="128">
        <v>0.75</v>
      </c>
      <c r="AS37" s="128">
        <v>0.75</v>
      </c>
      <c r="AT37" s="128">
        <v>1</v>
      </c>
      <c r="AU37" s="128">
        <v>1</v>
      </c>
      <c r="AV37" s="128">
        <v>1</v>
      </c>
      <c r="AW37" s="128">
        <v>0.75</v>
      </c>
      <c r="AX37" s="128">
        <v>1</v>
      </c>
      <c r="AY37" s="128">
        <v>1</v>
      </c>
      <c r="AZ37" s="128">
        <v>1</v>
      </c>
      <c r="BA37" s="128">
        <v>1</v>
      </c>
      <c r="BB37" s="128">
        <v>0.75</v>
      </c>
      <c r="BC37" s="128">
        <v>0.75</v>
      </c>
      <c r="BD37" s="128">
        <v>0.75</v>
      </c>
      <c r="BE37" s="128">
        <v>0.75</v>
      </c>
      <c r="BF37" s="128">
        <v>0.75</v>
      </c>
      <c r="BG37" s="128">
        <v>0.75</v>
      </c>
      <c r="BH37" s="128">
        <v>0.75</v>
      </c>
      <c r="BI37" s="128">
        <v>0.75</v>
      </c>
      <c r="BJ37" s="128">
        <v>0.75</v>
      </c>
      <c r="BK37" s="128">
        <v>0.75</v>
      </c>
      <c r="BL37" s="128">
        <v>0.75</v>
      </c>
      <c r="BM37" s="128">
        <v>0.75</v>
      </c>
      <c r="BN37" s="128">
        <v>0.75</v>
      </c>
      <c r="BO37" s="128">
        <v>0.75</v>
      </c>
      <c r="BP37" s="128">
        <v>0.75</v>
      </c>
      <c r="BQ37" s="128">
        <v>0.75</v>
      </c>
      <c r="BR37" s="128">
        <v>0.75</v>
      </c>
      <c r="BS37" s="128">
        <v>0.75</v>
      </c>
      <c r="BT37" s="128">
        <v>0.5</v>
      </c>
      <c r="BU37" s="128">
        <v>0.75</v>
      </c>
      <c r="BV37" s="128">
        <v>0.75</v>
      </c>
      <c r="BW37" s="128">
        <v>0.5</v>
      </c>
      <c r="BX37" s="128">
        <v>0.5</v>
      </c>
      <c r="BY37" s="128">
        <v>0.5</v>
      </c>
      <c r="BZ37" s="128">
        <v>0.5</v>
      </c>
      <c r="CA37" s="128">
        <v>0.5</v>
      </c>
      <c r="CB37" s="128">
        <v>0.5</v>
      </c>
      <c r="CC37" s="128">
        <v>0.25</v>
      </c>
      <c r="CD37" s="128">
        <v>0.25</v>
      </c>
      <c r="CE37" s="128">
        <v>0.5</v>
      </c>
      <c r="CF37" s="128">
        <v>0.5</v>
      </c>
      <c r="CG37" s="128">
        <v>0.25</v>
      </c>
      <c r="CH37" s="128">
        <v>0.25</v>
      </c>
      <c r="CI37" s="128">
        <v>0.5</v>
      </c>
      <c r="CJ37" s="128">
        <v>0.5</v>
      </c>
      <c r="CK37" s="128">
        <v>0.25</v>
      </c>
      <c r="CL37" s="128">
        <v>0.5</v>
      </c>
      <c r="CM37" s="128">
        <v>0.5</v>
      </c>
      <c r="CN37" s="128">
        <v>0.75</v>
      </c>
      <c r="CO37" s="128">
        <v>0.75</v>
      </c>
      <c r="CP37" s="128">
        <v>0.5</v>
      </c>
      <c r="CQ37" s="128">
        <v>0.75</v>
      </c>
      <c r="CR37" s="128">
        <v>0.75</v>
      </c>
      <c r="CS37" s="128">
        <v>0.75</v>
      </c>
      <c r="CT37" s="128">
        <v>0.75</v>
      </c>
      <c r="CU37" s="128">
        <v>0.75</v>
      </c>
      <c r="CV37" s="128">
        <v>0.75</v>
      </c>
      <c r="CW37" s="128">
        <v>0.75</v>
      </c>
      <c r="CX37" s="128">
        <v>1</v>
      </c>
      <c r="CY37" s="128">
        <v>1</v>
      </c>
      <c r="CZ37" s="128">
        <v>0.75</v>
      </c>
    </row>
    <row r="38" spans="2:104">
      <c r="B38" s="112" t="s">
        <v>372</v>
      </c>
      <c r="C38" s="127">
        <v>0.6</v>
      </c>
      <c r="E38" s="112" t="s">
        <v>372</v>
      </c>
      <c r="F38" s="128">
        <v>0.5</v>
      </c>
      <c r="G38" s="128">
        <v>0.5</v>
      </c>
      <c r="H38" s="128">
        <v>0.75</v>
      </c>
      <c r="I38" s="128">
        <v>0.5</v>
      </c>
      <c r="J38" s="128">
        <v>0.5</v>
      </c>
      <c r="K38" s="128">
        <v>0.75</v>
      </c>
      <c r="L38" s="128">
        <v>0.5</v>
      </c>
      <c r="M38" s="128">
        <v>0.5</v>
      </c>
      <c r="N38" s="128">
        <v>0.5</v>
      </c>
      <c r="O38" s="128">
        <v>0.5</v>
      </c>
      <c r="P38" s="128">
        <v>0.25</v>
      </c>
      <c r="Q38" s="128">
        <v>0.25</v>
      </c>
      <c r="R38" s="128">
        <v>0.25</v>
      </c>
      <c r="S38" s="128">
        <v>0.5</v>
      </c>
      <c r="T38" s="128">
        <v>0.25</v>
      </c>
      <c r="U38" s="128">
        <v>0.5</v>
      </c>
      <c r="V38" s="128">
        <v>0.25</v>
      </c>
      <c r="W38" s="128">
        <v>0.5</v>
      </c>
      <c r="X38" s="128">
        <v>0.5</v>
      </c>
      <c r="Y38" s="128">
        <v>0.25</v>
      </c>
      <c r="Z38" s="128">
        <v>0.75</v>
      </c>
      <c r="AA38" s="128">
        <v>0.75</v>
      </c>
      <c r="AB38" s="128">
        <v>0.75</v>
      </c>
      <c r="AC38" s="128">
        <v>0.75</v>
      </c>
      <c r="AD38" s="128">
        <v>0.75</v>
      </c>
      <c r="AE38" s="128">
        <v>0.75</v>
      </c>
      <c r="AF38" s="128">
        <v>0.75</v>
      </c>
      <c r="AG38" s="128">
        <v>0.75</v>
      </c>
      <c r="AH38" s="128">
        <v>1</v>
      </c>
      <c r="AI38" s="128">
        <v>1</v>
      </c>
      <c r="AJ38" s="128">
        <v>1</v>
      </c>
      <c r="AK38" s="128">
        <v>1</v>
      </c>
      <c r="AL38" s="128">
        <v>1</v>
      </c>
      <c r="AM38" s="128">
        <v>1</v>
      </c>
      <c r="AN38" s="128">
        <v>1</v>
      </c>
      <c r="AO38" s="128">
        <v>1</v>
      </c>
      <c r="AP38" s="128">
        <v>1</v>
      </c>
      <c r="AQ38" s="128">
        <v>0.75</v>
      </c>
      <c r="AR38" s="128">
        <v>0.75</v>
      </c>
      <c r="AS38" s="128">
        <v>1</v>
      </c>
      <c r="AT38" s="128">
        <v>1</v>
      </c>
      <c r="AU38" s="128">
        <v>1</v>
      </c>
      <c r="AV38" s="128">
        <v>1</v>
      </c>
      <c r="AW38" s="128">
        <v>1</v>
      </c>
      <c r="AX38" s="128">
        <v>1</v>
      </c>
      <c r="AY38" s="128">
        <v>0.75</v>
      </c>
      <c r="AZ38" s="128">
        <v>0.75</v>
      </c>
      <c r="BA38" s="128">
        <v>1</v>
      </c>
      <c r="BB38" s="128">
        <v>0.75</v>
      </c>
      <c r="BC38" s="128">
        <v>0.75</v>
      </c>
      <c r="BD38" s="128">
        <v>0.75</v>
      </c>
      <c r="BE38" s="128">
        <v>0.75</v>
      </c>
      <c r="BF38" s="128">
        <v>0.75</v>
      </c>
      <c r="BG38" s="128">
        <v>0.75</v>
      </c>
      <c r="BH38" s="128">
        <v>0.75</v>
      </c>
      <c r="BI38" s="128">
        <v>0.75</v>
      </c>
      <c r="BJ38" s="128">
        <v>0.75</v>
      </c>
      <c r="BK38" s="128">
        <v>0.75</v>
      </c>
      <c r="BL38" s="128">
        <v>0.75</v>
      </c>
      <c r="BM38" s="128">
        <v>0.75</v>
      </c>
      <c r="BN38" s="128">
        <v>0.5</v>
      </c>
      <c r="BO38" s="128">
        <v>0.5</v>
      </c>
      <c r="BP38" s="128">
        <v>0.5</v>
      </c>
      <c r="BQ38" s="128">
        <v>0.75</v>
      </c>
      <c r="BR38" s="128">
        <v>0.5</v>
      </c>
      <c r="BS38" s="128">
        <v>0.5</v>
      </c>
      <c r="BT38" s="128">
        <v>0.5</v>
      </c>
      <c r="BU38" s="128">
        <v>0.5</v>
      </c>
      <c r="BV38" s="128">
        <v>0.5</v>
      </c>
      <c r="BW38" s="128">
        <v>0.5</v>
      </c>
      <c r="BX38" s="128">
        <v>0.25</v>
      </c>
      <c r="BY38" s="128">
        <v>0.25</v>
      </c>
      <c r="BZ38" s="128">
        <v>0.25</v>
      </c>
      <c r="CA38" s="128">
        <v>0.25</v>
      </c>
      <c r="CB38" s="128">
        <v>0.5</v>
      </c>
      <c r="CC38" s="128">
        <v>0.25</v>
      </c>
      <c r="CD38" s="128">
        <v>0.25</v>
      </c>
      <c r="CE38" s="128">
        <v>0.25</v>
      </c>
      <c r="CF38" s="128">
        <v>0.25</v>
      </c>
      <c r="CG38" s="128">
        <v>0.25</v>
      </c>
      <c r="CH38" s="128">
        <v>0.25</v>
      </c>
      <c r="CI38" s="128">
        <v>0.25</v>
      </c>
      <c r="CJ38" s="128">
        <v>0.25</v>
      </c>
      <c r="CK38" s="128">
        <v>0.25</v>
      </c>
      <c r="CL38" s="128">
        <v>0.5</v>
      </c>
      <c r="CM38" s="128">
        <v>0.5</v>
      </c>
      <c r="CN38" s="128">
        <v>0.5</v>
      </c>
      <c r="CO38" s="128">
        <v>0.5</v>
      </c>
      <c r="CP38" s="128">
        <v>0.5</v>
      </c>
      <c r="CQ38" s="128">
        <v>0.75</v>
      </c>
      <c r="CR38" s="128">
        <v>0.75</v>
      </c>
      <c r="CS38" s="128">
        <v>0.75</v>
      </c>
      <c r="CT38" s="128">
        <v>0.75</v>
      </c>
      <c r="CU38" s="128">
        <v>0.75</v>
      </c>
      <c r="CV38" s="128">
        <v>0.75</v>
      </c>
      <c r="CW38" s="128">
        <v>0.75</v>
      </c>
      <c r="CX38" s="128">
        <v>0.75</v>
      </c>
      <c r="CY38" s="128">
        <v>0.75</v>
      </c>
      <c r="CZ38" s="128">
        <v>0.75</v>
      </c>
    </row>
    <row r="39" spans="2:104">
      <c r="B39" s="112" t="s">
        <v>373</v>
      </c>
      <c r="C39" s="127">
        <v>0.5</v>
      </c>
      <c r="E39" s="112" t="s">
        <v>373</v>
      </c>
      <c r="F39" s="128">
        <v>0.75</v>
      </c>
      <c r="G39" s="128">
        <v>0.75</v>
      </c>
      <c r="H39" s="128">
        <v>0.75</v>
      </c>
      <c r="I39" s="128">
        <v>0.5</v>
      </c>
      <c r="J39" s="128">
        <v>0.75</v>
      </c>
      <c r="K39" s="128">
        <v>0.75</v>
      </c>
      <c r="L39" s="128">
        <v>0.5</v>
      </c>
      <c r="M39" s="128">
        <v>0.5</v>
      </c>
      <c r="N39" s="128">
        <v>0.75</v>
      </c>
      <c r="O39" s="128">
        <v>0.5</v>
      </c>
      <c r="P39" s="128">
        <v>0.25</v>
      </c>
      <c r="Q39" s="128">
        <v>0.25</v>
      </c>
      <c r="R39" s="128">
        <v>0.25</v>
      </c>
      <c r="S39" s="128">
        <v>0.5</v>
      </c>
      <c r="T39" s="128">
        <v>0.25</v>
      </c>
      <c r="U39" s="128">
        <v>0.5</v>
      </c>
      <c r="V39" s="128">
        <v>0.25</v>
      </c>
      <c r="W39" s="128">
        <v>0.5</v>
      </c>
      <c r="X39" s="128">
        <v>0.5</v>
      </c>
      <c r="Y39" s="128">
        <v>0.25</v>
      </c>
      <c r="Z39" s="128">
        <v>0.75</v>
      </c>
      <c r="AA39" s="128">
        <v>0.75</v>
      </c>
      <c r="AB39" s="128">
        <v>0.75</v>
      </c>
      <c r="AC39" s="128">
        <v>0.75</v>
      </c>
      <c r="AD39" s="128">
        <v>0.75</v>
      </c>
      <c r="AE39" s="128">
        <v>1</v>
      </c>
      <c r="AF39" s="128">
        <v>0.75</v>
      </c>
      <c r="AG39" s="128">
        <v>0.75</v>
      </c>
      <c r="AH39" s="128">
        <v>1</v>
      </c>
      <c r="AI39" s="128">
        <v>1</v>
      </c>
      <c r="AJ39" s="128">
        <v>1</v>
      </c>
      <c r="AK39" s="128">
        <v>1</v>
      </c>
      <c r="AL39" s="128">
        <v>1</v>
      </c>
      <c r="AM39" s="128">
        <v>1</v>
      </c>
      <c r="AN39" s="128">
        <v>1</v>
      </c>
      <c r="AO39" s="128">
        <v>1</v>
      </c>
      <c r="AP39" s="128">
        <v>1</v>
      </c>
      <c r="AQ39" s="128">
        <v>0.75</v>
      </c>
      <c r="AR39" s="128">
        <v>0.75</v>
      </c>
      <c r="AS39" s="128">
        <v>1</v>
      </c>
      <c r="AT39" s="128">
        <v>1</v>
      </c>
      <c r="AU39" s="128">
        <v>1</v>
      </c>
      <c r="AV39" s="128">
        <v>1</v>
      </c>
      <c r="AW39" s="128">
        <v>1</v>
      </c>
      <c r="AX39" s="128">
        <v>1</v>
      </c>
      <c r="AY39" s="128">
        <v>0.75</v>
      </c>
      <c r="AZ39" s="128">
        <v>0.75</v>
      </c>
      <c r="BA39" s="128">
        <v>1</v>
      </c>
      <c r="BB39" s="128">
        <v>0.75</v>
      </c>
      <c r="BC39" s="128">
        <v>0.75</v>
      </c>
      <c r="BD39" s="128">
        <v>0.75</v>
      </c>
      <c r="BE39" s="128">
        <v>0.75</v>
      </c>
      <c r="BF39" s="128">
        <v>0.75</v>
      </c>
      <c r="BG39" s="128">
        <v>0.75</v>
      </c>
      <c r="BH39" s="128">
        <v>0.75</v>
      </c>
      <c r="BI39" s="128">
        <v>0.75</v>
      </c>
      <c r="BJ39" s="128">
        <v>0.75</v>
      </c>
      <c r="BK39" s="128">
        <v>0.75</v>
      </c>
      <c r="BL39" s="128">
        <v>0.75</v>
      </c>
      <c r="BM39" s="128">
        <v>0.75</v>
      </c>
      <c r="BN39" s="128">
        <v>0.5</v>
      </c>
      <c r="BO39" s="128">
        <v>0.5</v>
      </c>
      <c r="BP39" s="128">
        <v>0.5</v>
      </c>
      <c r="BQ39" s="128">
        <v>0.75</v>
      </c>
      <c r="BR39" s="128">
        <v>0.5</v>
      </c>
      <c r="BS39" s="128">
        <v>0.5</v>
      </c>
      <c r="BT39" s="128">
        <v>0.5</v>
      </c>
      <c r="BU39" s="128">
        <v>0.5</v>
      </c>
      <c r="BV39" s="128">
        <v>0.5</v>
      </c>
      <c r="BW39" s="128">
        <v>0.5</v>
      </c>
      <c r="BX39" s="128">
        <v>0.25</v>
      </c>
      <c r="BY39" s="128">
        <v>0.25</v>
      </c>
      <c r="BZ39" s="128">
        <v>0.25</v>
      </c>
      <c r="CA39" s="128">
        <v>0.25</v>
      </c>
      <c r="CB39" s="128">
        <v>0.5</v>
      </c>
      <c r="CC39" s="128">
        <v>0.25</v>
      </c>
      <c r="CD39" s="128">
        <v>0.25</v>
      </c>
      <c r="CE39" s="128">
        <v>0.25</v>
      </c>
      <c r="CF39" s="128">
        <v>0.25</v>
      </c>
      <c r="CG39" s="128">
        <v>0.25</v>
      </c>
      <c r="CH39" s="128">
        <v>0.25</v>
      </c>
      <c r="CI39" s="128">
        <v>0.25</v>
      </c>
      <c r="CJ39" s="128">
        <v>0.25</v>
      </c>
      <c r="CK39" s="128">
        <v>0.25</v>
      </c>
      <c r="CL39" s="128">
        <v>0.5</v>
      </c>
      <c r="CM39" s="128">
        <v>0.5</v>
      </c>
      <c r="CN39" s="128">
        <v>0.5</v>
      </c>
      <c r="CO39" s="128">
        <v>0.5</v>
      </c>
      <c r="CP39" s="128">
        <v>0.5</v>
      </c>
      <c r="CQ39" s="128">
        <v>0.75</v>
      </c>
      <c r="CR39" s="128">
        <v>0.75</v>
      </c>
      <c r="CS39" s="128">
        <v>0.75</v>
      </c>
      <c r="CT39" s="128">
        <v>0.75</v>
      </c>
      <c r="CU39" s="128">
        <v>0.75</v>
      </c>
      <c r="CV39" s="128">
        <v>0.75</v>
      </c>
      <c r="CW39" s="128">
        <v>0.75</v>
      </c>
      <c r="CX39" s="128">
        <v>0.75</v>
      </c>
      <c r="CY39" s="128">
        <v>0.75</v>
      </c>
      <c r="CZ39" s="128">
        <v>0.75</v>
      </c>
    </row>
    <row r="40" spans="2:104">
      <c r="B40" s="112" t="s">
        <v>374</v>
      </c>
      <c r="C40" s="127">
        <v>0.5</v>
      </c>
      <c r="E40" s="112" t="s">
        <v>374</v>
      </c>
      <c r="F40" s="128">
        <v>0.75</v>
      </c>
      <c r="G40" s="128">
        <v>0.75</v>
      </c>
      <c r="H40" s="128">
        <v>0.75</v>
      </c>
      <c r="I40" s="128">
        <v>0.5</v>
      </c>
      <c r="J40" s="128">
        <v>0.75</v>
      </c>
      <c r="K40" s="128">
        <v>0.75</v>
      </c>
      <c r="L40" s="128">
        <v>0.5</v>
      </c>
      <c r="M40" s="128">
        <v>0.5</v>
      </c>
      <c r="N40" s="128">
        <v>0.75</v>
      </c>
      <c r="O40" s="128">
        <v>0.5</v>
      </c>
      <c r="P40" s="128">
        <v>0.25</v>
      </c>
      <c r="Q40" s="128">
        <v>0.25</v>
      </c>
      <c r="R40" s="128">
        <v>0.25</v>
      </c>
      <c r="S40" s="128">
        <v>0.5</v>
      </c>
      <c r="T40" s="128">
        <v>0.25</v>
      </c>
      <c r="U40" s="128">
        <v>0.5</v>
      </c>
      <c r="V40" s="128">
        <v>0.25</v>
      </c>
      <c r="W40" s="128">
        <v>0.5</v>
      </c>
      <c r="X40" s="128">
        <v>0.5</v>
      </c>
      <c r="Y40" s="128">
        <v>0.25</v>
      </c>
      <c r="Z40" s="128">
        <v>0.75</v>
      </c>
      <c r="AA40" s="128">
        <v>0.75</v>
      </c>
      <c r="AB40" s="128">
        <v>0.75</v>
      </c>
      <c r="AC40" s="128">
        <v>0.75</v>
      </c>
      <c r="AD40" s="128">
        <v>0.75</v>
      </c>
      <c r="AE40" s="128">
        <v>1</v>
      </c>
      <c r="AF40" s="128">
        <v>0.75</v>
      </c>
      <c r="AG40" s="128">
        <v>0.75</v>
      </c>
      <c r="AH40" s="128">
        <v>1</v>
      </c>
      <c r="AI40" s="128">
        <v>1</v>
      </c>
      <c r="AJ40" s="128">
        <v>1</v>
      </c>
      <c r="AK40" s="128">
        <v>1</v>
      </c>
      <c r="AL40" s="128">
        <v>1</v>
      </c>
      <c r="AM40" s="128">
        <v>1</v>
      </c>
      <c r="AN40" s="128">
        <v>1</v>
      </c>
      <c r="AO40" s="128">
        <v>1</v>
      </c>
      <c r="AP40" s="128">
        <v>1</v>
      </c>
      <c r="AQ40" s="128">
        <v>0.75</v>
      </c>
      <c r="AR40" s="128">
        <v>0.75</v>
      </c>
      <c r="AS40" s="128">
        <v>1</v>
      </c>
      <c r="AT40" s="128">
        <v>1</v>
      </c>
      <c r="AU40" s="128">
        <v>1</v>
      </c>
      <c r="AV40" s="128">
        <v>1</v>
      </c>
      <c r="AW40" s="128">
        <v>1</v>
      </c>
      <c r="AX40" s="128">
        <v>1</v>
      </c>
      <c r="AY40" s="128">
        <v>0.75</v>
      </c>
      <c r="AZ40" s="128">
        <v>0.75</v>
      </c>
      <c r="BA40" s="128">
        <v>1</v>
      </c>
      <c r="BB40" s="128">
        <v>0.75</v>
      </c>
      <c r="BC40" s="128">
        <v>0.75</v>
      </c>
      <c r="BD40" s="128">
        <v>0.75</v>
      </c>
      <c r="BE40" s="128">
        <v>0.75</v>
      </c>
      <c r="BF40" s="128">
        <v>0.75</v>
      </c>
      <c r="BG40" s="128">
        <v>0.75</v>
      </c>
      <c r="BH40" s="128">
        <v>0.75</v>
      </c>
      <c r="BI40" s="128">
        <v>0.75</v>
      </c>
      <c r="BJ40" s="128">
        <v>0.75</v>
      </c>
      <c r="BK40" s="128">
        <v>0.75</v>
      </c>
      <c r="BL40" s="128">
        <v>0.75</v>
      </c>
      <c r="BM40" s="128">
        <v>0.75</v>
      </c>
      <c r="BN40" s="128">
        <v>0.5</v>
      </c>
      <c r="BO40" s="128">
        <v>0.5</v>
      </c>
      <c r="BP40" s="128">
        <v>0.5</v>
      </c>
      <c r="BQ40" s="128">
        <v>0.75</v>
      </c>
      <c r="BR40" s="128">
        <v>0.5</v>
      </c>
      <c r="BS40" s="128">
        <v>0.5</v>
      </c>
      <c r="BT40" s="128">
        <v>0.5</v>
      </c>
      <c r="BU40" s="128">
        <v>0.5</v>
      </c>
      <c r="BV40" s="128">
        <v>0.5</v>
      </c>
      <c r="BW40" s="128">
        <v>0.5</v>
      </c>
      <c r="BX40" s="128">
        <v>0.25</v>
      </c>
      <c r="BY40" s="128">
        <v>0.25</v>
      </c>
      <c r="BZ40" s="128">
        <v>0.25</v>
      </c>
      <c r="CA40" s="128">
        <v>0.25</v>
      </c>
      <c r="CB40" s="128">
        <v>0.5</v>
      </c>
      <c r="CC40" s="128">
        <v>0.25</v>
      </c>
      <c r="CD40" s="128">
        <v>0.25</v>
      </c>
      <c r="CE40" s="128">
        <v>0.25</v>
      </c>
      <c r="CF40" s="128">
        <v>0.25</v>
      </c>
      <c r="CG40" s="128">
        <v>0.25</v>
      </c>
      <c r="CH40" s="128">
        <v>0.25</v>
      </c>
      <c r="CI40" s="128">
        <v>0.25</v>
      </c>
      <c r="CJ40" s="128">
        <v>0.25</v>
      </c>
      <c r="CK40" s="128">
        <v>0.25</v>
      </c>
      <c r="CL40" s="128">
        <v>0.5</v>
      </c>
      <c r="CM40" s="128">
        <v>0.5</v>
      </c>
      <c r="CN40" s="128">
        <v>0.5</v>
      </c>
      <c r="CO40" s="128">
        <v>0.5</v>
      </c>
      <c r="CP40" s="128">
        <v>0.5</v>
      </c>
      <c r="CQ40" s="128">
        <v>0.75</v>
      </c>
      <c r="CR40" s="128">
        <v>0.75</v>
      </c>
      <c r="CS40" s="128">
        <v>0.75</v>
      </c>
      <c r="CT40" s="128">
        <v>0.75</v>
      </c>
      <c r="CU40" s="128">
        <v>0.75</v>
      </c>
      <c r="CV40" s="128">
        <v>0.75</v>
      </c>
      <c r="CW40" s="128">
        <v>0.75</v>
      </c>
      <c r="CX40" s="128">
        <v>0.75</v>
      </c>
      <c r="CY40" s="128">
        <v>0.75</v>
      </c>
      <c r="CZ40" s="128">
        <v>0.75</v>
      </c>
    </row>
    <row r="41" spans="2:104">
      <c r="B41" s="112" t="s">
        <v>375</v>
      </c>
      <c r="C41" s="127">
        <v>0.4</v>
      </c>
      <c r="E41" s="112" t="s">
        <v>375</v>
      </c>
      <c r="F41" s="128">
        <v>0.5</v>
      </c>
      <c r="G41" s="128">
        <v>0.5</v>
      </c>
      <c r="H41" s="128">
        <v>0.5</v>
      </c>
      <c r="I41" s="128">
        <v>0.5</v>
      </c>
      <c r="J41" s="128">
        <v>0.5</v>
      </c>
      <c r="K41" s="128">
        <v>0.5</v>
      </c>
      <c r="L41" s="128">
        <v>0.5</v>
      </c>
      <c r="M41" s="128">
        <v>0.5</v>
      </c>
      <c r="N41" s="128">
        <v>0.5</v>
      </c>
      <c r="O41" s="128">
        <v>0.5</v>
      </c>
      <c r="P41" s="128">
        <v>0.25</v>
      </c>
      <c r="Q41" s="128">
        <v>0.25</v>
      </c>
      <c r="R41" s="128">
        <v>0.25</v>
      </c>
      <c r="S41" s="128">
        <v>0.25</v>
      </c>
      <c r="T41" s="128">
        <v>0.25</v>
      </c>
      <c r="U41" s="128">
        <v>0.5</v>
      </c>
      <c r="V41" s="128">
        <v>0.25</v>
      </c>
      <c r="W41" s="128">
        <v>0.5</v>
      </c>
      <c r="X41" s="128">
        <v>0.5</v>
      </c>
      <c r="Y41" s="128">
        <v>0.25</v>
      </c>
      <c r="Z41" s="128">
        <v>0.75</v>
      </c>
      <c r="AA41" s="128">
        <v>0.75</v>
      </c>
      <c r="AB41" s="128">
        <v>0.75</v>
      </c>
      <c r="AC41" s="128">
        <v>0.75</v>
      </c>
      <c r="AD41" s="128">
        <v>0.75</v>
      </c>
      <c r="AE41" s="128">
        <v>0.75</v>
      </c>
      <c r="AF41" s="128">
        <v>0.75</v>
      </c>
      <c r="AG41" s="128">
        <v>0.75</v>
      </c>
      <c r="AH41" s="128">
        <v>1</v>
      </c>
      <c r="AI41" s="128">
        <v>0.75</v>
      </c>
      <c r="AJ41" s="128">
        <v>1</v>
      </c>
      <c r="AK41" s="128">
        <v>1</v>
      </c>
      <c r="AL41" s="128">
        <v>1</v>
      </c>
      <c r="AM41" s="128">
        <v>1</v>
      </c>
      <c r="AN41" s="128">
        <v>1</v>
      </c>
      <c r="AO41" s="128">
        <v>1</v>
      </c>
      <c r="AP41" s="128">
        <v>1</v>
      </c>
      <c r="AQ41" s="128">
        <v>1</v>
      </c>
      <c r="AR41" s="128">
        <v>1</v>
      </c>
      <c r="AS41" s="128">
        <v>1</v>
      </c>
      <c r="AT41" s="128">
        <v>1</v>
      </c>
      <c r="AU41" s="128">
        <v>1</v>
      </c>
      <c r="AV41" s="128">
        <v>0.75</v>
      </c>
      <c r="AW41" s="128">
        <v>1</v>
      </c>
      <c r="AX41" s="128">
        <v>0.75</v>
      </c>
      <c r="AY41" s="128">
        <v>0.75</v>
      </c>
      <c r="AZ41" s="128">
        <v>0.75</v>
      </c>
      <c r="BA41" s="128">
        <v>0.75</v>
      </c>
      <c r="BB41" s="128">
        <v>0.75</v>
      </c>
      <c r="BC41" s="128">
        <v>0.75</v>
      </c>
      <c r="BD41" s="128">
        <v>0.75</v>
      </c>
      <c r="BE41" s="128">
        <v>0.75</v>
      </c>
      <c r="BF41" s="128">
        <v>0.75</v>
      </c>
      <c r="BG41" s="128">
        <v>0.75</v>
      </c>
      <c r="BH41" s="128">
        <v>0.75</v>
      </c>
      <c r="BI41" s="128">
        <v>0.75</v>
      </c>
      <c r="BJ41" s="128">
        <v>0.75</v>
      </c>
      <c r="BK41" s="128">
        <v>0.75</v>
      </c>
      <c r="BL41" s="128">
        <v>0.75</v>
      </c>
      <c r="BM41" s="128">
        <v>0.5</v>
      </c>
      <c r="BN41" s="128">
        <v>0.5</v>
      </c>
      <c r="BO41" s="128">
        <v>0.5</v>
      </c>
      <c r="BP41" s="128">
        <v>0.5</v>
      </c>
      <c r="BQ41" s="128">
        <v>0.5</v>
      </c>
      <c r="BR41" s="128">
        <v>0.5</v>
      </c>
      <c r="BS41" s="128">
        <v>0.5</v>
      </c>
      <c r="BT41" s="128">
        <v>0.5</v>
      </c>
      <c r="BU41" s="128">
        <v>0.5</v>
      </c>
      <c r="BV41" s="128">
        <v>0.5</v>
      </c>
      <c r="BW41" s="128">
        <v>0.5</v>
      </c>
      <c r="BX41" s="128">
        <v>0.25</v>
      </c>
      <c r="BY41" s="128">
        <v>0.25</v>
      </c>
      <c r="BZ41" s="128">
        <v>0.25</v>
      </c>
      <c r="CA41" s="128">
        <v>0.25</v>
      </c>
      <c r="CB41" s="128">
        <v>0.25</v>
      </c>
      <c r="CC41" s="128">
        <v>0.25</v>
      </c>
      <c r="CD41" s="128">
        <v>0.25</v>
      </c>
      <c r="CE41" s="128">
        <v>0.25</v>
      </c>
      <c r="CF41" s="128">
        <v>0.25</v>
      </c>
      <c r="CG41" s="128">
        <v>0.25</v>
      </c>
      <c r="CH41" s="128">
        <v>0</v>
      </c>
      <c r="CI41" s="128">
        <v>0.25</v>
      </c>
      <c r="CJ41" s="128">
        <v>0.25</v>
      </c>
      <c r="CK41" s="128">
        <v>0</v>
      </c>
      <c r="CL41" s="128">
        <v>0.5</v>
      </c>
      <c r="CM41" s="128">
        <v>0.25</v>
      </c>
      <c r="CN41" s="128">
        <v>0.5</v>
      </c>
      <c r="CO41" s="128">
        <v>0.5</v>
      </c>
      <c r="CP41" s="128">
        <v>0.25</v>
      </c>
      <c r="CQ41" s="128">
        <v>0.75</v>
      </c>
      <c r="CR41" s="128">
        <v>0.75</v>
      </c>
      <c r="CS41" s="128">
        <v>0.75</v>
      </c>
      <c r="CT41" s="128">
        <v>0.75</v>
      </c>
      <c r="CU41" s="128">
        <v>0.75</v>
      </c>
      <c r="CV41" s="128">
        <v>0.75</v>
      </c>
      <c r="CW41" s="128">
        <v>0.75</v>
      </c>
      <c r="CX41" s="128">
        <v>0.75</v>
      </c>
      <c r="CY41" s="128">
        <v>0.75</v>
      </c>
      <c r="CZ41" s="128">
        <v>0.5</v>
      </c>
    </row>
    <row r="42" spans="2:104">
      <c r="B42" s="112" t="s">
        <v>376</v>
      </c>
      <c r="C42" s="127">
        <v>0.5</v>
      </c>
      <c r="E42" s="112" t="s">
        <v>376</v>
      </c>
      <c r="F42" s="128">
        <v>0.5</v>
      </c>
      <c r="G42" s="128">
        <v>0.5</v>
      </c>
      <c r="H42" s="128">
        <v>0.5</v>
      </c>
      <c r="I42" s="128">
        <v>0.5</v>
      </c>
      <c r="J42" s="128">
        <v>0.5</v>
      </c>
      <c r="K42" s="128">
        <v>0.5</v>
      </c>
      <c r="L42" s="128">
        <v>0.5</v>
      </c>
      <c r="M42" s="128">
        <v>0.5</v>
      </c>
      <c r="N42" s="128">
        <v>0.5</v>
      </c>
      <c r="O42" s="128">
        <v>0.5</v>
      </c>
      <c r="P42" s="128">
        <v>0.25</v>
      </c>
      <c r="Q42" s="128">
        <v>0.25</v>
      </c>
      <c r="R42" s="128">
        <v>0.25</v>
      </c>
      <c r="S42" s="128">
        <v>0.25</v>
      </c>
      <c r="T42" s="128">
        <v>0.25</v>
      </c>
      <c r="U42" s="128">
        <v>0.25</v>
      </c>
      <c r="V42" s="128">
        <v>0.25</v>
      </c>
      <c r="W42" s="128">
        <v>0.5</v>
      </c>
      <c r="X42" s="128">
        <v>0.25</v>
      </c>
      <c r="Y42" s="128">
        <v>0.25</v>
      </c>
      <c r="Z42" s="128">
        <v>0.75</v>
      </c>
      <c r="AA42" s="128">
        <v>0.5</v>
      </c>
      <c r="AB42" s="128">
        <v>0.75</v>
      </c>
      <c r="AC42" s="128">
        <v>0.75</v>
      </c>
      <c r="AD42" s="128">
        <v>0.75</v>
      </c>
      <c r="AE42" s="128">
        <v>0.75</v>
      </c>
      <c r="AF42" s="128">
        <v>0.75</v>
      </c>
      <c r="AG42" s="128">
        <v>0.75</v>
      </c>
      <c r="AH42" s="128">
        <v>0.75</v>
      </c>
      <c r="AI42" s="128">
        <v>0.75</v>
      </c>
      <c r="AJ42" s="128">
        <v>1</v>
      </c>
      <c r="AK42" s="128">
        <v>1</v>
      </c>
      <c r="AL42" s="128">
        <v>1</v>
      </c>
      <c r="AM42" s="128">
        <v>1</v>
      </c>
      <c r="AN42" s="128">
        <v>1</v>
      </c>
      <c r="AO42" s="128">
        <v>0.75</v>
      </c>
      <c r="AP42" s="128">
        <v>0.75</v>
      </c>
      <c r="AQ42" s="128">
        <v>0.75</v>
      </c>
      <c r="AR42" s="128">
        <v>1</v>
      </c>
      <c r="AS42" s="128">
        <v>0.75</v>
      </c>
      <c r="AT42" s="128">
        <v>1</v>
      </c>
      <c r="AU42" s="128">
        <v>1</v>
      </c>
      <c r="AV42" s="128">
        <v>0.75</v>
      </c>
      <c r="AW42" s="128">
        <v>1</v>
      </c>
      <c r="AX42" s="128">
        <v>1</v>
      </c>
      <c r="AY42" s="128">
        <v>0.75</v>
      </c>
      <c r="AZ42" s="128">
        <v>0.75</v>
      </c>
      <c r="BA42" s="128">
        <v>0.75</v>
      </c>
      <c r="BB42" s="128">
        <v>0.75</v>
      </c>
      <c r="BC42" s="128">
        <v>0.75</v>
      </c>
      <c r="BD42" s="128">
        <v>0.75</v>
      </c>
      <c r="BE42" s="128">
        <v>0.75</v>
      </c>
      <c r="BF42" s="128">
        <v>0.75</v>
      </c>
      <c r="BG42" s="128">
        <v>0.75</v>
      </c>
      <c r="BH42" s="128">
        <v>0.75</v>
      </c>
      <c r="BI42" s="128">
        <v>0.75</v>
      </c>
      <c r="BJ42" s="128">
        <v>0.75</v>
      </c>
      <c r="BK42" s="128">
        <v>0.75</v>
      </c>
      <c r="BL42" s="128">
        <v>0.75</v>
      </c>
      <c r="BM42" s="128">
        <v>0.75</v>
      </c>
      <c r="BN42" s="128">
        <v>0.5</v>
      </c>
      <c r="BO42" s="128">
        <v>0.5</v>
      </c>
      <c r="BP42" s="128">
        <v>0.5</v>
      </c>
      <c r="BQ42" s="128">
        <v>0.5</v>
      </c>
      <c r="BR42" s="128">
        <v>0.5</v>
      </c>
      <c r="BS42" s="128">
        <v>0.5</v>
      </c>
      <c r="BT42" s="128">
        <v>0.5</v>
      </c>
      <c r="BU42" s="128">
        <v>0.5</v>
      </c>
      <c r="BV42" s="128">
        <v>0.5</v>
      </c>
      <c r="BW42" s="128">
        <v>0.5</v>
      </c>
      <c r="BX42" s="128">
        <v>0.25</v>
      </c>
      <c r="BY42" s="128">
        <v>0.25</v>
      </c>
      <c r="BZ42" s="128">
        <v>0.25</v>
      </c>
      <c r="CA42" s="128">
        <v>0.25</v>
      </c>
      <c r="CB42" s="128">
        <v>0.25</v>
      </c>
      <c r="CC42" s="128">
        <v>0</v>
      </c>
      <c r="CD42" s="128">
        <v>0</v>
      </c>
      <c r="CE42" s="128">
        <v>0.25</v>
      </c>
      <c r="CF42" s="128">
        <v>0.25</v>
      </c>
      <c r="CG42" s="128">
        <v>0</v>
      </c>
      <c r="CH42" s="128">
        <v>0</v>
      </c>
      <c r="CI42" s="128">
        <v>0.25</v>
      </c>
      <c r="CJ42" s="128">
        <v>0.25</v>
      </c>
      <c r="CK42" s="128">
        <v>0</v>
      </c>
      <c r="CL42" s="128">
        <v>0.25</v>
      </c>
      <c r="CM42" s="128">
        <v>0.25</v>
      </c>
      <c r="CN42" s="128">
        <v>0.5</v>
      </c>
      <c r="CO42" s="128">
        <v>0.5</v>
      </c>
      <c r="CP42" s="128">
        <v>0.25</v>
      </c>
      <c r="CQ42" s="128">
        <v>0.75</v>
      </c>
      <c r="CR42" s="128">
        <v>0.5</v>
      </c>
      <c r="CS42" s="128">
        <v>0.75</v>
      </c>
      <c r="CT42" s="128">
        <v>0.75</v>
      </c>
      <c r="CU42" s="128">
        <v>0.75</v>
      </c>
      <c r="CV42" s="128">
        <v>0.75</v>
      </c>
      <c r="CW42" s="128">
        <v>0.5</v>
      </c>
      <c r="CX42" s="128">
        <v>0.75</v>
      </c>
      <c r="CY42" s="128">
        <v>0.75</v>
      </c>
      <c r="CZ42" s="128">
        <v>0.5</v>
      </c>
    </row>
    <row r="43" spans="2:104">
      <c r="B43" s="112" t="s">
        <v>377</v>
      </c>
      <c r="C43" s="127">
        <v>0.4</v>
      </c>
      <c r="E43" s="112" t="s">
        <v>377</v>
      </c>
      <c r="F43" s="128">
        <v>0.5</v>
      </c>
      <c r="G43" s="128">
        <v>0.5</v>
      </c>
      <c r="H43" s="128">
        <v>0.75</v>
      </c>
      <c r="I43" s="128">
        <v>0.5</v>
      </c>
      <c r="J43" s="128">
        <v>0.75</v>
      </c>
      <c r="K43" s="128">
        <v>0.75</v>
      </c>
      <c r="L43" s="128">
        <v>0.5</v>
      </c>
      <c r="M43" s="128">
        <v>0.5</v>
      </c>
      <c r="N43" s="128">
        <v>0.75</v>
      </c>
      <c r="O43" s="128">
        <v>0.5</v>
      </c>
      <c r="P43" s="128">
        <v>0.25</v>
      </c>
      <c r="Q43" s="128">
        <v>0.25</v>
      </c>
      <c r="R43" s="128">
        <v>0.25</v>
      </c>
      <c r="S43" s="128">
        <v>0.5</v>
      </c>
      <c r="T43" s="128">
        <v>0.25</v>
      </c>
      <c r="U43" s="128">
        <v>0.5</v>
      </c>
      <c r="V43" s="128">
        <v>0.25</v>
      </c>
      <c r="W43" s="128">
        <v>0.5</v>
      </c>
      <c r="X43" s="128">
        <v>0.5</v>
      </c>
      <c r="Y43" s="128">
        <v>0.25</v>
      </c>
      <c r="Z43" s="128">
        <v>0.75</v>
      </c>
      <c r="AA43" s="128">
        <v>0.75</v>
      </c>
      <c r="AB43" s="128">
        <v>0.75</v>
      </c>
      <c r="AC43" s="128">
        <v>1</v>
      </c>
      <c r="AD43" s="128">
        <v>0.75</v>
      </c>
      <c r="AE43" s="128">
        <v>0.75</v>
      </c>
      <c r="AF43" s="128">
        <v>0.75</v>
      </c>
      <c r="AG43" s="128">
        <v>0.75</v>
      </c>
      <c r="AH43" s="128">
        <v>1</v>
      </c>
      <c r="AI43" s="128">
        <v>0.75</v>
      </c>
      <c r="AJ43" s="128">
        <v>1</v>
      </c>
      <c r="AK43" s="128">
        <v>1</v>
      </c>
      <c r="AL43" s="128">
        <v>1</v>
      </c>
      <c r="AM43" s="128">
        <v>1</v>
      </c>
      <c r="AN43" s="128">
        <v>0.75</v>
      </c>
      <c r="AO43" s="128">
        <v>1</v>
      </c>
      <c r="AP43" s="128">
        <v>1</v>
      </c>
      <c r="AQ43" s="128">
        <v>1</v>
      </c>
      <c r="AR43" s="128">
        <v>1</v>
      </c>
      <c r="AS43" s="128">
        <v>1</v>
      </c>
      <c r="AT43" s="128">
        <v>0.75</v>
      </c>
      <c r="AU43" s="128">
        <v>0.75</v>
      </c>
      <c r="AV43" s="128">
        <v>0.75</v>
      </c>
      <c r="AW43" s="128">
        <v>0.75</v>
      </c>
      <c r="AX43" s="128">
        <v>0.75</v>
      </c>
      <c r="AY43" s="128">
        <v>0.75</v>
      </c>
      <c r="AZ43" s="128">
        <v>0.75</v>
      </c>
      <c r="BA43" s="128">
        <v>0.75</v>
      </c>
      <c r="BB43" s="128">
        <v>0.75</v>
      </c>
      <c r="BC43" s="128">
        <v>0.75</v>
      </c>
      <c r="BD43" s="128">
        <v>0.75</v>
      </c>
      <c r="BE43" s="128">
        <v>0.75</v>
      </c>
      <c r="BF43" s="128">
        <v>0.75</v>
      </c>
      <c r="BG43" s="128">
        <v>0.75</v>
      </c>
      <c r="BH43" s="128">
        <v>0.75</v>
      </c>
      <c r="BI43" s="128">
        <v>0.75</v>
      </c>
      <c r="BJ43" s="128">
        <v>0.5</v>
      </c>
      <c r="BK43" s="128">
        <v>0.75</v>
      </c>
      <c r="BL43" s="128">
        <v>0.75</v>
      </c>
      <c r="BM43" s="128">
        <v>0.5</v>
      </c>
      <c r="BN43" s="128">
        <v>0.5</v>
      </c>
      <c r="BO43" s="128">
        <v>0.5</v>
      </c>
      <c r="BP43" s="128">
        <v>0.5</v>
      </c>
      <c r="BQ43" s="128">
        <v>0.5</v>
      </c>
      <c r="BR43" s="128">
        <v>0.5</v>
      </c>
      <c r="BS43" s="128">
        <v>0.5</v>
      </c>
      <c r="BT43" s="128">
        <v>0.5</v>
      </c>
      <c r="BU43" s="128">
        <v>0.5</v>
      </c>
      <c r="BV43" s="128">
        <v>0.5</v>
      </c>
      <c r="BW43" s="128">
        <v>0.5</v>
      </c>
      <c r="BX43" s="128">
        <v>0.25</v>
      </c>
      <c r="BY43" s="128">
        <v>0.25</v>
      </c>
      <c r="BZ43" s="128">
        <v>0.25</v>
      </c>
      <c r="CA43" s="128">
        <v>0.25</v>
      </c>
      <c r="CB43" s="128">
        <v>0.25</v>
      </c>
      <c r="CC43" s="128">
        <v>0.25</v>
      </c>
      <c r="CD43" s="128">
        <v>0.25</v>
      </c>
      <c r="CE43" s="128">
        <v>0.25</v>
      </c>
      <c r="CF43" s="128">
        <v>0.25</v>
      </c>
      <c r="CG43" s="128">
        <v>0.25</v>
      </c>
      <c r="CH43" s="128">
        <v>0.25</v>
      </c>
      <c r="CI43" s="128">
        <v>0.25</v>
      </c>
      <c r="CJ43" s="128">
        <v>0.25</v>
      </c>
      <c r="CK43" s="128">
        <v>0</v>
      </c>
      <c r="CL43" s="128">
        <v>0.5</v>
      </c>
      <c r="CM43" s="128">
        <v>0.25</v>
      </c>
      <c r="CN43" s="128">
        <v>0.5</v>
      </c>
      <c r="CO43" s="128">
        <v>0.5</v>
      </c>
      <c r="CP43" s="128">
        <v>0.25</v>
      </c>
      <c r="CQ43" s="128">
        <v>0.75</v>
      </c>
      <c r="CR43" s="128">
        <v>0.75</v>
      </c>
      <c r="CS43" s="128">
        <v>0.75</v>
      </c>
      <c r="CT43" s="128">
        <v>0.75</v>
      </c>
      <c r="CU43" s="128">
        <v>0.75</v>
      </c>
      <c r="CV43" s="128">
        <v>0.75</v>
      </c>
      <c r="CW43" s="128">
        <v>0.75</v>
      </c>
      <c r="CX43" s="128">
        <v>0.75</v>
      </c>
      <c r="CY43" s="128">
        <v>0.75</v>
      </c>
      <c r="CZ43" s="128">
        <v>0.5</v>
      </c>
    </row>
    <row r="44" spans="2:104">
      <c r="B44" s="112" t="s">
        <v>378</v>
      </c>
      <c r="C44" s="127">
        <v>0.4</v>
      </c>
      <c r="E44" s="112" t="s">
        <v>378</v>
      </c>
      <c r="F44" s="128">
        <v>0.75</v>
      </c>
      <c r="G44" s="128">
        <v>0.5</v>
      </c>
      <c r="H44" s="128">
        <v>0.75</v>
      </c>
      <c r="I44" s="128">
        <v>0.5</v>
      </c>
      <c r="J44" s="128">
        <v>0.75</v>
      </c>
      <c r="K44" s="128">
        <v>0.75</v>
      </c>
      <c r="L44" s="128">
        <v>0.5</v>
      </c>
      <c r="M44" s="128">
        <v>0.5</v>
      </c>
      <c r="N44" s="128">
        <v>0.75</v>
      </c>
      <c r="O44" s="128">
        <v>0.5</v>
      </c>
      <c r="P44" s="128">
        <v>0.25</v>
      </c>
      <c r="Q44" s="128">
        <v>0.25</v>
      </c>
      <c r="R44" s="128">
        <v>0.25</v>
      </c>
      <c r="S44" s="128">
        <v>0.5</v>
      </c>
      <c r="T44" s="128">
        <v>0.25</v>
      </c>
      <c r="U44" s="128">
        <v>0.5</v>
      </c>
      <c r="V44" s="128">
        <v>0.25</v>
      </c>
      <c r="W44" s="128">
        <v>0.5</v>
      </c>
      <c r="X44" s="128">
        <v>0.5</v>
      </c>
      <c r="Y44" s="128">
        <v>0.25</v>
      </c>
      <c r="Z44" s="128">
        <v>0.75</v>
      </c>
      <c r="AA44" s="128">
        <v>0.75</v>
      </c>
      <c r="AB44" s="128">
        <v>0.75</v>
      </c>
      <c r="AC44" s="128">
        <v>1</v>
      </c>
      <c r="AD44" s="128">
        <v>0.75</v>
      </c>
      <c r="AE44" s="128">
        <v>0.75</v>
      </c>
      <c r="AF44" s="128">
        <v>0.75</v>
      </c>
      <c r="AG44" s="128">
        <v>0.75</v>
      </c>
      <c r="AH44" s="128">
        <v>1</v>
      </c>
      <c r="AI44" s="128">
        <v>0.75</v>
      </c>
      <c r="AJ44" s="128">
        <v>1</v>
      </c>
      <c r="AK44" s="128">
        <v>1</v>
      </c>
      <c r="AL44" s="128">
        <v>1</v>
      </c>
      <c r="AM44" s="128">
        <v>1</v>
      </c>
      <c r="AN44" s="128">
        <v>0.75</v>
      </c>
      <c r="AO44" s="128">
        <v>1</v>
      </c>
      <c r="AP44" s="128">
        <v>1</v>
      </c>
      <c r="AQ44" s="128">
        <v>1</v>
      </c>
      <c r="AR44" s="128">
        <v>1</v>
      </c>
      <c r="AS44" s="128">
        <v>1</v>
      </c>
      <c r="AT44" s="128">
        <v>0.75</v>
      </c>
      <c r="AU44" s="128">
        <v>0.75</v>
      </c>
      <c r="AV44" s="128">
        <v>0.75</v>
      </c>
      <c r="AW44" s="128">
        <v>0.75</v>
      </c>
      <c r="AX44" s="128">
        <v>0.75</v>
      </c>
      <c r="AY44" s="128">
        <v>0.75</v>
      </c>
      <c r="AZ44" s="128">
        <v>0.75</v>
      </c>
      <c r="BA44" s="128">
        <v>0.75</v>
      </c>
      <c r="BB44" s="128">
        <v>0.75</v>
      </c>
      <c r="BC44" s="128">
        <v>0.75</v>
      </c>
      <c r="BD44" s="128">
        <v>0.75</v>
      </c>
      <c r="BE44" s="128">
        <v>0.75</v>
      </c>
      <c r="BF44" s="128">
        <v>0.75</v>
      </c>
      <c r="BG44" s="128">
        <v>0.75</v>
      </c>
      <c r="BH44" s="128">
        <v>0.75</v>
      </c>
      <c r="BI44" s="128">
        <v>0.75</v>
      </c>
      <c r="BJ44" s="128">
        <v>0.5</v>
      </c>
      <c r="BK44" s="128">
        <v>0.75</v>
      </c>
      <c r="BL44" s="128">
        <v>0.75</v>
      </c>
      <c r="BM44" s="128">
        <v>0.5</v>
      </c>
      <c r="BN44" s="128">
        <v>0.5</v>
      </c>
      <c r="BO44" s="128">
        <v>0.5</v>
      </c>
      <c r="BP44" s="128">
        <v>0.5</v>
      </c>
      <c r="BQ44" s="128">
        <v>0.5</v>
      </c>
      <c r="BR44" s="128">
        <v>0.5</v>
      </c>
      <c r="BS44" s="128">
        <v>0.5</v>
      </c>
      <c r="BT44" s="128">
        <v>0.5</v>
      </c>
      <c r="BU44" s="128">
        <v>0.5</v>
      </c>
      <c r="BV44" s="128">
        <v>0.5</v>
      </c>
      <c r="BW44" s="128">
        <v>0.5</v>
      </c>
      <c r="BX44" s="128">
        <v>0.25</v>
      </c>
      <c r="BY44" s="128">
        <v>0.25</v>
      </c>
      <c r="BZ44" s="128">
        <v>0.25</v>
      </c>
      <c r="CA44" s="128">
        <v>0.25</v>
      </c>
      <c r="CB44" s="128">
        <v>0.25</v>
      </c>
      <c r="CC44" s="128">
        <v>0.25</v>
      </c>
      <c r="CD44" s="128">
        <v>0.25</v>
      </c>
      <c r="CE44" s="128">
        <v>0.25</v>
      </c>
      <c r="CF44" s="128">
        <v>0.25</v>
      </c>
      <c r="CG44" s="128">
        <v>0.25</v>
      </c>
      <c r="CH44" s="128">
        <v>0.25</v>
      </c>
      <c r="CI44" s="128">
        <v>0.25</v>
      </c>
      <c r="CJ44" s="128">
        <v>0.25</v>
      </c>
      <c r="CK44" s="128">
        <v>0</v>
      </c>
      <c r="CL44" s="128">
        <v>0.5</v>
      </c>
      <c r="CM44" s="128">
        <v>0.25</v>
      </c>
      <c r="CN44" s="128">
        <v>0.5</v>
      </c>
      <c r="CO44" s="128">
        <v>0.5</v>
      </c>
      <c r="CP44" s="128">
        <v>0.25</v>
      </c>
      <c r="CQ44" s="128">
        <v>0.75</v>
      </c>
      <c r="CR44" s="128">
        <v>0.75</v>
      </c>
      <c r="CS44" s="128">
        <v>0.75</v>
      </c>
      <c r="CT44" s="128">
        <v>0.75</v>
      </c>
      <c r="CU44" s="128">
        <v>0.75</v>
      </c>
      <c r="CV44" s="128">
        <v>0.75</v>
      </c>
      <c r="CW44" s="128">
        <v>0.75</v>
      </c>
      <c r="CX44" s="128">
        <v>0.75</v>
      </c>
      <c r="CY44" s="128">
        <v>0.75</v>
      </c>
      <c r="CZ44" s="128">
        <v>0.5</v>
      </c>
    </row>
    <row r="45" spans="2:104">
      <c r="B45" s="112" t="s">
        <v>379</v>
      </c>
      <c r="C45" s="127">
        <v>0.4</v>
      </c>
      <c r="E45" s="112" t="s">
        <v>379</v>
      </c>
      <c r="F45" s="128">
        <v>0.75</v>
      </c>
      <c r="G45" s="128">
        <v>0.75</v>
      </c>
      <c r="H45" s="128">
        <v>0.75</v>
      </c>
      <c r="I45" s="128">
        <v>0.75</v>
      </c>
      <c r="J45" s="128">
        <v>0.75</v>
      </c>
      <c r="K45" s="128">
        <v>0.75</v>
      </c>
      <c r="L45" s="128">
        <v>0.5</v>
      </c>
      <c r="M45" s="128">
        <v>0.5</v>
      </c>
      <c r="N45" s="128">
        <v>0.75</v>
      </c>
      <c r="O45" s="128">
        <v>0.5</v>
      </c>
      <c r="P45" s="128">
        <v>0.25</v>
      </c>
      <c r="Q45" s="128">
        <v>0.25</v>
      </c>
      <c r="R45" s="128">
        <v>0.5</v>
      </c>
      <c r="S45" s="128">
        <v>0.5</v>
      </c>
      <c r="T45" s="128">
        <v>0.25</v>
      </c>
      <c r="U45" s="128">
        <v>0.5</v>
      </c>
      <c r="V45" s="128">
        <v>0.5</v>
      </c>
      <c r="W45" s="128">
        <v>0.5</v>
      </c>
      <c r="X45" s="128">
        <v>0.5</v>
      </c>
      <c r="Y45" s="128">
        <v>0.25</v>
      </c>
      <c r="Z45" s="128">
        <v>0.75</v>
      </c>
      <c r="AA45" s="128">
        <v>0.75</v>
      </c>
      <c r="AB45" s="128">
        <v>1</v>
      </c>
      <c r="AC45" s="128">
        <v>1</v>
      </c>
      <c r="AD45" s="128">
        <v>0.75</v>
      </c>
      <c r="AE45" s="128">
        <v>0.75</v>
      </c>
      <c r="AF45" s="128">
        <v>0.75</v>
      </c>
      <c r="AG45" s="128">
        <v>0.75</v>
      </c>
      <c r="AH45" s="128">
        <v>1</v>
      </c>
      <c r="AI45" s="128">
        <v>0.75</v>
      </c>
      <c r="AJ45" s="128">
        <v>0.75</v>
      </c>
      <c r="AK45" s="128">
        <v>0.75</v>
      </c>
      <c r="AL45" s="128">
        <v>0.75</v>
      </c>
      <c r="AM45" s="128">
        <v>1</v>
      </c>
      <c r="AN45" s="128">
        <v>0.75</v>
      </c>
      <c r="AO45" s="128">
        <v>1</v>
      </c>
      <c r="AP45" s="128">
        <v>1</v>
      </c>
      <c r="AQ45" s="128">
        <v>1</v>
      </c>
      <c r="AR45" s="128">
        <v>1</v>
      </c>
      <c r="AS45" s="128">
        <v>1</v>
      </c>
      <c r="AT45" s="128">
        <v>0.75</v>
      </c>
      <c r="AU45" s="128">
        <v>0.75</v>
      </c>
      <c r="AV45" s="128">
        <v>0.75</v>
      </c>
      <c r="AW45" s="128">
        <v>0.75</v>
      </c>
      <c r="AX45" s="128">
        <v>0.75</v>
      </c>
      <c r="AY45" s="128">
        <v>0.75</v>
      </c>
      <c r="AZ45" s="128">
        <v>0.75</v>
      </c>
      <c r="BA45" s="128">
        <v>0.75</v>
      </c>
      <c r="BB45" s="128">
        <v>0.75</v>
      </c>
      <c r="BC45" s="128">
        <v>0.75</v>
      </c>
      <c r="BD45" s="128">
        <v>0.75</v>
      </c>
      <c r="BE45" s="128">
        <v>0.75</v>
      </c>
      <c r="BF45" s="128">
        <v>0.75</v>
      </c>
      <c r="BG45" s="128">
        <v>0.75</v>
      </c>
      <c r="BH45" s="128">
        <v>0.5</v>
      </c>
      <c r="BI45" s="128">
        <v>0.5</v>
      </c>
      <c r="BJ45" s="128">
        <v>0.5</v>
      </c>
      <c r="BK45" s="128">
        <v>0.75</v>
      </c>
      <c r="BL45" s="128">
        <v>0.5</v>
      </c>
      <c r="BM45" s="128">
        <v>0.5</v>
      </c>
      <c r="BN45" s="128">
        <v>0.5</v>
      </c>
      <c r="BO45" s="128">
        <v>0.5</v>
      </c>
      <c r="BP45" s="128">
        <v>0.5</v>
      </c>
      <c r="BQ45" s="128">
        <v>0.5</v>
      </c>
      <c r="BR45" s="128">
        <v>0.5</v>
      </c>
      <c r="BS45" s="128">
        <v>0.5</v>
      </c>
      <c r="BT45" s="128">
        <v>0.5</v>
      </c>
      <c r="BU45" s="128">
        <v>0.5</v>
      </c>
      <c r="BV45" s="128">
        <v>0.5</v>
      </c>
      <c r="BW45" s="128">
        <v>0.25</v>
      </c>
      <c r="BX45" s="128">
        <v>0.25</v>
      </c>
      <c r="BY45" s="128">
        <v>0.25</v>
      </c>
      <c r="BZ45" s="128">
        <v>0.25</v>
      </c>
      <c r="CA45" s="128">
        <v>0.25</v>
      </c>
      <c r="CB45" s="128">
        <v>0.25</v>
      </c>
      <c r="CC45" s="128">
        <v>0.25</v>
      </c>
      <c r="CD45" s="128">
        <v>0.25</v>
      </c>
      <c r="CE45" s="128">
        <v>0.25</v>
      </c>
      <c r="CF45" s="128">
        <v>0.25</v>
      </c>
      <c r="CG45" s="128">
        <v>0.25</v>
      </c>
      <c r="CH45" s="128">
        <v>0.25</v>
      </c>
      <c r="CI45" s="128">
        <v>0.25</v>
      </c>
      <c r="CJ45" s="128">
        <v>0.25</v>
      </c>
      <c r="CK45" s="128">
        <v>0.25</v>
      </c>
      <c r="CL45" s="128">
        <v>0.5</v>
      </c>
      <c r="CM45" s="128">
        <v>0.25</v>
      </c>
      <c r="CN45" s="128">
        <v>0.5</v>
      </c>
      <c r="CO45" s="128">
        <v>0.5</v>
      </c>
      <c r="CP45" s="128">
        <v>0.25</v>
      </c>
      <c r="CQ45" s="128">
        <v>0.75</v>
      </c>
      <c r="CR45" s="128">
        <v>0.75</v>
      </c>
      <c r="CS45" s="128">
        <v>0.75</v>
      </c>
      <c r="CT45" s="128">
        <v>0.75</v>
      </c>
      <c r="CU45" s="128">
        <v>0.75</v>
      </c>
      <c r="CV45" s="128">
        <v>0.75</v>
      </c>
      <c r="CW45" s="128">
        <v>0.75</v>
      </c>
      <c r="CX45" s="128">
        <v>0.75</v>
      </c>
      <c r="CY45" s="128">
        <v>0.75</v>
      </c>
      <c r="CZ45" s="128">
        <v>0.5</v>
      </c>
    </row>
    <row r="46" spans="2:104">
      <c r="B46" s="112" t="s">
        <v>380</v>
      </c>
      <c r="C46" s="127">
        <v>0.4</v>
      </c>
      <c r="E46" s="112" t="s">
        <v>380</v>
      </c>
      <c r="F46" s="128">
        <v>0.5</v>
      </c>
      <c r="G46" s="128">
        <v>0.5</v>
      </c>
      <c r="H46" s="128">
        <v>0.5</v>
      </c>
      <c r="I46" s="128">
        <v>0.5</v>
      </c>
      <c r="J46" s="128">
        <v>0.5</v>
      </c>
      <c r="K46" s="128">
        <v>0.5</v>
      </c>
      <c r="L46" s="128">
        <v>0.5</v>
      </c>
      <c r="M46" s="128">
        <v>0.5</v>
      </c>
      <c r="N46" s="128">
        <v>0.5</v>
      </c>
      <c r="O46" s="128">
        <v>0.5</v>
      </c>
      <c r="P46" s="128">
        <v>0.25</v>
      </c>
      <c r="Q46" s="128">
        <v>0.25</v>
      </c>
      <c r="R46" s="128">
        <v>0.25</v>
      </c>
      <c r="S46" s="128">
        <v>0.25</v>
      </c>
      <c r="T46" s="128">
        <v>0.25</v>
      </c>
      <c r="U46" s="128">
        <v>0.25</v>
      </c>
      <c r="V46" s="128">
        <v>0.25</v>
      </c>
      <c r="W46" s="128">
        <v>0.5</v>
      </c>
      <c r="X46" s="128">
        <v>0.25</v>
      </c>
      <c r="Y46" s="128">
        <v>0.25</v>
      </c>
      <c r="Z46" s="128">
        <v>0.75</v>
      </c>
      <c r="AA46" s="128">
        <v>0.5</v>
      </c>
      <c r="AB46" s="128">
        <v>0.75</v>
      </c>
      <c r="AC46" s="128">
        <v>0.75</v>
      </c>
      <c r="AD46" s="128">
        <v>0.75</v>
      </c>
      <c r="AE46" s="128">
        <v>0.75</v>
      </c>
      <c r="AF46" s="128">
        <v>0.75</v>
      </c>
      <c r="AG46" s="128">
        <v>0.75</v>
      </c>
      <c r="AH46" s="128">
        <v>0.75</v>
      </c>
      <c r="AI46" s="128">
        <v>0.75</v>
      </c>
      <c r="AJ46" s="128">
        <v>0.75</v>
      </c>
      <c r="AK46" s="128">
        <v>0.75</v>
      </c>
      <c r="AL46" s="128">
        <v>0.75</v>
      </c>
      <c r="AM46" s="128">
        <v>1</v>
      </c>
      <c r="AN46" s="128">
        <v>1</v>
      </c>
      <c r="AO46" s="128">
        <v>1</v>
      </c>
      <c r="AP46" s="128">
        <v>1</v>
      </c>
      <c r="AQ46" s="128">
        <v>1</v>
      </c>
      <c r="AR46" s="128">
        <v>1</v>
      </c>
      <c r="AS46" s="128">
        <v>1</v>
      </c>
      <c r="AT46" s="128">
        <v>0.75</v>
      </c>
      <c r="AU46" s="128">
        <v>0.75</v>
      </c>
      <c r="AV46" s="128">
        <v>0.75</v>
      </c>
      <c r="AW46" s="128">
        <v>0.75</v>
      </c>
      <c r="AX46" s="128">
        <v>0.75</v>
      </c>
      <c r="AY46" s="128">
        <v>0.75</v>
      </c>
      <c r="AZ46" s="128">
        <v>0.75</v>
      </c>
      <c r="BA46" s="128">
        <v>0.75</v>
      </c>
      <c r="BB46" s="128">
        <v>0.75</v>
      </c>
      <c r="BC46" s="128">
        <v>0.75</v>
      </c>
      <c r="BD46" s="128">
        <v>0.5</v>
      </c>
      <c r="BE46" s="128">
        <v>0.5</v>
      </c>
      <c r="BF46" s="128">
        <v>0.5</v>
      </c>
      <c r="BG46" s="128">
        <v>0.5</v>
      </c>
      <c r="BH46" s="128">
        <v>0.5</v>
      </c>
      <c r="BI46" s="128">
        <v>0.5</v>
      </c>
      <c r="BJ46" s="128">
        <v>0.5</v>
      </c>
      <c r="BK46" s="128">
        <v>0.75</v>
      </c>
      <c r="BL46" s="128">
        <v>0.5</v>
      </c>
      <c r="BM46" s="128">
        <v>0.5</v>
      </c>
      <c r="BN46" s="128">
        <v>0.5</v>
      </c>
      <c r="BO46" s="128">
        <v>0.5</v>
      </c>
      <c r="BP46" s="128">
        <v>0.5</v>
      </c>
      <c r="BQ46" s="128">
        <v>0.5</v>
      </c>
      <c r="BR46" s="128">
        <v>0.25</v>
      </c>
      <c r="BS46" s="128">
        <v>0.5</v>
      </c>
      <c r="BT46" s="128">
        <v>0.25</v>
      </c>
      <c r="BU46" s="128">
        <v>0.5</v>
      </c>
      <c r="BV46" s="128">
        <v>0.5</v>
      </c>
      <c r="BW46" s="128">
        <v>0.25</v>
      </c>
      <c r="BX46" s="128">
        <v>0.25</v>
      </c>
      <c r="BY46" s="128">
        <v>0.25</v>
      </c>
      <c r="BZ46" s="128">
        <v>0</v>
      </c>
      <c r="CA46" s="128">
        <v>0.25</v>
      </c>
      <c r="CB46" s="128">
        <v>0.25</v>
      </c>
      <c r="CC46" s="128">
        <v>0</v>
      </c>
      <c r="CD46" s="128">
        <v>0</v>
      </c>
      <c r="CE46" s="128">
        <v>0.25</v>
      </c>
      <c r="CF46" s="128">
        <v>0.25</v>
      </c>
      <c r="CG46" s="128">
        <v>0</v>
      </c>
      <c r="CH46" s="128">
        <v>0</v>
      </c>
      <c r="CI46" s="128">
        <v>0.25</v>
      </c>
      <c r="CJ46" s="128">
        <v>0.25</v>
      </c>
      <c r="CK46" s="128">
        <v>0</v>
      </c>
      <c r="CL46" s="128">
        <v>0.25</v>
      </c>
      <c r="CM46" s="128">
        <v>0.25</v>
      </c>
      <c r="CN46" s="128">
        <v>0.25</v>
      </c>
      <c r="CO46" s="128">
        <v>0.5</v>
      </c>
      <c r="CP46" s="128">
        <v>0.25</v>
      </c>
      <c r="CQ46" s="128">
        <v>0.5</v>
      </c>
      <c r="CR46" s="128">
        <v>0.5</v>
      </c>
      <c r="CS46" s="128">
        <v>0.5</v>
      </c>
      <c r="CT46" s="128">
        <v>0.5</v>
      </c>
      <c r="CU46" s="128">
        <v>0.5</v>
      </c>
      <c r="CV46" s="128">
        <v>0.5</v>
      </c>
      <c r="CW46" s="128">
        <v>0.5</v>
      </c>
      <c r="CX46" s="128">
        <v>0.75</v>
      </c>
      <c r="CY46" s="128">
        <v>0.75</v>
      </c>
      <c r="CZ46" s="128">
        <v>0.5</v>
      </c>
    </row>
    <row r="47" spans="2:104">
      <c r="B47" s="112" t="s">
        <v>381</v>
      </c>
      <c r="C47" s="127">
        <v>0.4</v>
      </c>
      <c r="E47" s="112" t="s">
        <v>381</v>
      </c>
      <c r="F47" s="128">
        <v>0.75</v>
      </c>
      <c r="G47" s="128">
        <v>0.75</v>
      </c>
      <c r="H47" s="128">
        <v>0.75</v>
      </c>
      <c r="I47" s="128">
        <v>0.75</v>
      </c>
      <c r="J47" s="128">
        <v>0.75</v>
      </c>
      <c r="K47" s="128">
        <v>0.75</v>
      </c>
      <c r="L47" s="128">
        <v>0.5</v>
      </c>
      <c r="M47" s="128">
        <v>0.5</v>
      </c>
      <c r="N47" s="128">
        <v>0.75</v>
      </c>
      <c r="O47" s="128">
        <v>0.5</v>
      </c>
      <c r="P47" s="128">
        <v>0.5</v>
      </c>
      <c r="Q47" s="128">
        <v>0.25</v>
      </c>
      <c r="R47" s="128">
        <v>0.5</v>
      </c>
      <c r="S47" s="128">
        <v>0.5</v>
      </c>
      <c r="T47" s="128">
        <v>0.25</v>
      </c>
      <c r="U47" s="128">
        <v>0.5</v>
      </c>
      <c r="V47" s="128">
        <v>0.5</v>
      </c>
      <c r="W47" s="128">
        <v>0.5</v>
      </c>
      <c r="X47" s="128">
        <v>0.5</v>
      </c>
      <c r="Y47" s="128">
        <v>0.25</v>
      </c>
      <c r="Z47" s="128">
        <v>0.75</v>
      </c>
      <c r="AA47" s="128">
        <v>0.75</v>
      </c>
      <c r="AB47" s="128">
        <v>0.75</v>
      </c>
      <c r="AC47" s="128">
        <v>1</v>
      </c>
      <c r="AD47" s="128">
        <v>0.75</v>
      </c>
      <c r="AE47" s="128">
        <v>1</v>
      </c>
      <c r="AF47" s="128">
        <v>0.75</v>
      </c>
      <c r="AG47" s="128">
        <v>1</v>
      </c>
      <c r="AH47" s="128">
        <v>1</v>
      </c>
      <c r="AI47" s="128">
        <v>0.75</v>
      </c>
      <c r="AJ47" s="128">
        <v>1</v>
      </c>
      <c r="AK47" s="128">
        <v>1</v>
      </c>
      <c r="AL47" s="128">
        <v>1</v>
      </c>
      <c r="AM47" s="128">
        <v>1</v>
      </c>
      <c r="AN47" s="128">
        <v>0.75</v>
      </c>
      <c r="AO47" s="128">
        <v>1</v>
      </c>
      <c r="AP47" s="128">
        <v>1</v>
      </c>
      <c r="AQ47" s="128">
        <v>1</v>
      </c>
      <c r="AR47" s="128">
        <v>1</v>
      </c>
      <c r="AS47" s="128">
        <v>1</v>
      </c>
      <c r="AT47" s="128">
        <v>0.75</v>
      </c>
      <c r="AU47" s="128">
        <v>0.75</v>
      </c>
      <c r="AV47" s="128">
        <v>0.75</v>
      </c>
      <c r="AW47" s="128">
        <v>0.75</v>
      </c>
      <c r="AX47" s="128">
        <v>0.75</v>
      </c>
      <c r="AY47" s="128">
        <v>0.75</v>
      </c>
      <c r="AZ47" s="128">
        <v>0.75</v>
      </c>
      <c r="BA47" s="128">
        <v>0.75</v>
      </c>
      <c r="BB47" s="128">
        <v>0.75</v>
      </c>
      <c r="BC47" s="128">
        <v>0.75</v>
      </c>
      <c r="BD47" s="128">
        <v>0.75</v>
      </c>
      <c r="BE47" s="128">
        <v>0.75</v>
      </c>
      <c r="BF47" s="128">
        <v>0.75</v>
      </c>
      <c r="BG47" s="128">
        <v>0.75</v>
      </c>
      <c r="BH47" s="128">
        <v>0.75</v>
      </c>
      <c r="BI47" s="128">
        <v>0.75</v>
      </c>
      <c r="BJ47" s="128">
        <v>0.75</v>
      </c>
      <c r="BK47" s="128">
        <v>0.75</v>
      </c>
      <c r="BL47" s="128">
        <v>0.75</v>
      </c>
      <c r="BM47" s="128">
        <v>0.5</v>
      </c>
      <c r="BN47" s="128">
        <v>0.5</v>
      </c>
      <c r="BO47" s="128">
        <v>0.5</v>
      </c>
      <c r="BP47" s="128">
        <v>0.5</v>
      </c>
      <c r="BQ47" s="128">
        <v>0.75</v>
      </c>
      <c r="BR47" s="128">
        <v>0.5</v>
      </c>
      <c r="BS47" s="128">
        <v>0.5</v>
      </c>
      <c r="BT47" s="128">
        <v>0.5</v>
      </c>
      <c r="BU47" s="128">
        <v>0.5</v>
      </c>
      <c r="BV47" s="128">
        <v>0.5</v>
      </c>
      <c r="BW47" s="128">
        <v>0.5</v>
      </c>
      <c r="BX47" s="128">
        <v>0.25</v>
      </c>
      <c r="BY47" s="128">
        <v>0.25</v>
      </c>
      <c r="BZ47" s="128">
        <v>0.25</v>
      </c>
      <c r="CA47" s="128">
        <v>0.25</v>
      </c>
      <c r="CB47" s="128">
        <v>0.25</v>
      </c>
      <c r="CC47" s="128">
        <v>0.25</v>
      </c>
      <c r="CD47" s="128">
        <v>0.25</v>
      </c>
      <c r="CE47" s="128">
        <v>0.25</v>
      </c>
      <c r="CF47" s="128">
        <v>0.25</v>
      </c>
      <c r="CG47" s="128">
        <v>0.25</v>
      </c>
      <c r="CH47" s="128">
        <v>0.25</v>
      </c>
      <c r="CI47" s="128">
        <v>0.25</v>
      </c>
      <c r="CJ47" s="128">
        <v>0.25</v>
      </c>
      <c r="CK47" s="128">
        <v>0.25</v>
      </c>
      <c r="CL47" s="128">
        <v>0.5</v>
      </c>
      <c r="CM47" s="128">
        <v>0.5</v>
      </c>
      <c r="CN47" s="128">
        <v>0.5</v>
      </c>
      <c r="CO47" s="128">
        <v>0.5</v>
      </c>
      <c r="CP47" s="128">
        <v>0.5</v>
      </c>
      <c r="CQ47" s="128">
        <v>0.75</v>
      </c>
      <c r="CR47" s="128">
        <v>0.75</v>
      </c>
      <c r="CS47" s="128">
        <v>0.75</v>
      </c>
      <c r="CT47" s="128">
        <v>0.75</v>
      </c>
      <c r="CU47" s="128">
        <v>0.75</v>
      </c>
      <c r="CV47" s="128">
        <v>0.75</v>
      </c>
      <c r="CW47" s="128">
        <v>0.75</v>
      </c>
      <c r="CX47" s="128">
        <v>0.75</v>
      </c>
      <c r="CY47" s="128">
        <v>0.75</v>
      </c>
      <c r="CZ47" s="128">
        <v>0.75</v>
      </c>
    </row>
    <row r="48" spans="2:104">
      <c r="B48" s="112" t="s">
        <v>382</v>
      </c>
      <c r="C48" s="127">
        <v>0.6</v>
      </c>
      <c r="E48" s="112" t="s">
        <v>382</v>
      </c>
      <c r="F48" s="128">
        <v>0.75</v>
      </c>
      <c r="G48" s="128">
        <v>0.75</v>
      </c>
      <c r="H48" s="128">
        <v>0.75</v>
      </c>
      <c r="I48" s="128">
        <v>0.75</v>
      </c>
      <c r="J48" s="128">
        <v>0.75</v>
      </c>
      <c r="K48" s="128">
        <v>0.75</v>
      </c>
      <c r="L48" s="128">
        <v>0.5</v>
      </c>
      <c r="M48" s="128">
        <v>0.5</v>
      </c>
      <c r="N48" s="128">
        <v>0.75</v>
      </c>
      <c r="O48" s="128">
        <v>0.5</v>
      </c>
      <c r="P48" s="128">
        <v>0.5</v>
      </c>
      <c r="Q48" s="128">
        <v>0.25</v>
      </c>
      <c r="R48" s="128">
        <v>0.5</v>
      </c>
      <c r="S48" s="128">
        <v>0.5</v>
      </c>
      <c r="T48" s="128">
        <v>0.25</v>
      </c>
      <c r="U48" s="128">
        <v>0.5</v>
      </c>
      <c r="V48" s="128">
        <v>0.25</v>
      </c>
      <c r="W48" s="128">
        <v>0.5</v>
      </c>
      <c r="X48" s="128">
        <v>0.5</v>
      </c>
      <c r="Y48" s="128">
        <v>0.25</v>
      </c>
      <c r="Z48" s="128">
        <v>0.75</v>
      </c>
      <c r="AA48" s="128">
        <v>0.75</v>
      </c>
      <c r="AB48" s="128">
        <v>0.75</v>
      </c>
      <c r="AC48" s="128">
        <v>0.75</v>
      </c>
      <c r="AD48" s="128">
        <v>0.75</v>
      </c>
      <c r="AE48" s="128">
        <v>0.75</v>
      </c>
      <c r="AF48" s="128">
        <v>0.75</v>
      </c>
      <c r="AG48" s="128">
        <v>0.75</v>
      </c>
      <c r="AH48" s="128">
        <v>1</v>
      </c>
      <c r="AI48" s="128">
        <v>1</v>
      </c>
      <c r="AJ48" s="128">
        <v>1</v>
      </c>
      <c r="AK48" s="128">
        <v>1</v>
      </c>
      <c r="AL48" s="128">
        <v>1</v>
      </c>
      <c r="AM48" s="128">
        <v>1</v>
      </c>
      <c r="AN48" s="128">
        <v>1</v>
      </c>
      <c r="AO48" s="128">
        <v>0.75</v>
      </c>
      <c r="AP48" s="128">
        <v>0.75</v>
      </c>
      <c r="AQ48" s="128">
        <v>0.75</v>
      </c>
      <c r="AR48" s="128">
        <v>0.75</v>
      </c>
      <c r="AS48" s="128">
        <v>0.75</v>
      </c>
      <c r="AT48" s="128">
        <v>1</v>
      </c>
      <c r="AU48" s="128">
        <v>1</v>
      </c>
      <c r="AV48" s="128">
        <v>1</v>
      </c>
      <c r="AW48" s="128">
        <v>1</v>
      </c>
      <c r="AX48" s="128">
        <v>1</v>
      </c>
      <c r="AY48" s="128">
        <v>1</v>
      </c>
      <c r="AZ48" s="128">
        <v>1</v>
      </c>
      <c r="BA48" s="128">
        <v>1</v>
      </c>
      <c r="BB48" s="128">
        <v>1</v>
      </c>
      <c r="BC48" s="128">
        <v>1</v>
      </c>
      <c r="BD48" s="128">
        <v>0.75</v>
      </c>
      <c r="BE48" s="128">
        <v>0.75</v>
      </c>
      <c r="BF48" s="128">
        <v>0.75</v>
      </c>
      <c r="BG48" s="128">
        <v>0.75</v>
      </c>
      <c r="BH48" s="128">
        <v>0.75</v>
      </c>
      <c r="BI48" s="128">
        <v>0.75</v>
      </c>
      <c r="BJ48" s="128">
        <v>0.75</v>
      </c>
      <c r="BK48" s="128">
        <v>0.75</v>
      </c>
      <c r="BL48" s="128">
        <v>0.75</v>
      </c>
      <c r="BM48" s="128">
        <v>0.75</v>
      </c>
      <c r="BN48" s="128">
        <v>0.5</v>
      </c>
      <c r="BO48" s="128">
        <v>0.5</v>
      </c>
      <c r="BP48" s="128">
        <v>0.75</v>
      </c>
      <c r="BQ48" s="128">
        <v>0.75</v>
      </c>
      <c r="BR48" s="128">
        <v>0.5</v>
      </c>
      <c r="BS48" s="128">
        <v>0.75</v>
      </c>
      <c r="BT48" s="128">
        <v>0.5</v>
      </c>
      <c r="BU48" s="128">
        <v>0.75</v>
      </c>
      <c r="BV48" s="128">
        <v>0.75</v>
      </c>
      <c r="BW48" s="128">
        <v>0.5</v>
      </c>
      <c r="BX48" s="128">
        <v>0.25</v>
      </c>
      <c r="BY48" s="128">
        <v>0.25</v>
      </c>
      <c r="BZ48" s="128">
        <v>0.25</v>
      </c>
      <c r="CA48" s="128">
        <v>0.5</v>
      </c>
      <c r="CB48" s="128">
        <v>0.5</v>
      </c>
      <c r="CC48" s="128">
        <v>0.25</v>
      </c>
      <c r="CD48" s="128">
        <v>0.25</v>
      </c>
      <c r="CE48" s="128">
        <v>0.25</v>
      </c>
      <c r="CF48" s="128">
        <v>0.25</v>
      </c>
      <c r="CG48" s="128">
        <v>0.25</v>
      </c>
      <c r="CH48" s="128">
        <v>0.25</v>
      </c>
      <c r="CI48" s="128">
        <v>0.25</v>
      </c>
      <c r="CJ48" s="128">
        <v>0.25</v>
      </c>
      <c r="CK48" s="128">
        <v>0.25</v>
      </c>
      <c r="CL48" s="128">
        <v>0.5</v>
      </c>
      <c r="CM48" s="128">
        <v>0.5</v>
      </c>
      <c r="CN48" s="128">
        <v>0.5</v>
      </c>
      <c r="CO48" s="128">
        <v>0.5</v>
      </c>
      <c r="CP48" s="128">
        <v>0.5</v>
      </c>
      <c r="CQ48" s="128">
        <v>0.75</v>
      </c>
      <c r="CR48" s="128">
        <v>0.75</v>
      </c>
      <c r="CS48" s="128">
        <v>0.75</v>
      </c>
      <c r="CT48" s="128">
        <v>0.75</v>
      </c>
      <c r="CU48" s="128">
        <v>0.75</v>
      </c>
      <c r="CV48" s="128">
        <v>0.75</v>
      </c>
      <c r="CW48" s="128">
        <v>0.75</v>
      </c>
      <c r="CX48" s="128">
        <v>0.75</v>
      </c>
      <c r="CY48" s="128">
        <v>0.75</v>
      </c>
      <c r="CZ48" s="128">
        <v>0.75</v>
      </c>
    </row>
    <row r="49" spans="2:104">
      <c r="B49" s="112" t="s">
        <v>383</v>
      </c>
      <c r="C49" s="127">
        <v>0.7</v>
      </c>
      <c r="E49" s="112" t="s">
        <v>383</v>
      </c>
      <c r="F49" s="128">
        <v>0.75</v>
      </c>
      <c r="G49" s="128">
        <v>0.75</v>
      </c>
      <c r="H49" s="128">
        <v>0.75</v>
      </c>
      <c r="I49" s="128">
        <v>0.75</v>
      </c>
      <c r="J49" s="128">
        <v>0.75</v>
      </c>
      <c r="K49" s="128">
        <v>0.75</v>
      </c>
      <c r="L49" s="128">
        <v>0.5</v>
      </c>
      <c r="M49" s="128">
        <v>0.5</v>
      </c>
      <c r="N49" s="128">
        <v>0.75</v>
      </c>
      <c r="O49" s="128">
        <v>0.5</v>
      </c>
      <c r="P49" s="128">
        <v>0.5</v>
      </c>
      <c r="Q49" s="128">
        <v>0.25</v>
      </c>
      <c r="R49" s="128">
        <v>0.5</v>
      </c>
      <c r="S49" s="128">
        <v>0.5</v>
      </c>
      <c r="T49" s="128">
        <v>0.25</v>
      </c>
      <c r="U49" s="128">
        <v>0.5</v>
      </c>
      <c r="V49" s="128">
        <v>0.25</v>
      </c>
      <c r="W49" s="128">
        <v>0.5</v>
      </c>
      <c r="X49" s="128">
        <v>0.5</v>
      </c>
      <c r="Y49" s="128">
        <v>0.25</v>
      </c>
      <c r="Z49" s="128">
        <v>0.75</v>
      </c>
      <c r="AA49" s="128">
        <v>0.75</v>
      </c>
      <c r="AB49" s="128">
        <v>0.75</v>
      </c>
      <c r="AC49" s="128">
        <v>0.75</v>
      </c>
      <c r="AD49" s="128">
        <v>0.75</v>
      </c>
      <c r="AE49" s="128">
        <v>1</v>
      </c>
      <c r="AF49" s="128">
        <v>0.75</v>
      </c>
      <c r="AG49" s="128">
        <v>0.75</v>
      </c>
      <c r="AH49" s="128">
        <v>1</v>
      </c>
      <c r="AI49" s="128">
        <v>1</v>
      </c>
      <c r="AJ49" s="128">
        <v>1</v>
      </c>
      <c r="AK49" s="128">
        <v>1</v>
      </c>
      <c r="AL49" s="128">
        <v>1</v>
      </c>
      <c r="AM49" s="128">
        <v>1</v>
      </c>
      <c r="AN49" s="128">
        <v>1</v>
      </c>
      <c r="AO49" s="128">
        <v>0.75</v>
      </c>
      <c r="AP49" s="128">
        <v>0.75</v>
      </c>
      <c r="AQ49" s="128">
        <v>0.75</v>
      </c>
      <c r="AR49" s="128">
        <v>0.75</v>
      </c>
      <c r="AS49" s="128">
        <v>0.75</v>
      </c>
      <c r="AT49" s="128">
        <v>1</v>
      </c>
      <c r="AU49" s="128">
        <v>1</v>
      </c>
      <c r="AV49" s="128">
        <v>1</v>
      </c>
      <c r="AW49" s="128">
        <v>1</v>
      </c>
      <c r="AX49" s="128">
        <v>1</v>
      </c>
      <c r="AY49" s="128">
        <v>1</v>
      </c>
      <c r="AZ49" s="128">
        <v>1</v>
      </c>
      <c r="BA49" s="128">
        <v>1</v>
      </c>
      <c r="BB49" s="128">
        <v>1</v>
      </c>
      <c r="BC49" s="128">
        <v>1</v>
      </c>
      <c r="BD49" s="128">
        <v>0.75</v>
      </c>
      <c r="BE49" s="128">
        <v>0.75</v>
      </c>
      <c r="BF49" s="128">
        <v>0.75</v>
      </c>
      <c r="BG49" s="128">
        <v>0.75</v>
      </c>
      <c r="BH49" s="128">
        <v>0.75</v>
      </c>
      <c r="BI49" s="128">
        <v>0.75</v>
      </c>
      <c r="BJ49" s="128">
        <v>0.75</v>
      </c>
      <c r="BK49" s="128">
        <v>0.75</v>
      </c>
      <c r="BL49" s="128">
        <v>0.75</v>
      </c>
      <c r="BM49" s="128">
        <v>0.75</v>
      </c>
      <c r="BN49" s="128">
        <v>0.5</v>
      </c>
      <c r="BO49" s="128">
        <v>0.5</v>
      </c>
      <c r="BP49" s="128">
        <v>0.75</v>
      </c>
      <c r="BQ49" s="128">
        <v>0.75</v>
      </c>
      <c r="BR49" s="128">
        <v>0.5</v>
      </c>
      <c r="BS49" s="128">
        <v>0.75</v>
      </c>
      <c r="BT49" s="128">
        <v>0.5</v>
      </c>
      <c r="BU49" s="128">
        <v>0.75</v>
      </c>
      <c r="BV49" s="128">
        <v>0.75</v>
      </c>
      <c r="BW49" s="128">
        <v>0.5</v>
      </c>
      <c r="BX49" s="128">
        <v>0.5</v>
      </c>
      <c r="BY49" s="128">
        <v>0.25</v>
      </c>
      <c r="BZ49" s="128">
        <v>0.25</v>
      </c>
      <c r="CA49" s="128">
        <v>0.5</v>
      </c>
      <c r="CB49" s="128">
        <v>0.5</v>
      </c>
      <c r="CC49" s="128">
        <v>0.25</v>
      </c>
      <c r="CD49" s="128">
        <v>0.25</v>
      </c>
      <c r="CE49" s="128">
        <v>0.25</v>
      </c>
      <c r="CF49" s="128">
        <v>0.25</v>
      </c>
      <c r="CG49" s="128">
        <v>0.25</v>
      </c>
      <c r="CH49" s="128">
        <v>0.25</v>
      </c>
      <c r="CI49" s="128">
        <v>0.25</v>
      </c>
      <c r="CJ49" s="128">
        <v>0.25</v>
      </c>
      <c r="CK49" s="128">
        <v>0.25</v>
      </c>
      <c r="CL49" s="128">
        <v>0.5</v>
      </c>
      <c r="CM49" s="128">
        <v>0.5</v>
      </c>
      <c r="CN49" s="128">
        <v>0.5</v>
      </c>
      <c r="CO49" s="128">
        <v>0.5</v>
      </c>
      <c r="CP49" s="128">
        <v>0.5</v>
      </c>
      <c r="CQ49" s="128">
        <v>0.75</v>
      </c>
      <c r="CR49" s="128">
        <v>0.75</v>
      </c>
      <c r="CS49" s="128">
        <v>0.75</v>
      </c>
      <c r="CT49" s="128">
        <v>0.75</v>
      </c>
      <c r="CU49" s="128">
        <v>0.75</v>
      </c>
      <c r="CV49" s="128">
        <v>0.75</v>
      </c>
      <c r="CW49" s="128">
        <v>0.75</v>
      </c>
      <c r="CX49" s="128">
        <v>0.75</v>
      </c>
      <c r="CY49" s="128">
        <v>0.75</v>
      </c>
      <c r="CZ49" s="128">
        <v>0.75</v>
      </c>
    </row>
    <row r="50" spans="2:104">
      <c r="B50" s="112" t="s">
        <v>384</v>
      </c>
      <c r="C50" s="127">
        <v>0.7</v>
      </c>
      <c r="E50" s="112" t="s">
        <v>384</v>
      </c>
      <c r="F50" s="128">
        <v>0.75</v>
      </c>
      <c r="G50" s="128">
        <v>0.75</v>
      </c>
      <c r="H50" s="128">
        <v>0.75</v>
      </c>
      <c r="I50" s="128">
        <v>0.75</v>
      </c>
      <c r="J50" s="128">
        <v>0.75</v>
      </c>
      <c r="K50" s="128">
        <v>0.75</v>
      </c>
      <c r="L50" s="128">
        <v>0.5</v>
      </c>
      <c r="M50" s="128">
        <v>0.5</v>
      </c>
      <c r="N50" s="128">
        <v>0.75</v>
      </c>
      <c r="O50" s="128">
        <v>0.75</v>
      </c>
      <c r="P50" s="128">
        <v>0.5</v>
      </c>
      <c r="Q50" s="128">
        <v>0.5</v>
      </c>
      <c r="R50" s="128">
        <v>0.5</v>
      </c>
      <c r="S50" s="128">
        <v>0.5</v>
      </c>
      <c r="T50" s="128">
        <v>0.5</v>
      </c>
      <c r="U50" s="128">
        <v>0.5</v>
      </c>
      <c r="V50" s="128">
        <v>0.5</v>
      </c>
      <c r="W50" s="128">
        <v>0.5</v>
      </c>
      <c r="X50" s="128">
        <v>0.5</v>
      </c>
      <c r="Y50" s="128">
        <v>0.5</v>
      </c>
      <c r="Z50" s="128">
        <v>0.75</v>
      </c>
      <c r="AA50" s="128">
        <v>0.75</v>
      </c>
      <c r="AB50" s="128">
        <v>0.75</v>
      </c>
      <c r="AC50" s="128">
        <v>0.75</v>
      </c>
      <c r="AD50" s="128">
        <v>0.75</v>
      </c>
      <c r="AE50" s="128">
        <v>1</v>
      </c>
      <c r="AF50" s="128">
        <v>0.75</v>
      </c>
      <c r="AG50" s="128">
        <v>0.75</v>
      </c>
      <c r="AH50" s="128">
        <v>1</v>
      </c>
      <c r="AI50" s="128">
        <v>1</v>
      </c>
      <c r="AJ50" s="128">
        <v>1</v>
      </c>
      <c r="AK50" s="128">
        <v>1</v>
      </c>
      <c r="AL50" s="128">
        <v>1</v>
      </c>
      <c r="AM50" s="128">
        <v>0.75</v>
      </c>
      <c r="AN50" s="128">
        <v>0.75</v>
      </c>
      <c r="AO50" s="128">
        <v>0.75</v>
      </c>
      <c r="AP50" s="128">
        <v>0.75</v>
      </c>
      <c r="AQ50" s="128">
        <v>0.75</v>
      </c>
      <c r="AR50" s="128">
        <v>0.75</v>
      </c>
      <c r="AS50" s="128">
        <v>0.75</v>
      </c>
      <c r="AT50" s="128">
        <v>1</v>
      </c>
      <c r="AU50" s="128">
        <v>1</v>
      </c>
      <c r="AV50" s="128">
        <v>1</v>
      </c>
      <c r="AW50" s="128">
        <v>1</v>
      </c>
      <c r="AX50" s="128">
        <v>1</v>
      </c>
      <c r="AY50" s="128">
        <v>1</v>
      </c>
      <c r="AZ50" s="128">
        <v>1</v>
      </c>
      <c r="BA50" s="128">
        <v>1</v>
      </c>
      <c r="BB50" s="128">
        <v>1</v>
      </c>
      <c r="BC50" s="128">
        <v>1</v>
      </c>
      <c r="BD50" s="128">
        <v>0.75</v>
      </c>
      <c r="BE50" s="128">
        <v>0.75</v>
      </c>
      <c r="BF50" s="128">
        <v>0.75</v>
      </c>
      <c r="BG50" s="128">
        <v>0.75</v>
      </c>
      <c r="BH50" s="128">
        <v>0.75</v>
      </c>
      <c r="BI50" s="128">
        <v>0.75</v>
      </c>
      <c r="BJ50" s="128">
        <v>0.75</v>
      </c>
      <c r="BK50" s="128">
        <v>0.75</v>
      </c>
      <c r="BL50" s="128">
        <v>0.75</v>
      </c>
      <c r="BM50" s="128">
        <v>0.75</v>
      </c>
      <c r="BN50" s="128">
        <v>0.75</v>
      </c>
      <c r="BO50" s="128">
        <v>0.75</v>
      </c>
      <c r="BP50" s="128">
        <v>0.75</v>
      </c>
      <c r="BQ50" s="128">
        <v>0.75</v>
      </c>
      <c r="BR50" s="128">
        <v>0.75</v>
      </c>
      <c r="BS50" s="128">
        <v>0.75</v>
      </c>
      <c r="BT50" s="128">
        <v>0.75</v>
      </c>
      <c r="BU50" s="128">
        <v>0.75</v>
      </c>
      <c r="BV50" s="128">
        <v>0.75</v>
      </c>
      <c r="BW50" s="128">
        <v>0.5</v>
      </c>
      <c r="BX50" s="128">
        <v>0.5</v>
      </c>
      <c r="BY50" s="128">
        <v>0.5</v>
      </c>
      <c r="BZ50" s="128">
        <v>0.5</v>
      </c>
      <c r="CA50" s="128">
        <v>0.5</v>
      </c>
      <c r="CB50" s="128">
        <v>0.5</v>
      </c>
      <c r="CC50" s="128">
        <v>0.25</v>
      </c>
      <c r="CD50" s="128">
        <v>0.25</v>
      </c>
      <c r="CE50" s="128">
        <v>0.5</v>
      </c>
      <c r="CF50" s="128">
        <v>0.5</v>
      </c>
      <c r="CG50" s="128">
        <v>0.25</v>
      </c>
      <c r="CH50" s="128">
        <v>0.25</v>
      </c>
      <c r="CI50" s="128">
        <v>0.5</v>
      </c>
      <c r="CJ50" s="128">
        <v>0.5</v>
      </c>
      <c r="CK50" s="128">
        <v>0.25</v>
      </c>
      <c r="CL50" s="128">
        <v>0.5</v>
      </c>
      <c r="CM50" s="128">
        <v>0.5</v>
      </c>
      <c r="CN50" s="128">
        <v>0.5</v>
      </c>
      <c r="CO50" s="128">
        <v>0.75</v>
      </c>
      <c r="CP50" s="128">
        <v>0.5</v>
      </c>
      <c r="CQ50" s="128">
        <v>0.75</v>
      </c>
      <c r="CR50" s="128">
        <v>0.75</v>
      </c>
      <c r="CS50" s="128">
        <v>0.75</v>
      </c>
      <c r="CT50" s="128">
        <v>0.75</v>
      </c>
      <c r="CU50" s="128">
        <v>0.75</v>
      </c>
      <c r="CV50" s="128">
        <v>0.75</v>
      </c>
      <c r="CW50" s="128">
        <v>0.75</v>
      </c>
      <c r="CX50" s="128">
        <v>1</v>
      </c>
      <c r="CY50" s="128">
        <v>1</v>
      </c>
      <c r="CZ50" s="128">
        <v>0.75</v>
      </c>
    </row>
    <row r="51" spans="2:104">
      <c r="B51" s="112" t="s">
        <v>385</v>
      </c>
      <c r="C51" s="127">
        <v>0.7</v>
      </c>
      <c r="E51" s="112" t="s">
        <v>385</v>
      </c>
      <c r="F51" s="128">
        <v>0.5</v>
      </c>
      <c r="G51" s="128">
        <v>0.5</v>
      </c>
      <c r="H51" s="128">
        <v>0.5</v>
      </c>
      <c r="I51" s="128">
        <v>0.5</v>
      </c>
      <c r="J51" s="128">
        <v>0.5</v>
      </c>
      <c r="K51" s="128">
        <v>0.5</v>
      </c>
      <c r="L51" s="128">
        <v>0.5</v>
      </c>
      <c r="M51" s="128">
        <v>0.5</v>
      </c>
      <c r="N51" s="128">
        <v>0.5</v>
      </c>
      <c r="O51" s="128">
        <v>0.5</v>
      </c>
      <c r="P51" s="128">
        <v>0.25</v>
      </c>
      <c r="Q51" s="128">
        <v>0.25</v>
      </c>
      <c r="R51" s="128">
        <v>0.25</v>
      </c>
      <c r="S51" s="128">
        <v>0.5</v>
      </c>
      <c r="T51" s="128">
        <v>0.25</v>
      </c>
      <c r="U51" s="128">
        <v>0.25</v>
      </c>
      <c r="V51" s="128">
        <v>0.25</v>
      </c>
      <c r="W51" s="128">
        <v>0.5</v>
      </c>
      <c r="X51" s="128">
        <v>0.5</v>
      </c>
      <c r="Y51" s="128">
        <v>0.25</v>
      </c>
      <c r="Z51" s="128">
        <v>0.75</v>
      </c>
      <c r="AA51" s="128">
        <v>0.5</v>
      </c>
      <c r="AB51" s="128">
        <v>0.75</v>
      </c>
      <c r="AC51" s="128">
        <v>0.75</v>
      </c>
      <c r="AD51" s="128">
        <v>0.75</v>
      </c>
      <c r="AE51" s="128">
        <v>0.75</v>
      </c>
      <c r="AF51" s="128">
        <v>0.75</v>
      </c>
      <c r="AG51" s="128">
        <v>0.75</v>
      </c>
      <c r="AH51" s="128">
        <v>0.75</v>
      </c>
      <c r="AI51" s="128">
        <v>0.75</v>
      </c>
      <c r="AJ51" s="128">
        <v>1</v>
      </c>
      <c r="AK51" s="128">
        <v>1</v>
      </c>
      <c r="AL51" s="128">
        <v>1</v>
      </c>
      <c r="AM51" s="128">
        <v>1</v>
      </c>
      <c r="AN51" s="128">
        <v>1</v>
      </c>
      <c r="AO51" s="128">
        <v>0.75</v>
      </c>
      <c r="AP51" s="128">
        <v>0.75</v>
      </c>
      <c r="AQ51" s="128">
        <v>0.75</v>
      </c>
      <c r="AR51" s="128">
        <v>0.75</v>
      </c>
      <c r="AS51" s="128">
        <v>0.75</v>
      </c>
      <c r="AT51" s="128">
        <v>1</v>
      </c>
      <c r="AU51" s="128">
        <v>1</v>
      </c>
      <c r="AV51" s="128">
        <v>1</v>
      </c>
      <c r="AW51" s="128">
        <v>1</v>
      </c>
      <c r="AX51" s="128">
        <v>1</v>
      </c>
      <c r="AY51" s="128">
        <v>0.75</v>
      </c>
      <c r="AZ51" s="128">
        <v>0.75</v>
      </c>
      <c r="BA51" s="128">
        <v>1</v>
      </c>
      <c r="BB51" s="128">
        <v>1</v>
      </c>
      <c r="BC51" s="128">
        <v>0.75</v>
      </c>
      <c r="BD51" s="128">
        <v>0.75</v>
      </c>
      <c r="BE51" s="128">
        <v>0.75</v>
      </c>
      <c r="BF51" s="128">
        <v>0.75</v>
      </c>
      <c r="BG51" s="128">
        <v>0.75</v>
      </c>
      <c r="BH51" s="128">
        <v>0.75</v>
      </c>
      <c r="BI51" s="128">
        <v>0.75</v>
      </c>
      <c r="BJ51" s="128">
        <v>0.75</v>
      </c>
      <c r="BK51" s="128">
        <v>0.75</v>
      </c>
      <c r="BL51" s="128">
        <v>0.75</v>
      </c>
      <c r="BM51" s="128">
        <v>0.75</v>
      </c>
      <c r="BN51" s="128">
        <v>0.5</v>
      </c>
      <c r="BO51" s="128">
        <v>0.5</v>
      </c>
      <c r="BP51" s="128">
        <v>0.5</v>
      </c>
      <c r="BQ51" s="128">
        <v>0.75</v>
      </c>
      <c r="BR51" s="128">
        <v>0.5</v>
      </c>
      <c r="BS51" s="128">
        <v>0.5</v>
      </c>
      <c r="BT51" s="128">
        <v>0.5</v>
      </c>
      <c r="BU51" s="128">
        <v>0.75</v>
      </c>
      <c r="BV51" s="128">
        <v>0.5</v>
      </c>
      <c r="BW51" s="128">
        <v>0.5</v>
      </c>
      <c r="BX51" s="128">
        <v>0.25</v>
      </c>
      <c r="BY51" s="128">
        <v>0.25</v>
      </c>
      <c r="BZ51" s="128">
        <v>0.25</v>
      </c>
      <c r="CA51" s="128">
        <v>0.25</v>
      </c>
      <c r="CB51" s="128">
        <v>0.5</v>
      </c>
      <c r="CC51" s="128">
        <v>0.25</v>
      </c>
      <c r="CD51" s="128">
        <v>0.25</v>
      </c>
      <c r="CE51" s="128">
        <v>0.25</v>
      </c>
      <c r="CF51" s="128">
        <v>0.25</v>
      </c>
      <c r="CG51" s="128">
        <v>0.25</v>
      </c>
      <c r="CH51" s="128">
        <v>0.25</v>
      </c>
      <c r="CI51" s="128">
        <v>0.25</v>
      </c>
      <c r="CJ51" s="128">
        <v>0.25</v>
      </c>
      <c r="CK51" s="128">
        <v>0.25</v>
      </c>
      <c r="CL51" s="128">
        <v>0.5</v>
      </c>
      <c r="CM51" s="128">
        <v>0.5</v>
      </c>
      <c r="CN51" s="128">
        <v>0.5</v>
      </c>
      <c r="CO51" s="128">
        <v>0.5</v>
      </c>
      <c r="CP51" s="128">
        <v>0.25</v>
      </c>
      <c r="CQ51" s="128">
        <v>0.75</v>
      </c>
      <c r="CR51" s="128">
        <v>0.75</v>
      </c>
      <c r="CS51" s="128">
        <v>0.75</v>
      </c>
      <c r="CT51" s="128">
        <v>0.75</v>
      </c>
      <c r="CU51" s="128">
        <v>0.75</v>
      </c>
      <c r="CV51" s="128">
        <v>0.75</v>
      </c>
      <c r="CW51" s="128">
        <v>0.75</v>
      </c>
      <c r="CX51" s="128">
        <v>0.75</v>
      </c>
      <c r="CY51" s="128">
        <v>0.75</v>
      </c>
      <c r="CZ51" s="128">
        <v>0.75</v>
      </c>
    </row>
    <row r="52" spans="2:104">
      <c r="B52" s="112" t="s">
        <v>386</v>
      </c>
      <c r="C52" s="127">
        <v>0.7</v>
      </c>
      <c r="E52" s="112" t="s">
        <v>386</v>
      </c>
      <c r="F52" s="128">
        <v>0.5</v>
      </c>
      <c r="G52" s="128">
        <v>0.5</v>
      </c>
      <c r="H52" s="128">
        <v>0.75</v>
      </c>
      <c r="I52" s="128">
        <v>0.5</v>
      </c>
      <c r="J52" s="128">
        <v>0.5</v>
      </c>
      <c r="K52" s="128">
        <v>0.75</v>
      </c>
      <c r="L52" s="128">
        <v>0.5</v>
      </c>
      <c r="M52" s="128">
        <v>0.5</v>
      </c>
      <c r="N52" s="128">
        <v>0.5</v>
      </c>
      <c r="O52" s="128">
        <v>0.5</v>
      </c>
      <c r="P52" s="128">
        <v>0.25</v>
      </c>
      <c r="Q52" s="128">
        <v>0.25</v>
      </c>
      <c r="R52" s="128">
        <v>0.25</v>
      </c>
      <c r="S52" s="128">
        <v>0.5</v>
      </c>
      <c r="T52" s="128">
        <v>0.25</v>
      </c>
      <c r="U52" s="128">
        <v>0.5</v>
      </c>
      <c r="V52" s="128">
        <v>0.25</v>
      </c>
      <c r="W52" s="128">
        <v>0.5</v>
      </c>
      <c r="X52" s="128">
        <v>0.5</v>
      </c>
      <c r="Y52" s="128">
        <v>0.25</v>
      </c>
      <c r="Z52" s="128">
        <v>0.75</v>
      </c>
      <c r="AA52" s="128">
        <v>0.75</v>
      </c>
      <c r="AB52" s="128">
        <v>0.75</v>
      </c>
      <c r="AC52" s="128">
        <v>0.75</v>
      </c>
      <c r="AD52" s="128">
        <v>0.75</v>
      </c>
      <c r="AE52" s="128">
        <v>0.75</v>
      </c>
      <c r="AF52" s="128">
        <v>0.75</v>
      </c>
      <c r="AG52" s="128">
        <v>0.75</v>
      </c>
      <c r="AH52" s="128">
        <v>1</v>
      </c>
      <c r="AI52" s="128">
        <v>1</v>
      </c>
      <c r="AJ52" s="128">
        <v>1</v>
      </c>
      <c r="AK52" s="128">
        <v>1</v>
      </c>
      <c r="AL52" s="128">
        <v>1</v>
      </c>
      <c r="AM52" s="128">
        <v>0.75</v>
      </c>
      <c r="AN52" s="128">
        <v>1</v>
      </c>
      <c r="AO52" s="128">
        <v>0.75</v>
      </c>
      <c r="AP52" s="128">
        <v>0.75</v>
      </c>
      <c r="AQ52" s="128">
        <v>0.75</v>
      </c>
      <c r="AR52" s="128">
        <v>0.75</v>
      </c>
      <c r="AS52" s="128">
        <v>0.75</v>
      </c>
      <c r="AT52" s="128">
        <v>1</v>
      </c>
      <c r="AU52" s="128">
        <v>1</v>
      </c>
      <c r="AV52" s="128">
        <v>1</v>
      </c>
      <c r="AW52" s="128">
        <v>1</v>
      </c>
      <c r="AX52" s="128">
        <v>1</v>
      </c>
      <c r="AY52" s="128">
        <v>1</v>
      </c>
      <c r="AZ52" s="128">
        <v>1</v>
      </c>
      <c r="BA52" s="128">
        <v>1</v>
      </c>
      <c r="BB52" s="128">
        <v>1</v>
      </c>
      <c r="BC52" s="128">
        <v>1</v>
      </c>
      <c r="BD52" s="128">
        <v>0.75</v>
      </c>
      <c r="BE52" s="128">
        <v>0.75</v>
      </c>
      <c r="BF52" s="128">
        <v>0.75</v>
      </c>
      <c r="BG52" s="128">
        <v>0.75</v>
      </c>
      <c r="BH52" s="128">
        <v>0.75</v>
      </c>
      <c r="BI52" s="128">
        <v>0.75</v>
      </c>
      <c r="BJ52" s="128">
        <v>0.75</v>
      </c>
      <c r="BK52" s="128">
        <v>1</v>
      </c>
      <c r="BL52" s="128">
        <v>0.75</v>
      </c>
      <c r="BM52" s="128">
        <v>0.75</v>
      </c>
      <c r="BN52" s="128">
        <v>0.5</v>
      </c>
      <c r="BO52" s="128">
        <v>0.5</v>
      </c>
      <c r="BP52" s="128">
        <v>0.75</v>
      </c>
      <c r="BQ52" s="128">
        <v>0.75</v>
      </c>
      <c r="BR52" s="128">
        <v>0.5</v>
      </c>
      <c r="BS52" s="128">
        <v>0.75</v>
      </c>
      <c r="BT52" s="128">
        <v>0.5</v>
      </c>
      <c r="BU52" s="128">
        <v>0.75</v>
      </c>
      <c r="BV52" s="128">
        <v>0.75</v>
      </c>
      <c r="BW52" s="128">
        <v>0.5</v>
      </c>
      <c r="BX52" s="128">
        <v>0.5</v>
      </c>
      <c r="BY52" s="128">
        <v>0.25</v>
      </c>
      <c r="BZ52" s="128">
        <v>0.25</v>
      </c>
      <c r="CA52" s="128">
        <v>0.5</v>
      </c>
      <c r="CB52" s="128">
        <v>0.5</v>
      </c>
      <c r="CC52" s="128">
        <v>0.25</v>
      </c>
      <c r="CD52" s="128">
        <v>0.25</v>
      </c>
      <c r="CE52" s="128">
        <v>0.25</v>
      </c>
      <c r="CF52" s="128">
        <v>0.25</v>
      </c>
      <c r="CG52" s="128">
        <v>0.25</v>
      </c>
      <c r="CH52" s="128">
        <v>0.25</v>
      </c>
      <c r="CI52" s="128">
        <v>0.25</v>
      </c>
      <c r="CJ52" s="128">
        <v>0.25</v>
      </c>
      <c r="CK52" s="128">
        <v>0.25</v>
      </c>
      <c r="CL52" s="128">
        <v>0.5</v>
      </c>
      <c r="CM52" s="128">
        <v>0.5</v>
      </c>
      <c r="CN52" s="128">
        <v>0.5</v>
      </c>
      <c r="CO52" s="128">
        <v>0.5</v>
      </c>
      <c r="CP52" s="128">
        <v>0.5</v>
      </c>
      <c r="CQ52" s="128">
        <v>0.75</v>
      </c>
      <c r="CR52" s="128">
        <v>0.75</v>
      </c>
      <c r="CS52" s="128">
        <v>0.75</v>
      </c>
      <c r="CT52" s="128">
        <v>0.75</v>
      </c>
      <c r="CU52" s="128">
        <v>0.75</v>
      </c>
      <c r="CV52" s="128">
        <v>0.75</v>
      </c>
      <c r="CW52" s="128">
        <v>0.75</v>
      </c>
      <c r="CX52" s="128">
        <v>0.75</v>
      </c>
      <c r="CY52" s="128">
        <v>0.75</v>
      </c>
      <c r="CZ52" s="128">
        <v>0.75</v>
      </c>
    </row>
    <row r="53" spans="2:104">
      <c r="B53" s="112" t="s">
        <v>387</v>
      </c>
      <c r="C53" s="127">
        <v>0.9</v>
      </c>
      <c r="E53" s="112" t="s">
        <v>387</v>
      </c>
      <c r="F53" s="128">
        <v>0.75</v>
      </c>
      <c r="G53" s="128">
        <v>0.75</v>
      </c>
      <c r="H53" s="128">
        <v>0.75</v>
      </c>
      <c r="I53" s="128">
        <v>0.75</v>
      </c>
      <c r="J53" s="128">
        <v>0.75</v>
      </c>
      <c r="K53" s="128">
        <v>0.75</v>
      </c>
      <c r="L53" s="128">
        <v>0.5</v>
      </c>
      <c r="M53" s="128">
        <v>0.5</v>
      </c>
      <c r="N53" s="128">
        <v>0.75</v>
      </c>
      <c r="O53" s="128">
        <v>0.75</v>
      </c>
      <c r="P53" s="128">
        <v>0.5</v>
      </c>
      <c r="Q53" s="128">
        <v>0.25</v>
      </c>
      <c r="R53" s="128">
        <v>0.5</v>
      </c>
      <c r="S53" s="128">
        <v>0.5</v>
      </c>
      <c r="T53" s="128">
        <v>0.5</v>
      </c>
      <c r="U53" s="128">
        <v>0.5</v>
      </c>
      <c r="V53" s="128">
        <v>0.5</v>
      </c>
      <c r="W53" s="128">
        <v>0.5</v>
      </c>
      <c r="X53" s="128">
        <v>0.5</v>
      </c>
      <c r="Y53" s="128">
        <v>0.5</v>
      </c>
      <c r="Z53" s="128">
        <v>0.75</v>
      </c>
      <c r="AA53" s="128">
        <v>0.75</v>
      </c>
      <c r="AB53" s="128">
        <v>0.75</v>
      </c>
      <c r="AC53" s="128">
        <v>0.75</v>
      </c>
      <c r="AD53" s="128">
        <v>0.75</v>
      </c>
      <c r="AE53" s="128">
        <v>0.75</v>
      </c>
      <c r="AF53" s="128">
        <v>0.75</v>
      </c>
      <c r="AG53" s="128">
        <v>0.75</v>
      </c>
      <c r="AH53" s="128">
        <v>0.75</v>
      </c>
      <c r="AI53" s="128">
        <v>1</v>
      </c>
      <c r="AJ53" s="128">
        <v>0.75</v>
      </c>
      <c r="AK53" s="128">
        <v>0.75</v>
      </c>
      <c r="AL53" s="128">
        <v>0.75</v>
      </c>
      <c r="AM53" s="128">
        <v>0.75</v>
      </c>
      <c r="AN53" s="128">
        <v>0.75</v>
      </c>
      <c r="AO53" s="128">
        <v>0.75</v>
      </c>
      <c r="AP53" s="128">
        <v>0.75</v>
      </c>
      <c r="AQ53" s="128">
        <v>0.75</v>
      </c>
      <c r="AR53" s="128">
        <v>0.75</v>
      </c>
      <c r="AS53" s="128">
        <v>0.75</v>
      </c>
      <c r="AT53" s="128">
        <v>1</v>
      </c>
      <c r="AU53" s="128">
        <v>1</v>
      </c>
      <c r="AV53" s="128">
        <v>1</v>
      </c>
      <c r="AW53" s="128">
        <v>0.75</v>
      </c>
      <c r="AX53" s="128">
        <v>1</v>
      </c>
      <c r="AY53" s="128">
        <v>1</v>
      </c>
      <c r="AZ53" s="128">
        <v>1</v>
      </c>
      <c r="BA53" s="128">
        <v>1</v>
      </c>
      <c r="BB53" s="128">
        <v>1</v>
      </c>
      <c r="BC53" s="128">
        <v>1</v>
      </c>
      <c r="BD53" s="128">
        <v>1</v>
      </c>
      <c r="BE53" s="128">
        <v>1</v>
      </c>
      <c r="BF53" s="128">
        <v>1</v>
      </c>
      <c r="BG53" s="128">
        <v>1</v>
      </c>
      <c r="BH53" s="128">
        <v>1</v>
      </c>
      <c r="BI53" s="128">
        <v>1</v>
      </c>
      <c r="BJ53" s="128">
        <v>0.75</v>
      </c>
      <c r="BK53" s="128">
        <v>1</v>
      </c>
      <c r="BL53" s="128">
        <v>1</v>
      </c>
      <c r="BM53" s="128">
        <v>0.75</v>
      </c>
      <c r="BN53" s="128">
        <v>0.75</v>
      </c>
      <c r="BO53" s="128">
        <v>0.75</v>
      </c>
      <c r="BP53" s="128">
        <v>0.75</v>
      </c>
      <c r="BQ53" s="128">
        <v>0.75</v>
      </c>
      <c r="BR53" s="128">
        <v>0.75</v>
      </c>
      <c r="BS53" s="128">
        <v>0.75</v>
      </c>
      <c r="BT53" s="128">
        <v>0.75</v>
      </c>
      <c r="BU53" s="128">
        <v>0.75</v>
      </c>
      <c r="BV53" s="128">
        <v>0.75</v>
      </c>
      <c r="BW53" s="128">
        <v>0.75</v>
      </c>
      <c r="BX53" s="128">
        <v>0.5</v>
      </c>
      <c r="BY53" s="128">
        <v>0.5</v>
      </c>
      <c r="BZ53" s="128">
        <v>0.5</v>
      </c>
      <c r="CA53" s="128">
        <v>0.5</v>
      </c>
      <c r="CB53" s="128">
        <v>0.5</v>
      </c>
      <c r="CC53" s="128">
        <v>0.25</v>
      </c>
      <c r="CD53" s="128">
        <v>0.25</v>
      </c>
      <c r="CE53" s="128">
        <v>0.5</v>
      </c>
      <c r="CF53" s="128">
        <v>0.5</v>
      </c>
      <c r="CG53" s="128">
        <v>0.25</v>
      </c>
      <c r="CH53" s="128">
        <v>0.25</v>
      </c>
      <c r="CI53" s="128">
        <v>0.5</v>
      </c>
      <c r="CJ53" s="128">
        <v>0.5</v>
      </c>
      <c r="CK53" s="128">
        <v>0.25</v>
      </c>
      <c r="CL53" s="128">
        <v>0.5</v>
      </c>
      <c r="CM53" s="128">
        <v>0.5</v>
      </c>
      <c r="CN53" s="128">
        <v>0.5</v>
      </c>
      <c r="CO53" s="128">
        <v>0.75</v>
      </c>
      <c r="CP53" s="128">
        <v>0.5</v>
      </c>
      <c r="CQ53" s="128">
        <v>0.75</v>
      </c>
      <c r="CR53" s="128">
        <v>0.75</v>
      </c>
      <c r="CS53" s="128">
        <v>0.75</v>
      </c>
      <c r="CT53" s="128">
        <v>0.75</v>
      </c>
      <c r="CU53" s="128">
        <v>0.75</v>
      </c>
      <c r="CV53" s="128">
        <v>0.75</v>
      </c>
      <c r="CW53" s="128">
        <v>0.75</v>
      </c>
      <c r="CX53" s="128">
        <v>0.75</v>
      </c>
      <c r="CY53" s="128">
        <v>1</v>
      </c>
      <c r="CZ53" s="128">
        <v>0.75</v>
      </c>
    </row>
    <row r="54" spans="2:104">
      <c r="B54" s="112" t="s">
        <v>388</v>
      </c>
      <c r="C54" s="127">
        <v>1</v>
      </c>
      <c r="E54" s="112" t="s">
        <v>388</v>
      </c>
      <c r="F54" s="128">
        <v>0.75</v>
      </c>
      <c r="G54" s="128">
        <v>0.75</v>
      </c>
      <c r="H54" s="128">
        <v>0.75</v>
      </c>
      <c r="I54" s="128">
        <v>0.75</v>
      </c>
      <c r="J54" s="128">
        <v>0.75</v>
      </c>
      <c r="K54" s="128">
        <v>0.75</v>
      </c>
      <c r="L54" s="128">
        <v>0.5</v>
      </c>
      <c r="M54" s="128">
        <v>0.5</v>
      </c>
      <c r="N54" s="128">
        <v>0.75</v>
      </c>
      <c r="O54" s="128">
        <v>0.75</v>
      </c>
      <c r="P54" s="128">
        <v>0.5</v>
      </c>
      <c r="Q54" s="128">
        <v>0.5</v>
      </c>
      <c r="R54" s="128">
        <v>0.5</v>
      </c>
      <c r="S54" s="128">
        <v>0.5</v>
      </c>
      <c r="T54" s="128">
        <v>0.5</v>
      </c>
      <c r="U54" s="128">
        <v>0.5</v>
      </c>
      <c r="V54" s="128">
        <v>0.5</v>
      </c>
      <c r="W54" s="128">
        <v>0.5</v>
      </c>
      <c r="X54" s="128">
        <v>0.5</v>
      </c>
      <c r="Y54" s="128">
        <v>0.5</v>
      </c>
      <c r="Z54" s="128">
        <v>0.75</v>
      </c>
      <c r="AA54" s="128">
        <v>0.75</v>
      </c>
      <c r="AB54" s="128">
        <v>0.75</v>
      </c>
      <c r="AC54" s="128">
        <v>0.75</v>
      </c>
      <c r="AD54" s="128">
        <v>0.75</v>
      </c>
      <c r="AE54" s="128">
        <v>0.75</v>
      </c>
      <c r="AF54" s="128">
        <v>0.75</v>
      </c>
      <c r="AG54" s="128">
        <v>0.75</v>
      </c>
      <c r="AH54" s="128">
        <v>0.75</v>
      </c>
      <c r="AI54" s="128">
        <v>1</v>
      </c>
      <c r="AJ54" s="128">
        <v>0.75</v>
      </c>
      <c r="AK54" s="128">
        <v>0.75</v>
      </c>
      <c r="AL54" s="128">
        <v>0.75</v>
      </c>
      <c r="AM54" s="128">
        <v>0.75</v>
      </c>
      <c r="AN54" s="128">
        <v>0.75</v>
      </c>
      <c r="AO54" s="128">
        <v>0.75</v>
      </c>
      <c r="AP54" s="128">
        <v>0.75</v>
      </c>
      <c r="AQ54" s="128">
        <v>0.75</v>
      </c>
      <c r="AR54" s="128">
        <v>0.75</v>
      </c>
      <c r="AS54" s="128">
        <v>0.75</v>
      </c>
      <c r="AT54" s="128">
        <v>1</v>
      </c>
      <c r="AU54" s="128">
        <v>1</v>
      </c>
      <c r="AV54" s="128">
        <v>1</v>
      </c>
      <c r="AW54" s="128">
        <v>0.75</v>
      </c>
      <c r="AX54" s="128">
        <v>1</v>
      </c>
      <c r="AY54" s="128">
        <v>1</v>
      </c>
      <c r="AZ54" s="128">
        <v>1</v>
      </c>
      <c r="BA54" s="128">
        <v>1</v>
      </c>
      <c r="BB54" s="128">
        <v>1</v>
      </c>
      <c r="BC54" s="128">
        <v>1</v>
      </c>
      <c r="BD54" s="128">
        <v>1</v>
      </c>
      <c r="BE54" s="128">
        <v>1</v>
      </c>
      <c r="BF54" s="128">
        <v>1</v>
      </c>
      <c r="BG54" s="128">
        <v>1</v>
      </c>
      <c r="BH54" s="128">
        <v>1</v>
      </c>
      <c r="BI54" s="128">
        <v>1</v>
      </c>
      <c r="BJ54" s="128">
        <v>1</v>
      </c>
      <c r="BK54" s="128">
        <v>1</v>
      </c>
      <c r="BL54" s="128">
        <v>1</v>
      </c>
      <c r="BM54" s="128">
        <v>0.75</v>
      </c>
      <c r="BN54" s="128">
        <v>0.75</v>
      </c>
      <c r="BO54" s="128">
        <v>0.75</v>
      </c>
      <c r="BP54" s="128">
        <v>0.75</v>
      </c>
      <c r="BQ54" s="128">
        <v>0.75</v>
      </c>
      <c r="BR54" s="128">
        <v>0.75</v>
      </c>
      <c r="BS54" s="128">
        <v>0.75</v>
      </c>
      <c r="BT54" s="128">
        <v>0.75</v>
      </c>
      <c r="BU54" s="128">
        <v>0.75</v>
      </c>
      <c r="BV54" s="128">
        <v>0.75</v>
      </c>
      <c r="BW54" s="128">
        <v>0.75</v>
      </c>
      <c r="BX54" s="128">
        <v>0.5</v>
      </c>
      <c r="BY54" s="128">
        <v>0.5</v>
      </c>
      <c r="BZ54" s="128">
        <v>0.5</v>
      </c>
      <c r="CA54" s="128">
        <v>0.5</v>
      </c>
      <c r="CB54" s="128">
        <v>0.5</v>
      </c>
      <c r="CC54" s="128">
        <v>0.5</v>
      </c>
      <c r="CD54" s="128">
        <v>0.5</v>
      </c>
      <c r="CE54" s="128">
        <v>0.5</v>
      </c>
      <c r="CF54" s="128">
        <v>0.5</v>
      </c>
      <c r="CG54" s="128">
        <v>0.5</v>
      </c>
      <c r="CH54" s="128">
        <v>0.25</v>
      </c>
      <c r="CI54" s="128">
        <v>0.5</v>
      </c>
      <c r="CJ54" s="128">
        <v>0.5</v>
      </c>
      <c r="CK54" s="128">
        <v>0.25</v>
      </c>
      <c r="CL54" s="128">
        <v>0.5</v>
      </c>
      <c r="CM54" s="128">
        <v>0.5</v>
      </c>
      <c r="CN54" s="128">
        <v>0.75</v>
      </c>
      <c r="CO54" s="128">
        <v>0.75</v>
      </c>
      <c r="CP54" s="128">
        <v>0.5</v>
      </c>
      <c r="CQ54" s="128">
        <v>0.75</v>
      </c>
      <c r="CR54" s="128">
        <v>0.75</v>
      </c>
      <c r="CS54" s="128">
        <v>0.75</v>
      </c>
      <c r="CT54" s="128">
        <v>0.75</v>
      </c>
      <c r="CU54" s="128">
        <v>0.75</v>
      </c>
      <c r="CV54" s="128">
        <v>0.75</v>
      </c>
      <c r="CW54" s="128">
        <v>0.75</v>
      </c>
      <c r="CX54" s="128">
        <v>1</v>
      </c>
      <c r="CY54" s="128">
        <v>1</v>
      </c>
      <c r="CZ54" s="128">
        <v>0.75</v>
      </c>
    </row>
    <row r="55" spans="2:104">
      <c r="B55" s="112" t="s">
        <v>389</v>
      </c>
      <c r="C55" s="127">
        <v>0.8</v>
      </c>
      <c r="E55" s="112" t="s">
        <v>389</v>
      </c>
      <c r="F55" s="128">
        <v>0.75</v>
      </c>
      <c r="G55" s="128">
        <v>0.75</v>
      </c>
      <c r="H55" s="128">
        <v>0.75</v>
      </c>
      <c r="I55" s="128">
        <v>0.75</v>
      </c>
      <c r="J55" s="128">
        <v>0.75</v>
      </c>
      <c r="K55" s="128">
        <v>0.75</v>
      </c>
      <c r="L55" s="128">
        <v>0.5</v>
      </c>
      <c r="M55" s="128">
        <v>0.5</v>
      </c>
      <c r="N55" s="128">
        <v>0.5</v>
      </c>
      <c r="O55" s="128">
        <v>0.5</v>
      </c>
      <c r="P55" s="128">
        <v>0.5</v>
      </c>
      <c r="Q55" s="128">
        <v>0.25</v>
      </c>
      <c r="R55" s="128">
        <v>0.5</v>
      </c>
      <c r="S55" s="128">
        <v>0.5</v>
      </c>
      <c r="T55" s="128">
        <v>0.25</v>
      </c>
      <c r="U55" s="128">
        <v>0.5</v>
      </c>
      <c r="V55" s="128">
        <v>0.25</v>
      </c>
      <c r="W55" s="128">
        <v>0.5</v>
      </c>
      <c r="X55" s="128">
        <v>0.5</v>
      </c>
      <c r="Y55" s="128">
        <v>0.25</v>
      </c>
      <c r="Z55" s="128">
        <v>0.75</v>
      </c>
      <c r="AA55" s="128">
        <v>0.75</v>
      </c>
      <c r="AB55" s="128">
        <v>0.75</v>
      </c>
      <c r="AC55" s="128">
        <v>0.75</v>
      </c>
      <c r="AD55" s="128">
        <v>0.75</v>
      </c>
      <c r="AE55" s="128">
        <v>0.75</v>
      </c>
      <c r="AF55" s="128">
        <v>0.75</v>
      </c>
      <c r="AG55" s="128">
        <v>0.75</v>
      </c>
      <c r="AH55" s="128">
        <v>0.75</v>
      </c>
      <c r="AI55" s="128">
        <v>1</v>
      </c>
      <c r="AJ55" s="128">
        <v>1</v>
      </c>
      <c r="AK55" s="128">
        <v>1</v>
      </c>
      <c r="AL55" s="128">
        <v>1</v>
      </c>
      <c r="AM55" s="128">
        <v>0.75</v>
      </c>
      <c r="AN55" s="128">
        <v>0.75</v>
      </c>
      <c r="AO55" s="128">
        <v>0.75</v>
      </c>
      <c r="AP55" s="128">
        <v>0.75</v>
      </c>
      <c r="AQ55" s="128">
        <v>0.75</v>
      </c>
      <c r="AR55" s="128">
        <v>0.75</v>
      </c>
      <c r="AS55" s="128">
        <v>0.75</v>
      </c>
      <c r="AT55" s="128">
        <v>1</v>
      </c>
      <c r="AU55" s="128">
        <v>1</v>
      </c>
      <c r="AV55" s="128">
        <v>1</v>
      </c>
      <c r="AW55" s="128">
        <v>1</v>
      </c>
      <c r="AX55" s="128">
        <v>1</v>
      </c>
      <c r="AY55" s="128">
        <v>1</v>
      </c>
      <c r="AZ55" s="128">
        <v>1</v>
      </c>
      <c r="BA55" s="128">
        <v>1</v>
      </c>
      <c r="BB55" s="128">
        <v>1</v>
      </c>
      <c r="BC55" s="128">
        <v>1</v>
      </c>
      <c r="BD55" s="128">
        <v>0.75</v>
      </c>
      <c r="BE55" s="128">
        <v>0.75</v>
      </c>
      <c r="BF55" s="128">
        <v>1</v>
      </c>
      <c r="BG55" s="128">
        <v>0.75</v>
      </c>
      <c r="BH55" s="128">
        <v>0.75</v>
      </c>
      <c r="BI55" s="128">
        <v>0.75</v>
      </c>
      <c r="BJ55" s="128">
        <v>0.75</v>
      </c>
      <c r="BK55" s="128">
        <v>1</v>
      </c>
      <c r="BL55" s="128">
        <v>0.75</v>
      </c>
      <c r="BM55" s="128">
        <v>0.75</v>
      </c>
      <c r="BN55" s="128">
        <v>0.75</v>
      </c>
      <c r="BO55" s="128">
        <v>0.75</v>
      </c>
      <c r="BP55" s="128">
        <v>0.75</v>
      </c>
      <c r="BQ55" s="128">
        <v>0.75</v>
      </c>
      <c r="BR55" s="128">
        <v>0.5</v>
      </c>
      <c r="BS55" s="128">
        <v>0.75</v>
      </c>
      <c r="BT55" s="128">
        <v>0.5</v>
      </c>
      <c r="BU55" s="128">
        <v>0.75</v>
      </c>
      <c r="BV55" s="128">
        <v>0.75</v>
      </c>
      <c r="BW55" s="128">
        <v>0.5</v>
      </c>
      <c r="BX55" s="128">
        <v>0.5</v>
      </c>
      <c r="BY55" s="128">
        <v>0.5</v>
      </c>
      <c r="BZ55" s="128">
        <v>0.25</v>
      </c>
      <c r="CA55" s="128">
        <v>0.5</v>
      </c>
      <c r="CB55" s="128">
        <v>0.5</v>
      </c>
      <c r="CC55" s="128">
        <v>0.25</v>
      </c>
      <c r="CD55" s="128">
        <v>0.25</v>
      </c>
      <c r="CE55" s="128">
        <v>0.25</v>
      </c>
      <c r="CF55" s="128">
        <v>0.5</v>
      </c>
      <c r="CG55" s="128">
        <v>0.25</v>
      </c>
      <c r="CH55" s="128">
        <v>0.25</v>
      </c>
      <c r="CI55" s="128">
        <v>0.25</v>
      </c>
      <c r="CJ55" s="128">
        <v>0.25</v>
      </c>
      <c r="CK55" s="128">
        <v>0.25</v>
      </c>
      <c r="CL55" s="128">
        <v>0.5</v>
      </c>
      <c r="CM55" s="128">
        <v>0.5</v>
      </c>
      <c r="CN55" s="128">
        <v>0.5</v>
      </c>
      <c r="CO55" s="128">
        <v>0.5</v>
      </c>
      <c r="CP55" s="128">
        <v>0.5</v>
      </c>
      <c r="CQ55" s="128">
        <v>0.75</v>
      </c>
      <c r="CR55" s="128">
        <v>0.75</v>
      </c>
      <c r="CS55" s="128">
        <v>0.75</v>
      </c>
      <c r="CT55" s="128">
        <v>0.75</v>
      </c>
      <c r="CU55" s="128">
        <v>0.75</v>
      </c>
      <c r="CV55" s="128">
        <v>0.75</v>
      </c>
      <c r="CW55" s="128">
        <v>0.75</v>
      </c>
      <c r="CX55" s="128">
        <v>0.75</v>
      </c>
      <c r="CY55" s="128">
        <v>0.75</v>
      </c>
      <c r="CZ55" s="128">
        <v>0.75</v>
      </c>
    </row>
    <row r="56" spans="2:104">
      <c r="B56" s="112" t="s">
        <v>390</v>
      </c>
      <c r="C56" s="127">
        <v>0.9</v>
      </c>
      <c r="E56" s="112" t="s">
        <v>390</v>
      </c>
      <c r="F56" s="128">
        <v>0.5</v>
      </c>
      <c r="G56" s="128">
        <v>0.5</v>
      </c>
      <c r="H56" s="128">
        <v>0.75</v>
      </c>
      <c r="I56" s="128">
        <v>0.5</v>
      </c>
      <c r="J56" s="128">
        <v>0.5</v>
      </c>
      <c r="K56" s="128">
        <v>0.75</v>
      </c>
      <c r="L56" s="128">
        <v>0.5</v>
      </c>
      <c r="M56" s="128">
        <v>0.5</v>
      </c>
      <c r="N56" s="128">
        <v>0.5</v>
      </c>
      <c r="O56" s="128">
        <v>0.5</v>
      </c>
      <c r="P56" s="128">
        <v>0.5</v>
      </c>
      <c r="Q56" s="128">
        <v>0.25</v>
      </c>
      <c r="R56" s="128">
        <v>0.5</v>
      </c>
      <c r="S56" s="128">
        <v>0.5</v>
      </c>
      <c r="T56" s="128">
        <v>0.25</v>
      </c>
      <c r="U56" s="128">
        <v>0.5</v>
      </c>
      <c r="V56" s="128">
        <v>0.25</v>
      </c>
      <c r="W56" s="128">
        <v>0.5</v>
      </c>
      <c r="X56" s="128">
        <v>0.5</v>
      </c>
      <c r="Y56" s="128">
        <v>0.25</v>
      </c>
      <c r="Z56" s="128">
        <v>0.75</v>
      </c>
      <c r="AA56" s="128">
        <v>0.5</v>
      </c>
      <c r="AB56" s="128">
        <v>0.75</v>
      </c>
      <c r="AC56" s="128">
        <v>0.75</v>
      </c>
      <c r="AD56" s="128">
        <v>0.75</v>
      </c>
      <c r="AE56" s="128">
        <v>0.75</v>
      </c>
      <c r="AF56" s="128">
        <v>0.75</v>
      </c>
      <c r="AG56" s="128">
        <v>0.75</v>
      </c>
      <c r="AH56" s="128">
        <v>0.75</v>
      </c>
      <c r="AI56" s="128">
        <v>0.75</v>
      </c>
      <c r="AJ56" s="128">
        <v>0.75</v>
      </c>
      <c r="AK56" s="128">
        <v>0.75</v>
      </c>
      <c r="AL56" s="128">
        <v>0.75</v>
      </c>
      <c r="AM56" s="128">
        <v>0.75</v>
      </c>
      <c r="AN56" s="128">
        <v>0.75</v>
      </c>
      <c r="AO56" s="128">
        <v>0.75</v>
      </c>
      <c r="AP56" s="128">
        <v>0.75</v>
      </c>
      <c r="AQ56" s="128">
        <v>0.75</v>
      </c>
      <c r="AR56" s="128">
        <v>0.75</v>
      </c>
      <c r="AS56" s="128">
        <v>0.75</v>
      </c>
      <c r="AT56" s="128">
        <v>1</v>
      </c>
      <c r="AU56" s="128">
        <v>1</v>
      </c>
      <c r="AV56" s="128">
        <v>1</v>
      </c>
      <c r="AW56" s="128">
        <v>1</v>
      </c>
      <c r="AX56" s="128">
        <v>1</v>
      </c>
      <c r="AY56" s="128">
        <v>1</v>
      </c>
      <c r="AZ56" s="128">
        <v>1</v>
      </c>
      <c r="BA56" s="128">
        <v>1</v>
      </c>
      <c r="BB56" s="128">
        <v>1</v>
      </c>
      <c r="BC56" s="128">
        <v>1</v>
      </c>
      <c r="BD56" s="128">
        <v>1</v>
      </c>
      <c r="BE56" s="128">
        <v>1</v>
      </c>
      <c r="BF56" s="128">
        <v>1</v>
      </c>
      <c r="BG56" s="128">
        <v>1</v>
      </c>
      <c r="BH56" s="128">
        <v>1</v>
      </c>
      <c r="BI56" s="128">
        <v>1</v>
      </c>
      <c r="BJ56" s="128">
        <v>0.75</v>
      </c>
      <c r="BK56" s="128">
        <v>1</v>
      </c>
      <c r="BL56" s="128">
        <v>1</v>
      </c>
      <c r="BM56" s="128">
        <v>0.75</v>
      </c>
      <c r="BN56" s="128">
        <v>0.75</v>
      </c>
      <c r="BO56" s="128">
        <v>0.75</v>
      </c>
      <c r="BP56" s="128">
        <v>0.75</v>
      </c>
      <c r="BQ56" s="128">
        <v>0.75</v>
      </c>
      <c r="BR56" s="128">
        <v>0.5</v>
      </c>
      <c r="BS56" s="128">
        <v>0.75</v>
      </c>
      <c r="BT56" s="128">
        <v>0.75</v>
      </c>
      <c r="BU56" s="128">
        <v>0.75</v>
      </c>
      <c r="BV56" s="128">
        <v>0.75</v>
      </c>
      <c r="BW56" s="128">
        <v>0.5</v>
      </c>
      <c r="BX56" s="128">
        <v>0.5</v>
      </c>
      <c r="BY56" s="128">
        <v>0.5</v>
      </c>
      <c r="BZ56" s="128">
        <v>0.25</v>
      </c>
      <c r="CA56" s="128">
        <v>0.5</v>
      </c>
      <c r="CB56" s="128">
        <v>0.5</v>
      </c>
      <c r="CC56" s="128">
        <v>0.25</v>
      </c>
      <c r="CD56" s="128">
        <v>0.25</v>
      </c>
      <c r="CE56" s="128">
        <v>0.5</v>
      </c>
      <c r="CF56" s="128">
        <v>0.5</v>
      </c>
      <c r="CG56" s="128">
        <v>0.25</v>
      </c>
      <c r="CH56" s="128">
        <v>0.25</v>
      </c>
      <c r="CI56" s="128">
        <v>0.25</v>
      </c>
      <c r="CJ56" s="128">
        <v>0.25</v>
      </c>
      <c r="CK56" s="128">
        <v>0.25</v>
      </c>
      <c r="CL56" s="128">
        <v>0.5</v>
      </c>
      <c r="CM56" s="128">
        <v>0.5</v>
      </c>
      <c r="CN56" s="128">
        <v>0.5</v>
      </c>
      <c r="CO56" s="128">
        <v>0.5</v>
      </c>
      <c r="CP56" s="128">
        <v>0.5</v>
      </c>
      <c r="CQ56" s="128">
        <v>0.75</v>
      </c>
      <c r="CR56" s="128">
        <v>0.75</v>
      </c>
      <c r="CS56" s="128">
        <v>0.75</v>
      </c>
      <c r="CT56" s="128">
        <v>0.75</v>
      </c>
      <c r="CU56" s="128">
        <v>0.75</v>
      </c>
      <c r="CV56" s="128">
        <v>0.75</v>
      </c>
      <c r="CW56" s="128">
        <v>0.75</v>
      </c>
      <c r="CX56" s="128">
        <v>0.75</v>
      </c>
      <c r="CY56" s="128">
        <v>0.75</v>
      </c>
      <c r="CZ56" s="128">
        <v>0.75</v>
      </c>
    </row>
    <row r="57" spans="2:104">
      <c r="B57" s="112" t="s">
        <v>391</v>
      </c>
      <c r="C57" s="127">
        <v>1</v>
      </c>
      <c r="E57" s="112" t="s">
        <v>391</v>
      </c>
      <c r="F57" s="128">
        <v>0.75</v>
      </c>
      <c r="G57" s="128">
        <v>0.75</v>
      </c>
      <c r="H57" s="128">
        <v>0.75</v>
      </c>
      <c r="I57" s="128">
        <v>0.75</v>
      </c>
      <c r="J57" s="128">
        <v>0.75</v>
      </c>
      <c r="K57" s="128">
        <v>0.75</v>
      </c>
      <c r="L57" s="128">
        <v>0.5</v>
      </c>
      <c r="M57" s="128">
        <v>0.5</v>
      </c>
      <c r="N57" s="128">
        <v>0.75</v>
      </c>
      <c r="O57" s="128">
        <v>0.75</v>
      </c>
      <c r="P57" s="128">
        <v>0.5</v>
      </c>
      <c r="Q57" s="128">
        <v>0.5</v>
      </c>
      <c r="R57" s="128">
        <v>0.5</v>
      </c>
      <c r="S57" s="128">
        <v>0.5</v>
      </c>
      <c r="T57" s="128">
        <v>0.5</v>
      </c>
      <c r="U57" s="128">
        <v>0.5</v>
      </c>
      <c r="V57" s="128">
        <v>0.5</v>
      </c>
      <c r="W57" s="128">
        <v>0.5</v>
      </c>
      <c r="X57" s="128">
        <v>0.5</v>
      </c>
      <c r="Y57" s="128">
        <v>0.5</v>
      </c>
      <c r="Z57" s="128">
        <v>0.75</v>
      </c>
      <c r="AA57" s="128">
        <v>0.75</v>
      </c>
      <c r="AB57" s="128">
        <v>0.75</v>
      </c>
      <c r="AC57" s="128">
        <v>0.75</v>
      </c>
      <c r="AD57" s="128">
        <v>0.75</v>
      </c>
      <c r="AE57" s="128">
        <v>0.75</v>
      </c>
      <c r="AF57" s="128">
        <v>0.75</v>
      </c>
      <c r="AG57" s="128">
        <v>0.75</v>
      </c>
      <c r="AH57" s="128">
        <v>0.75</v>
      </c>
      <c r="AI57" s="128">
        <v>0.75</v>
      </c>
      <c r="AJ57" s="128">
        <v>0.75</v>
      </c>
      <c r="AK57" s="128">
        <v>0.75</v>
      </c>
      <c r="AL57" s="128">
        <v>0.75</v>
      </c>
      <c r="AM57" s="128">
        <v>0.75</v>
      </c>
      <c r="AN57" s="128">
        <v>0.75</v>
      </c>
      <c r="AO57" s="128">
        <v>0.75</v>
      </c>
      <c r="AP57" s="128">
        <v>0.75</v>
      </c>
      <c r="AQ57" s="128">
        <v>0.75</v>
      </c>
      <c r="AR57" s="128">
        <v>0.75</v>
      </c>
      <c r="AS57" s="128">
        <v>0.75</v>
      </c>
      <c r="AT57" s="128">
        <v>1</v>
      </c>
      <c r="AU57" s="128">
        <v>1</v>
      </c>
      <c r="AV57" s="128">
        <v>1</v>
      </c>
      <c r="AW57" s="128">
        <v>0.75</v>
      </c>
      <c r="AX57" s="128">
        <v>1</v>
      </c>
      <c r="AY57" s="128">
        <v>1</v>
      </c>
      <c r="AZ57" s="128">
        <v>1</v>
      </c>
      <c r="BA57" s="128">
        <v>1</v>
      </c>
      <c r="BB57" s="128">
        <v>1</v>
      </c>
      <c r="BC57" s="128">
        <v>1</v>
      </c>
      <c r="BD57" s="128">
        <v>1</v>
      </c>
      <c r="BE57" s="128">
        <v>1</v>
      </c>
      <c r="BF57" s="128">
        <v>1</v>
      </c>
      <c r="BG57" s="128">
        <v>1</v>
      </c>
      <c r="BH57" s="128">
        <v>1</v>
      </c>
      <c r="BI57" s="128">
        <v>1</v>
      </c>
      <c r="BJ57" s="128">
        <v>1</v>
      </c>
      <c r="BK57" s="128">
        <v>1</v>
      </c>
      <c r="BL57" s="128">
        <v>1</v>
      </c>
      <c r="BM57" s="128">
        <v>1</v>
      </c>
      <c r="BN57" s="128">
        <v>0.75</v>
      </c>
      <c r="BO57" s="128">
        <v>0.75</v>
      </c>
      <c r="BP57" s="128">
        <v>0.75</v>
      </c>
      <c r="BQ57" s="128">
        <v>0.75</v>
      </c>
      <c r="BR57" s="128">
        <v>0.75</v>
      </c>
      <c r="BS57" s="128">
        <v>0.75</v>
      </c>
      <c r="BT57" s="128">
        <v>0.75</v>
      </c>
      <c r="BU57" s="128">
        <v>0.75</v>
      </c>
      <c r="BV57" s="128">
        <v>0.75</v>
      </c>
      <c r="BW57" s="128">
        <v>0.75</v>
      </c>
      <c r="BX57" s="128">
        <v>0.5</v>
      </c>
      <c r="BY57" s="128">
        <v>0.5</v>
      </c>
      <c r="BZ57" s="128">
        <v>0.5</v>
      </c>
      <c r="CA57" s="128">
        <v>0.5</v>
      </c>
      <c r="CB57" s="128">
        <v>0.5</v>
      </c>
      <c r="CC57" s="128">
        <v>0.5</v>
      </c>
      <c r="CD57" s="128">
        <v>0.25</v>
      </c>
      <c r="CE57" s="128">
        <v>0.5</v>
      </c>
      <c r="CF57" s="128">
        <v>0.5</v>
      </c>
      <c r="CG57" s="128">
        <v>0.25</v>
      </c>
      <c r="CH57" s="128">
        <v>0.25</v>
      </c>
      <c r="CI57" s="128">
        <v>0.5</v>
      </c>
      <c r="CJ57" s="128">
        <v>0.5</v>
      </c>
      <c r="CK57" s="128">
        <v>0.25</v>
      </c>
      <c r="CL57" s="128">
        <v>0.5</v>
      </c>
      <c r="CM57" s="128">
        <v>0.5</v>
      </c>
      <c r="CN57" s="128">
        <v>0.5</v>
      </c>
      <c r="CO57" s="128">
        <v>0.75</v>
      </c>
      <c r="CP57" s="128">
        <v>0.5</v>
      </c>
      <c r="CQ57" s="128">
        <v>0.75</v>
      </c>
      <c r="CR57" s="128">
        <v>0.75</v>
      </c>
      <c r="CS57" s="128">
        <v>0.75</v>
      </c>
      <c r="CT57" s="128">
        <v>0.75</v>
      </c>
      <c r="CU57" s="128">
        <v>0.75</v>
      </c>
      <c r="CV57" s="128">
        <v>0.75</v>
      </c>
      <c r="CW57" s="128">
        <v>0.75</v>
      </c>
      <c r="CX57" s="128">
        <v>0.75</v>
      </c>
      <c r="CY57" s="128">
        <v>1</v>
      </c>
      <c r="CZ57" s="128">
        <v>0.75</v>
      </c>
    </row>
    <row r="58" spans="2:104">
      <c r="B58" s="112" t="s">
        <v>392</v>
      </c>
      <c r="C58" s="127">
        <v>1.2</v>
      </c>
      <c r="E58" s="112" t="s">
        <v>392</v>
      </c>
      <c r="F58" s="128">
        <v>0.75</v>
      </c>
      <c r="G58" s="128">
        <v>0.75</v>
      </c>
      <c r="H58" s="128">
        <v>0.75</v>
      </c>
      <c r="I58" s="128">
        <v>0.75</v>
      </c>
      <c r="J58" s="128">
        <v>0.75</v>
      </c>
      <c r="K58" s="128">
        <v>0.75</v>
      </c>
      <c r="L58" s="128">
        <v>0.5</v>
      </c>
      <c r="M58" s="128">
        <v>0.5</v>
      </c>
      <c r="N58" s="128">
        <v>0.75</v>
      </c>
      <c r="O58" s="128">
        <v>0.75</v>
      </c>
      <c r="P58" s="128">
        <v>0.5</v>
      </c>
      <c r="Q58" s="128">
        <v>0.5</v>
      </c>
      <c r="R58" s="128">
        <v>0.5</v>
      </c>
      <c r="S58" s="128">
        <v>0.5</v>
      </c>
      <c r="T58" s="128">
        <v>0.5</v>
      </c>
      <c r="U58" s="128">
        <v>0.5</v>
      </c>
      <c r="V58" s="128">
        <v>0.5</v>
      </c>
      <c r="W58" s="128">
        <v>0.5</v>
      </c>
      <c r="X58" s="128">
        <v>0.5</v>
      </c>
      <c r="Y58" s="128">
        <v>0.5</v>
      </c>
      <c r="Z58" s="128">
        <v>0.75</v>
      </c>
      <c r="AA58" s="128">
        <v>0.75</v>
      </c>
      <c r="AB58" s="128">
        <v>0.5</v>
      </c>
      <c r="AC58" s="128">
        <v>0.75</v>
      </c>
      <c r="AD58" s="128">
        <v>0.75</v>
      </c>
      <c r="AE58" s="128">
        <v>0.75</v>
      </c>
      <c r="AF58" s="128">
        <v>0.75</v>
      </c>
      <c r="AG58" s="128">
        <v>0.75</v>
      </c>
      <c r="AH58" s="128">
        <v>0.75</v>
      </c>
      <c r="AI58" s="128">
        <v>0.75</v>
      </c>
      <c r="AJ58" s="128">
        <v>0.75</v>
      </c>
      <c r="AK58" s="128">
        <v>0.75</v>
      </c>
      <c r="AL58" s="128">
        <v>0.75</v>
      </c>
      <c r="AM58" s="128">
        <v>0.75</v>
      </c>
      <c r="AN58" s="128">
        <v>0.75</v>
      </c>
      <c r="AO58" s="128">
        <v>0.75</v>
      </c>
      <c r="AP58" s="128">
        <v>0.75</v>
      </c>
      <c r="AQ58" s="128">
        <v>0.75</v>
      </c>
      <c r="AR58" s="128">
        <v>0.5</v>
      </c>
      <c r="AS58" s="128">
        <v>0.75</v>
      </c>
      <c r="AT58" s="128">
        <v>0.75</v>
      </c>
      <c r="AU58" s="128">
        <v>0.75</v>
      </c>
      <c r="AV58" s="128">
        <v>0.75</v>
      </c>
      <c r="AW58" s="128">
        <v>0.75</v>
      </c>
      <c r="AX58" s="128">
        <v>0.75</v>
      </c>
      <c r="AY58" s="128">
        <v>1</v>
      </c>
      <c r="AZ58" s="128">
        <v>1</v>
      </c>
      <c r="BA58" s="128">
        <v>0.75</v>
      </c>
      <c r="BB58" s="128">
        <v>1</v>
      </c>
      <c r="BC58" s="128">
        <v>1</v>
      </c>
      <c r="BD58" s="128">
        <v>1</v>
      </c>
      <c r="BE58" s="128">
        <v>1</v>
      </c>
      <c r="BF58" s="128">
        <v>1</v>
      </c>
      <c r="BG58" s="128">
        <v>1</v>
      </c>
      <c r="BH58" s="128">
        <v>1</v>
      </c>
      <c r="BI58" s="128">
        <v>1</v>
      </c>
      <c r="BJ58" s="128">
        <v>1</v>
      </c>
      <c r="BK58" s="128">
        <v>1</v>
      </c>
      <c r="BL58" s="128">
        <v>1</v>
      </c>
      <c r="BM58" s="128">
        <v>1</v>
      </c>
      <c r="BN58" s="128">
        <v>0.75</v>
      </c>
      <c r="BO58" s="128">
        <v>0.75</v>
      </c>
      <c r="BP58" s="128">
        <v>0.75</v>
      </c>
      <c r="BQ58" s="128">
        <v>1</v>
      </c>
      <c r="BR58" s="128">
        <v>0.75</v>
      </c>
      <c r="BS58" s="128">
        <v>0.75</v>
      </c>
      <c r="BT58" s="128">
        <v>0.75</v>
      </c>
      <c r="BU58" s="128">
        <v>1</v>
      </c>
      <c r="BV58" s="128">
        <v>0.75</v>
      </c>
      <c r="BW58" s="128">
        <v>0.75</v>
      </c>
      <c r="BX58" s="128">
        <v>0.5</v>
      </c>
      <c r="BY58" s="128">
        <v>0.5</v>
      </c>
      <c r="BZ58" s="128">
        <v>0.5</v>
      </c>
      <c r="CA58" s="128">
        <v>0.5</v>
      </c>
      <c r="CB58" s="128">
        <v>0.75</v>
      </c>
      <c r="CC58" s="128">
        <v>0.5</v>
      </c>
      <c r="CD58" s="128">
        <v>0.5</v>
      </c>
      <c r="CE58" s="128">
        <v>0.5</v>
      </c>
      <c r="CF58" s="128">
        <v>0.5</v>
      </c>
      <c r="CG58" s="128">
        <v>0.5</v>
      </c>
      <c r="CH58" s="128">
        <v>0.5</v>
      </c>
      <c r="CI58" s="128">
        <v>0.5</v>
      </c>
      <c r="CJ58" s="128">
        <v>0.5</v>
      </c>
      <c r="CK58" s="128">
        <v>0.25</v>
      </c>
      <c r="CL58" s="128">
        <v>0.75</v>
      </c>
      <c r="CM58" s="128">
        <v>0.5</v>
      </c>
      <c r="CN58" s="128">
        <v>0.75</v>
      </c>
      <c r="CO58" s="128">
        <v>0.75</v>
      </c>
      <c r="CP58" s="128">
        <v>0.5</v>
      </c>
      <c r="CQ58" s="128">
        <v>0.75</v>
      </c>
      <c r="CR58" s="128">
        <v>0.75</v>
      </c>
      <c r="CS58" s="128">
        <v>0.75</v>
      </c>
      <c r="CT58" s="128">
        <v>0.75</v>
      </c>
      <c r="CU58" s="128">
        <v>0.75</v>
      </c>
      <c r="CV58" s="128">
        <v>0.75</v>
      </c>
      <c r="CW58" s="128">
        <v>0.75</v>
      </c>
      <c r="CX58" s="128">
        <v>0.75</v>
      </c>
      <c r="CY58" s="128">
        <v>1</v>
      </c>
      <c r="CZ58" s="128">
        <v>0.75</v>
      </c>
    </row>
    <row r="59" spans="2:104">
      <c r="B59" s="112" t="s">
        <v>393</v>
      </c>
      <c r="C59" s="127">
        <v>1.2</v>
      </c>
      <c r="E59" s="112" t="s">
        <v>393</v>
      </c>
      <c r="F59" s="128">
        <v>0.75</v>
      </c>
      <c r="G59" s="128">
        <v>0.75</v>
      </c>
      <c r="H59" s="128">
        <v>0.75</v>
      </c>
      <c r="I59" s="128">
        <v>0.75</v>
      </c>
      <c r="J59" s="128">
        <v>0.75</v>
      </c>
      <c r="K59" s="128">
        <v>0.75</v>
      </c>
      <c r="L59" s="128">
        <v>0.5</v>
      </c>
      <c r="M59" s="128">
        <v>0.5</v>
      </c>
      <c r="N59" s="128">
        <v>0.75</v>
      </c>
      <c r="O59" s="128">
        <v>0.75</v>
      </c>
      <c r="P59" s="128">
        <v>0.5</v>
      </c>
      <c r="Q59" s="128">
        <v>0.5</v>
      </c>
      <c r="R59" s="128">
        <v>0.5</v>
      </c>
      <c r="S59" s="128">
        <v>0.5</v>
      </c>
      <c r="T59" s="128">
        <v>0.5</v>
      </c>
      <c r="U59" s="128">
        <v>0.5</v>
      </c>
      <c r="V59" s="128">
        <v>0.5</v>
      </c>
      <c r="W59" s="128">
        <v>0.5</v>
      </c>
      <c r="X59" s="128">
        <v>0.5</v>
      </c>
      <c r="Y59" s="128">
        <v>0.5</v>
      </c>
      <c r="Z59" s="128">
        <v>0.75</v>
      </c>
      <c r="AA59" s="128">
        <v>0.75</v>
      </c>
      <c r="AB59" s="128">
        <v>0.5</v>
      </c>
      <c r="AC59" s="128">
        <v>0.75</v>
      </c>
      <c r="AD59" s="128">
        <v>0.75</v>
      </c>
      <c r="AE59" s="128">
        <v>0.75</v>
      </c>
      <c r="AF59" s="128">
        <v>0.75</v>
      </c>
      <c r="AG59" s="128">
        <v>0.75</v>
      </c>
      <c r="AH59" s="128">
        <v>0.75</v>
      </c>
      <c r="AI59" s="128">
        <v>0.75</v>
      </c>
      <c r="AJ59" s="128">
        <v>0.75</v>
      </c>
      <c r="AK59" s="128">
        <v>0.75</v>
      </c>
      <c r="AL59" s="128">
        <v>0.75</v>
      </c>
      <c r="AM59" s="128">
        <v>0.75</v>
      </c>
      <c r="AN59" s="128">
        <v>0.75</v>
      </c>
      <c r="AO59" s="128">
        <v>0.75</v>
      </c>
      <c r="AP59" s="128">
        <v>0.75</v>
      </c>
      <c r="AQ59" s="128">
        <v>0.75</v>
      </c>
      <c r="AR59" s="128">
        <v>0.5</v>
      </c>
      <c r="AS59" s="128">
        <v>0.75</v>
      </c>
      <c r="AT59" s="128">
        <v>0.75</v>
      </c>
      <c r="AU59" s="128">
        <v>0.75</v>
      </c>
      <c r="AV59" s="128">
        <v>0.75</v>
      </c>
      <c r="AW59" s="128">
        <v>0.75</v>
      </c>
      <c r="AX59" s="128">
        <v>0.75</v>
      </c>
      <c r="AY59" s="128">
        <v>1</v>
      </c>
      <c r="AZ59" s="128">
        <v>1</v>
      </c>
      <c r="BA59" s="128">
        <v>0.75</v>
      </c>
      <c r="BB59" s="128">
        <v>1</v>
      </c>
      <c r="BC59" s="128">
        <v>1</v>
      </c>
      <c r="BD59" s="128">
        <v>1</v>
      </c>
      <c r="BE59" s="128">
        <v>1</v>
      </c>
      <c r="BF59" s="128">
        <v>1</v>
      </c>
      <c r="BG59" s="128">
        <v>1</v>
      </c>
      <c r="BH59" s="128">
        <v>1</v>
      </c>
      <c r="BI59" s="128">
        <v>1</v>
      </c>
      <c r="BJ59" s="128">
        <v>1</v>
      </c>
      <c r="BK59" s="128">
        <v>1</v>
      </c>
      <c r="BL59" s="128">
        <v>1</v>
      </c>
      <c r="BM59" s="128">
        <v>1</v>
      </c>
      <c r="BN59" s="128">
        <v>0.75</v>
      </c>
      <c r="BO59" s="128">
        <v>0.75</v>
      </c>
      <c r="BP59" s="128">
        <v>0.75</v>
      </c>
      <c r="BQ59" s="128">
        <v>1</v>
      </c>
      <c r="BR59" s="128">
        <v>0.75</v>
      </c>
      <c r="BS59" s="128">
        <v>0.75</v>
      </c>
      <c r="BT59" s="128">
        <v>0.75</v>
      </c>
      <c r="BU59" s="128">
        <v>1</v>
      </c>
      <c r="BV59" s="128">
        <v>0.75</v>
      </c>
      <c r="BW59" s="128">
        <v>0.75</v>
      </c>
      <c r="BX59" s="128">
        <v>0.5</v>
      </c>
      <c r="BY59" s="128">
        <v>0.5</v>
      </c>
      <c r="BZ59" s="128">
        <v>0.5</v>
      </c>
      <c r="CA59" s="128">
        <v>0.5</v>
      </c>
      <c r="CB59" s="128">
        <v>0.75</v>
      </c>
      <c r="CC59" s="128">
        <v>0.5</v>
      </c>
      <c r="CD59" s="128">
        <v>0.5</v>
      </c>
      <c r="CE59" s="128">
        <v>0.5</v>
      </c>
      <c r="CF59" s="128">
        <v>0.5</v>
      </c>
      <c r="CG59" s="128">
        <v>0.5</v>
      </c>
      <c r="CH59" s="128">
        <v>0.5</v>
      </c>
      <c r="CI59" s="128">
        <v>0.5</v>
      </c>
      <c r="CJ59" s="128">
        <v>0.5</v>
      </c>
      <c r="CK59" s="128">
        <v>0.5</v>
      </c>
      <c r="CL59" s="128">
        <v>0.75</v>
      </c>
      <c r="CM59" s="128">
        <v>0.5</v>
      </c>
      <c r="CN59" s="128">
        <v>0.75</v>
      </c>
      <c r="CO59" s="128">
        <v>0.75</v>
      </c>
      <c r="CP59" s="128">
        <v>0.5</v>
      </c>
      <c r="CQ59" s="128">
        <v>0.75</v>
      </c>
      <c r="CR59" s="128">
        <v>0.75</v>
      </c>
      <c r="CS59" s="128">
        <v>0.75</v>
      </c>
      <c r="CT59" s="128">
        <v>0.75</v>
      </c>
      <c r="CU59" s="128">
        <v>0.75</v>
      </c>
      <c r="CV59" s="128">
        <v>0.75</v>
      </c>
      <c r="CW59" s="128">
        <v>0.75</v>
      </c>
      <c r="CX59" s="128">
        <v>0.75</v>
      </c>
      <c r="CY59" s="128">
        <v>1</v>
      </c>
      <c r="CZ59" s="128">
        <v>0.75</v>
      </c>
    </row>
    <row r="60" spans="2:104">
      <c r="B60" s="112" t="s">
        <v>394</v>
      </c>
      <c r="C60" s="127">
        <v>1.2</v>
      </c>
      <c r="E60" s="112" t="s">
        <v>394</v>
      </c>
      <c r="F60" s="128">
        <v>0.75</v>
      </c>
      <c r="G60" s="128">
        <v>0.75</v>
      </c>
      <c r="H60" s="128">
        <v>0.75</v>
      </c>
      <c r="I60" s="128">
        <v>0.75</v>
      </c>
      <c r="J60" s="128">
        <v>0.75</v>
      </c>
      <c r="K60" s="128">
        <v>0.75</v>
      </c>
      <c r="L60" s="128">
        <v>0.5</v>
      </c>
      <c r="M60" s="128">
        <v>0.5</v>
      </c>
      <c r="N60" s="128">
        <v>0.75</v>
      </c>
      <c r="O60" s="128">
        <v>0.75</v>
      </c>
      <c r="P60" s="128">
        <v>0.5</v>
      </c>
      <c r="Q60" s="128">
        <v>0.5</v>
      </c>
      <c r="R60" s="128">
        <v>0.5</v>
      </c>
      <c r="S60" s="128">
        <v>0.5</v>
      </c>
      <c r="T60" s="128">
        <v>0.5</v>
      </c>
      <c r="U60" s="128">
        <v>0.5</v>
      </c>
      <c r="V60" s="128">
        <v>0.5</v>
      </c>
      <c r="W60" s="128">
        <v>0.5</v>
      </c>
      <c r="X60" s="128">
        <v>0.5</v>
      </c>
      <c r="Y60" s="128">
        <v>0.5</v>
      </c>
      <c r="Z60" s="128">
        <v>0.75</v>
      </c>
      <c r="AA60" s="128">
        <v>0.75</v>
      </c>
      <c r="AB60" s="128">
        <v>0.5</v>
      </c>
      <c r="AC60" s="128">
        <v>0.75</v>
      </c>
      <c r="AD60" s="128">
        <v>0.75</v>
      </c>
      <c r="AE60" s="128">
        <v>0.75</v>
      </c>
      <c r="AF60" s="128">
        <v>0.75</v>
      </c>
      <c r="AG60" s="128">
        <v>0.75</v>
      </c>
      <c r="AH60" s="128">
        <v>0.75</v>
      </c>
      <c r="AI60" s="128">
        <v>0.75</v>
      </c>
      <c r="AJ60" s="128">
        <v>0.75</v>
      </c>
      <c r="AK60" s="128">
        <v>0.75</v>
      </c>
      <c r="AL60" s="128">
        <v>0.75</v>
      </c>
      <c r="AM60" s="128">
        <v>0.75</v>
      </c>
      <c r="AN60" s="128">
        <v>0.75</v>
      </c>
      <c r="AO60" s="128">
        <v>0.75</v>
      </c>
      <c r="AP60" s="128">
        <v>0.75</v>
      </c>
      <c r="AQ60" s="128">
        <v>0.75</v>
      </c>
      <c r="AR60" s="128">
        <v>0.5</v>
      </c>
      <c r="AS60" s="128">
        <v>0.75</v>
      </c>
      <c r="AT60" s="128">
        <v>0.75</v>
      </c>
      <c r="AU60" s="128">
        <v>0.75</v>
      </c>
      <c r="AV60" s="128">
        <v>0.75</v>
      </c>
      <c r="AW60" s="128">
        <v>0.75</v>
      </c>
      <c r="AX60" s="128">
        <v>0.75</v>
      </c>
      <c r="AY60" s="128">
        <v>1</v>
      </c>
      <c r="AZ60" s="128">
        <v>1</v>
      </c>
      <c r="BA60" s="128">
        <v>1</v>
      </c>
      <c r="BB60" s="128">
        <v>1</v>
      </c>
      <c r="BC60" s="128">
        <v>1</v>
      </c>
      <c r="BD60" s="128">
        <v>1</v>
      </c>
      <c r="BE60" s="128">
        <v>1</v>
      </c>
      <c r="BF60" s="128">
        <v>1</v>
      </c>
      <c r="BG60" s="128">
        <v>1</v>
      </c>
      <c r="BH60" s="128">
        <v>1</v>
      </c>
      <c r="BI60" s="128">
        <v>1</v>
      </c>
      <c r="BJ60" s="128">
        <v>1</v>
      </c>
      <c r="BK60" s="128">
        <v>1</v>
      </c>
      <c r="BL60" s="128">
        <v>1</v>
      </c>
      <c r="BM60" s="128">
        <v>1</v>
      </c>
      <c r="BN60" s="128">
        <v>0.75</v>
      </c>
      <c r="BO60" s="128">
        <v>0.75</v>
      </c>
      <c r="BP60" s="128">
        <v>0.75</v>
      </c>
      <c r="BQ60" s="128">
        <v>1</v>
      </c>
      <c r="BR60" s="128">
        <v>0.75</v>
      </c>
      <c r="BS60" s="128">
        <v>0.75</v>
      </c>
      <c r="BT60" s="128">
        <v>0.75</v>
      </c>
      <c r="BU60" s="128">
        <v>1</v>
      </c>
      <c r="BV60" s="128">
        <v>0.75</v>
      </c>
      <c r="BW60" s="128">
        <v>0.75</v>
      </c>
      <c r="BX60" s="128">
        <v>0.5</v>
      </c>
      <c r="BY60" s="128">
        <v>0.5</v>
      </c>
      <c r="BZ60" s="128">
        <v>0.5</v>
      </c>
      <c r="CA60" s="128">
        <v>0.5</v>
      </c>
      <c r="CB60" s="128">
        <v>0.75</v>
      </c>
      <c r="CC60" s="128">
        <v>0.5</v>
      </c>
      <c r="CD60" s="128">
        <v>0.5</v>
      </c>
      <c r="CE60" s="128">
        <v>0.5</v>
      </c>
      <c r="CF60" s="128">
        <v>0.5</v>
      </c>
      <c r="CG60" s="128">
        <v>0.5</v>
      </c>
      <c r="CH60" s="128">
        <v>0.5</v>
      </c>
      <c r="CI60" s="128">
        <v>0.5</v>
      </c>
      <c r="CJ60" s="128">
        <v>0.5</v>
      </c>
      <c r="CK60" s="128">
        <v>0.25</v>
      </c>
      <c r="CL60" s="128">
        <v>0.75</v>
      </c>
      <c r="CM60" s="128">
        <v>0.5</v>
      </c>
      <c r="CN60" s="128">
        <v>0.75</v>
      </c>
      <c r="CO60" s="128">
        <v>0.75</v>
      </c>
      <c r="CP60" s="128">
        <v>0.5</v>
      </c>
      <c r="CQ60" s="128">
        <v>0.75</v>
      </c>
      <c r="CR60" s="128">
        <v>0.75</v>
      </c>
      <c r="CS60" s="128">
        <v>0.75</v>
      </c>
      <c r="CT60" s="128">
        <v>0.75</v>
      </c>
      <c r="CU60" s="128">
        <v>0.75</v>
      </c>
      <c r="CV60" s="128">
        <v>0.75</v>
      </c>
      <c r="CW60" s="128">
        <v>0.75</v>
      </c>
      <c r="CX60" s="128">
        <v>0.75</v>
      </c>
      <c r="CY60" s="128">
        <v>1</v>
      </c>
      <c r="CZ60" s="128">
        <v>0.75</v>
      </c>
    </row>
    <row r="61" spans="2:104">
      <c r="B61" s="112" t="s">
        <v>395</v>
      </c>
      <c r="C61" s="127">
        <v>1.2</v>
      </c>
      <c r="E61" s="112" t="s">
        <v>395</v>
      </c>
      <c r="F61" s="128">
        <v>0.75</v>
      </c>
      <c r="G61" s="128">
        <v>0.75</v>
      </c>
      <c r="H61" s="128">
        <v>0.75</v>
      </c>
      <c r="I61" s="128">
        <v>0.75</v>
      </c>
      <c r="J61" s="128">
        <v>0.75</v>
      </c>
      <c r="K61" s="128">
        <v>0.75</v>
      </c>
      <c r="L61" s="128">
        <v>0.5</v>
      </c>
      <c r="M61" s="128">
        <v>0.5</v>
      </c>
      <c r="N61" s="128">
        <v>0.75</v>
      </c>
      <c r="O61" s="128">
        <v>0.75</v>
      </c>
      <c r="P61" s="128">
        <v>0.5</v>
      </c>
      <c r="Q61" s="128">
        <v>0.5</v>
      </c>
      <c r="R61" s="128">
        <v>0.5</v>
      </c>
      <c r="S61" s="128">
        <v>0.5</v>
      </c>
      <c r="T61" s="128">
        <v>0.5</v>
      </c>
      <c r="U61" s="128">
        <v>0.5</v>
      </c>
      <c r="V61" s="128">
        <v>0.5</v>
      </c>
      <c r="W61" s="128">
        <v>0.5</v>
      </c>
      <c r="X61" s="128">
        <v>0.5</v>
      </c>
      <c r="Y61" s="128">
        <v>0.5</v>
      </c>
      <c r="Z61" s="128">
        <v>0.75</v>
      </c>
      <c r="AA61" s="128">
        <v>0.75</v>
      </c>
      <c r="AB61" s="128">
        <v>0.5</v>
      </c>
      <c r="AC61" s="128">
        <v>0.75</v>
      </c>
      <c r="AD61" s="128">
        <v>0.75</v>
      </c>
      <c r="AE61" s="128">
        <v>0.75</v>
      </c>
      <c r="AF61" s="128">
        <v>0.75</v>
      </c>
      <c r="AG61" s="128">
        <v>0.75</v>
      </c>
      <c r="AH61" s="128">
        <v>0.75</v>
      </c>
      <c r="AI61" s="128">
        <v>0.75</v>
      </c>
      <c r="AJ61" s="128">
        <v>0.75</v>
      </c>
      <c r="AK61" s="128">
        <v>0.75</v>
      </c>
      <c r="AL61" s="128">
        <v>0.75</v>
      </c>
      <c r="AM61" s="128">
        <v>0.75</v>
      </c>
      <c r="AN61" s="128">
        <v>0.75</v>
      </c>
      <c r="AO61" s="128">
        <v>0.75</v>
      </c>
      <c r="AP61" s="128">
        <v>0.75</v>
      </c>
      <c r="AQ61" s="128">
        <v>0.75</v>
      </c>
      <c r="AR61" s="128">
        <v>0.5</v>
      </c>
      <c r="AS61" s="128">
        <v>0.75</v>
      </c>
      <c r="AT61" s="128">
        <v>0.75</v>
      </c>
      <c r="AU61" s="128">
        <v>0.75</v>
      </c>
      <c r="AV61" s="128">
        <v>0.75</v>
      </c>
      <c r="AW61" s="128">
        <v>0.75</v>
      </c>
      <c r="AX61" s="128">
        <v>0.75</v>
      </c>
      <c r="AY61" s="128">
        <v>1</v>
      </c>
      <c r="AZ61" s="128">
        <v>1</v>
      </c>
      <c r="BA61" s="128">
        <v>0.75</v>
      </c>
      <c r="BB61" s="128">
        <v>1</v>
      </c>
      <c r="BC61" s="128">
        <v>1</v>
      </c>
      <c r="BD61" s="128">
        <v>1</v>
      </c>
      <c r="BE61" s="128">
        <v>1</v>
      </c>
      <c r="BF61" s="128">
        <v>1</v>
      </c>
      <c r="BG61" s="128">
        <v>1</v>
      </c>
      <c r="BH61" s="128">
        <v>1</v>
      </c>
      <c r="BI61" s="128">
        <v>1</v>
      </c>
      <c r="BJ61" s="128">
        <v>1</v>
      </c>
      <c r="BK61" s="128">
        <v>1</v>
      </c>
      <c r="BL61" s="128">
        <v>1</v>
      </c>
      <c r="BM61" s="128">
        <v>1</v>
      </c>
      <c r="BN61" s="128">
        <v>0.75</v>
      </c>
      <c r="BO61" s="128">
        <v>0.75</v>
      </c>
      <c r="BP61" s="128">
        <v>0.75</v>
      </c>
      <c r="BQ61" s="128">
        <v>1</v>
      </c>
      <c r="BR61" s="128">
        <v>0.75</v>
      </c>
      <c r="BS61" s="128">
        <v>0.75</v>
      </c>
      <c r="BT61" s="128">
        <v>0.75</v>
      </c>
      <c r="BU61" s="128">
        <v>1</v>
      </c>
      <c r="BV61" s="128">
        <v>0.75</v>
      </c>
      <c r="BW61" s="128">
        <v>0.75</v>
      </c>
      <c r="BX61" s="128">
        <v>0.5</v>
      </c>
      <c r="BY61" s="128">
        <v>0.5</v>
      </c>
      <c r="BZ61" s="128">
        <v>0.5</v>
      </c>
      <c r="CA61" s="128">
        <v>0.5</v>
      </c>
      <c r="CB61" s="128">
        <v>0.75</v>
      </c>
      <c r="CC61" s="128">
        <v>0.5</v>
      </c>
      <c r="CD61" s="128">
        <v>0.5</v>
      </c>
      <c r="CE61" s="128">
        <v>0.5</v>
      </c>
      <c r="CF61" s="128">
        <v>0.5</v>
      </c>
      <c r="CG61" s="128">
        <v>0.5</v>
      </c>
      <c r="CH61" s="128">
        <v>0.5</v>
      </c>
      <c r="CI61" s="128">
        <v>0.5</v>
      </c>
      <c r="CJ61" s="128">
        <v>0.5</v>
      </c>
      <c r="CK61" s="128">
        <v>0.25</v>
      </c>
      <c r="CL61" s="128">
        <v>0.75</v>
      </c>
      <c r="CM61" s="128">
        <v>0.5</v>
      </c>
      <c r="CN61" s="128">
        <v>0.75</v>
      </c>
      <c r="CO61" s="128">
        <v>0.75</v>
      </c>
      <c r="CP61" s="128">
        <v>0.5</v>
      </c>
      <c r="CQ61" s="128">
        <v>0.75</v>
      </c>
      <c r="CR61" s="128">
        <v>0.75</v>
      </c>
      <c r="CS61" s="128">
        <v>0.75</v>
      </c>
      <c r="CT61" s="128">
        <v>0.75</v>
      </c>
      <c r="CU61" s="128">
        <v>0.75</v>
      </c>
      <c r="CV61" s="128">
        <v>0.75</v>
      </c>
      <c r="CW61" s="128">
        <v>0.75</v>
      </c>
      <c r="CX61" s="128">
        <v>0.75</v>
      </c>
      <c r="CY61" s="128">
        <v>1</v>
      </c>
      <c r="CZ61" s="128">
        <v>0.75</v>
      </c>
    </row>
    <row r="62" spans="2:104">
      <c r="B62" s="112" t="s">
        <v>396</v>
      </c>
      <c r="C62" s="127">
        <v>1.2</v>
      </c>
      <c r="E62" s="112" t="s">
        <v>396</v>
      </c>
      <c r="F62" s="128">
        <v>0.75</v>
      </c>
      <c r="G62" s="128">
        <v>0.75</v>
      </c>
      <c r="H62" s="128">
        <v>0.75</v>
      </c>
      <c r="I62" s="128">
        <v>0.75</v>
      </c>
      <c r="J62" s="128">
        <v>0.75</v>
      </c>
      <c r="K62" s="128">
        <v>0.75</v>
      </c>
      <c r="L62" s="128">
        <v>0.5</v>
      </c>
      <c r="M62" s="128">
        <v>0.5</v>
      </c>
      <c r="N62" s="128">
        <v>0.75</v>
      </c>
      <c r="O62" s="128">
        <v>0.75</v>
      </c>
      <c r="P62" s="128">
        <v>0.5</v>
      </c>
      <c r="Q62" s="128">
        <v>0.5</v>
      </c>
      <c r="R62" s="128">
        <v>0.5</v>
      </c>
      <c r="S62" s="128">
        <v>0.5</v>
      </c>
      <c r="T62" s="128">
        <v>0.5</v>
      </c>
      <c r="U62" s="128">
        <v>0.5</v>
      </c>
      <c r="V62" s="128">
        <v>0.5</v>
      </c>
      <c r="W62" s="128">
        <v>0.5</v>
      </c>
      <c r="X62" s="128">
        <v>0.5</v>
      </c>
      <c r="Y62" s="128">
        <v>0.5</v>
      </c>
      <c r="Z62" s="128">
        <v>0.75</v>
      </c>
      <c r="AA62" s="128">
        <v>0.75</v>
      </c>
      <c r="AB62" s="128">
        <v>0.5</v>
      </c>
      <c r="AC62" s="128">
        <v>0.75</v>
      </c>
      <c r="AD62" s="128">
        <v>0.75</v>
      </c>
      <c r="AE62" s="128">
        <v>0.75</v>
      </c>
      <c r="AF62" s="128">
        <v>0.75</v>
      </c>
      <c r="AG62" s="128">
        <v>0.75</v>
      </c>
      <c r="AH62" s="128">
        <v>0.75</v>
      </c>
      <c r="AI62" s="128">
        <v>0.75</v>
      </c>
      <c r="AJ62" s="128">
        <v>0.75</v>
      </c>
      <c r="AK62" s="128">
        <v>0.75</v>
      </c>
      <c r="AL62" s="128">
        <v>0.75</v>
      </c>
      <c r="AM62" s="128">
        <v>0.75</v>
      </c>
      <c r="AN62" s="128">
        <v>0.75</v>
      </c>
      <c r="AO62" s="128">
        <v>0.75</v>
      </c>
      <c r="AP62" s="128">
        <v>0.75</v>
      </c>
      <c r="AQ62" s="128">
        <v>0.5</v>
      </c>
      <c r="AR62" s="128">
        <v>0.5</v>
      </c>
      <c r="AS62" s="128">
        <v>0.75</v>
      </c>
      <c r="AT62" s="128">
        <v>0.75</v>
      </c>
      <c r="AU62" s="128">
        <v>0.75</v>
      </c>
      <c r="AV62" s="128">
        <v>0.75</v>
      </c>
      <c r="AW62" s="128">
        <v>0.75</v>
      </c>
      <c r="AX62" s="128">
        <v>0.75</v>
      </c>
      <c r="AY62" s="128">
        <v>1</v>
      </c>
      <c r="AZ62" s="128">
        <v>1</v>
      </c>
      <c r="BA62" s="128">
        <v>0.75</v>
      </c>
      <c r="BB62" s="128">
        <v>1</v>
      </c>
      <c r="BC62" s="128">
        <v>1</v>
      </c>
      <c r="BD62" s="128">
        <v>1</v>
      </c>
      <c r="BE62" s="128">
        <v>1</v>
      </c>
      <c r="BF62" s="128">
        <v>1</v>
      </c>
      <c r="BG62" s="128">
        <v>1</v>
      </c>
      <c r="BH62" s="128">
        <v>1</v>
      </c>
      <c r="BI62" s="128">
        <v>1</v>
      </c>
      <c r="BJ62" s="128">
        <v>1</v>
      </c>
      <c r="BK62" s="128">
        <v>1</v>
      </c>
      <c r="BL62" s="128">
        <v>1</v>
      </c>
      <c r="BM62" s="128">
        <v>1</v>
      </c>
      <c r="BN62" s="128">
        <v>0.75</v>
      </c>
      <c r="BO62" s="128">
        <v>0.75</v>
      </c>
      <c r="BP62" s="128">
        <v>0.75</v>
      </c>
      <c r="BQ62" s="128">
        <v>1</v>
      </c>
      <c r="BR62" s="128">
        <v>0.75</v>
      </c>
      <c r="BS62" s="128">
        <v>0.75</v>
      </c>
      <c r="BT62" s="128">
        <v>0.75</v>
      </c>
      <c r="BU62" s="128">
        <v>1</v>
      </c>
      <c r="BV62" s="128">
        <v>0.75</v>
      </c>
      <c r="BW62" s="128">
        <v>0.75</v>
      </c>
      <c r="BX62" s="128">
        <v>0.5</v>
      </c>
      <c r="BY62" s="128">
        <v>0.5</v>
      </c>
      <c r="BZ62" s="128">
        <v>0.5</v>
      </c>
      <c r="CA62" s="128">
        <v>0.5</v>
      </c>
      <c r="CB62" s="128">
        <v>0.75</v>
      </c>
      <c r="CC62" s="128">
        <v>0.5</v>
      </c>
      <c r="CD62" s="128">
        <v>0.5</v>
      </c>
      <c r="CE62" s="128">
        <v>0.5</v>
      </c>
      <c r="CF62" s="128">
        <v>0.5</v>
      </c>
      <c r="CG62" s="128">
        <v>0.5</v>
      </c>
      <c r="CH62" s="128">
        <v>0.5</v>
      </c>
      <c r="CI62" s="128">
        <v>0.5</v>
      </c>
      <c r="CJ62" s="128">
        <v>0.5</v>
      </c>
      <c r="CK62" s="128">
        <v>0.5</v>
      </c>
      <c r="CL62" s="128">
        <v>0.75</v>
      </c>
      <c r="CM62" s="128">
        <v>0.5</v>
      </c>
      <c r="CN62" s="128">
        <v>0.75</v>
      </c>
      <c r="CO62" s="128">
        <v>0.75</v>
      </c>
      <c r="CP62" s="128">
        <v>0.5</v>
      </c>
      <c r="CQ62" s="128">
        <v>0.75</v>
      </c>
      <c r="CR62" s="128">
        <v>0.75</v>
      </c>
      <c r="CS62" s="128">
        <v>0.75</v>
      </c>
      <c r="CT62" s="128">
        <v>0.75</v>
      </c>
      <c r="CU62" s="128">
        <v>0.75</v>
      </c>
      <c r="CV62" s="128">
        <v>0.75</v>
      </c>
      <c r="CW62" s="128">
        <v>0.75</v>
      </c>
      <c r="CX62" s="128">
        <v>0.75</v>
      </c>
      <c r="CY62" s="128">
        <v>1</v>
      </c>
      <c r="CZ62" s="128">
        <v>0.75</v>
      </c>
    </row>
    <row r="63" spans="2:104">
      <c r="B63" s="112" t="s">
        <v>397</v>
      </c>
      <c r="C63" s="127">
        <v>1.2</v>
      </c>
      <c r="E63" s="112" t="s">
        <v>397</v>
      </c>
      <c r="F63" s="128">
        <v>0.75</v>
      </c>
      <c r="G63" s="128">
        <v>0.75</v>
      </c>
      <c r="H63" s="128">
        <v>0.75</v>
      </c>
      <c r="I63" s="128">
        <v>0.75</v>
      </c>
      <c r="J63" s="128">
        <v>0.75</v>
      </c>
      <c r="K63" s="128">
        <v>0.75</v>
      </c>
      <c r="L63" s="128">
        <v>0.5</v>
      </c>
      <c r="M63" s="128">
        <v>0.5</v>
      </c>
      <c r="N63" s="128">
        <v>0.75</v>
      </c>
      <c r="O63" s="128">
        <v>0.75</v>
      </c>
      <c r="P63" s="128">
        <v>0.5</v>
      </c>
      <c r="Q63" s="128">
        <v>0.5</v>
      </c>
      <c r="R63" s="128">
        <v>0.5</v>
      </c>
      <c r="S63" s="128">
        <v>0.5</v>
      </c>
      <c r="T63" s="128">
        <v>0.5</v>
      </c>
      <c r="U63" s="128">
        <v>0.5</v>
      </c>
      <c r="V63" s="128">
        <v>0.5</v>
      </c>
      <c r="W63" s="128">
        <v>0.5</v>
      </c>
      <c r="X63" s="128">
        <v>0.5</v>
      </c>
      <c r="Y63" s="128">
        <v>0.5</v>
      </c>
      <c r="Z63" s="128">
        <v>0.75</v>
      </c>
      <c r="AA63" s="128">
        <v>0.75</v>
      </c>
      <c r="AB63" s="128">
        <v>0.5</v>
      </c>
      <c r="AC63" s="128">
        <v>0.75</v>
      </c>
      <c r="AD63" s="128">
        <v>0.75</v>
      </c>
      <c r="AE63" s="128">
        <v>0.75</v>
      </c>
      <c r="AF63" s="128">
        <v>0.75</v>
      </c>
      <c r="AG63" s="128">
        <v>0.75</v>
      </c>
      <c r="AH63" s="128">
        <v>0.75</v>
      </c>
      <c r="AI63" s="128">
        <v>0.75</v>
      </c>
      <c r="AJ63" s="128">
        <v>0.75</v>
      </c>
      <c r="AK63" s="128">
        <v>0.75</v>
      </c>
      <c r="AL63" s="128">
        <v>0.75</v>
      </c>
      <c r="AM63" s="128">
        <v>0.75</v>
      </c>
      <c r="AN63" s="128">
        <v>0.75</v>
      </c>
      <c r="AO63" s="128">
        <v>0.75</v>
      </c>
      <c r="AP63" s="128">
        <v>0.75</v>
      </c>
      <c r="AQ63" s="128">
        <v>0.5</v>
      </c>
      <c r="AR63" s="128">
        <v>0.5</v>
      </c>
      <c r="AS63" s="128">
        <v>0.75</v>
      </c>
      <c r="AT63" s="128">
        <v>0.75</v>
      </c>
      <c r="AU63" s="128">
        <v>0.75</v>
      </c>
      <c r="AV63" s="128">
        <v>0.75</v>
      </c>
      <c r="AW63" s="128">
        <v>0.75</v>
      </c>
      <c r="AX63" s="128">
        <v>0.75</v>
      </c>
      <c r="AY63" s="128">
        <v>1</v>
      </c>
      <c r="AZ63" s="128">
        <v>1</v>
      </c>
      <c r="BA63" s="128">
        <v>0.75</v>
      </c>
      <c r="BB63" s="128">
        <v>1</v>
      </c>
      <c r="BC63" s="128">
        <v>1</v>
      </c>
      <c r="BD63" s="128">
        <v>1</v>
      </c>
      <c r="BE63" s="128">
        <v>1</v>
      </c>
      <c r="BF63" s="128">
        <v>1</v>
      </c>
      <c r="BG63" s="128">
        <v>1</v>
      </c>
      <c r="BH63" s="128">
        <v>1</v>
      </c>
      <c r="BI63" s="128">
        <v>1</v>
      </c>
      <c r="BJ63" s="128">
        <v>1</v>
      </c>
      <c r="BK63" s="128">
        <v>1</v>
      </c>
      <c r="BL63" s="128">
        <v>1</v>
      </c>
      <c r="BM63" s="128">
        <v>1</v>
      </c>
      <c r="BN63" s="128">
        <v>0.75</v>
      </c>
      <c r="BO63" s="128">
        <v>0.75</v>
      </c>
      <c r="BP63" s="128">
        <v>0.75</v>
      </c>
      <c r="BQ63" s="128">
        <v>1</v>
      </c>
      <c r="BR63" s="128">
        <v>0.75</v>
      </c>
      <c r="BS63" s="128">
        <v>0.75</v>
      </c>
      <c r="BT63" s="128">
        <v>0.75</v>
      </c>
      <c r="BU63" s="128">
        <v>1</v>
      </c>
      <c r="BV63" s="128">
        <v>0.75</v>
      </c>
      <c r="BW63" s="128">
        <v>0.75</v>
      </c>
      <c r="BX63" s="128">
        <v>0.5</v>
      </c>
      <c r="BY63" s="128">
        <v>0.5</v>
      </c>
      <c r="BZ63" s="128">
        <v>0.5</v>
      </c>
      <c r="CA63" s="128">
        <v>0.5</v>
      </c>
      <c r="CB63" s="128">
        <v>0.75</v>
      </c>
      <c r="CC63" s="128">
        <v>0.5</v>
      </c>
      <c r="CD63" s="128">
        <v>0.5</v>
      </c>
      <c r="CE63" s="128">
        <v>0.5</v>
      </c>
      <c r="CF63" s="128">
        <v>0.5</v>
      </c>
      <c r="CG63" s="128">
        <v>0.5</v>
      </c>
      <c r="CH63" s="128">
        <v>0.5</v>
      </c>
      <c r="CI63" s="128">
        <v>0.5</v>
      </c>
      <c r="CJ63" s="128">
        <v>0.5</v>
      </c>
      <c r="CK63" s="128">
        <v>0.5</v>
      </c>
      <c r="CL63" s="128">
        <v>0.75</v>
      </c>
      <c r="CM63" s="128">
        <v>0.5</v>
      </c>
      <c r="CN63" s="128">
        <v>0.75</v>
      </c>
      <c r="CO63" s="128">
        <v>0.75</v>
      </c>
      <c r="CP63" s="128">
        <v>0.5</v>
      </c>
      <c r="CQ63" s="128">
        <v>0.75</v>
      </c>
      <c r="CR63" s="128">
        <v>0.75</v>
      </c>
      <c r="CS63" s="128">
        <v>0.75</v>
      </c>
      <c r="CT63" s="128">
        <v>0.75</v>
      </c>
      <c r="CU63" s="128">
        <v>0.75</v>
      </c>
      <c r="CV63" s="128">
        <v>0.75</v>
      </c>
      <c r="CW63" s="128">
        <v>0.75</v>
      </c>
      <c r="CX63" s="128">
        <v>0.75</v>
      </c>
      <c r="CY63" s="128">
        <v>1</v>
      </c>
      <c r="CZ63" s="128">
        <v>0.75</v>
      </c>
    </row>
    <row r="64" spans="2:104">
      <c r="B64" s="112" t="s">
        <v>398</v>
      </c>
      <c r="C64" s="127">
        <v>1.3</v>
      </c>
      <c r="E64" s="112" t="s">
        <v>398</v>
      </c>
      <c r="F64" s="128">
        <v>0.75</v>
      </c>
      <c r="G64" s="128">
        <v>0.75</v>
      </c>
      <c r="H64" s="128">
        <v>0.75</v>
      </c>
      <c r="I64" s="128">
        <v>0.75</v>
      </c>
      <c r="J64" s="128">
        <v>0.75</v>
      </c>
      <c r="K64" s="128">
        <v>0.75</v>
      </c>
      <c r="L64" s="128">
        <v>0.75</v>
      </c>
      <c r="M64" s="128">
        <v>0.75</v>
      </c>
      <c r="N64" s="128">
        <v>0.75</v>
      </c>
      <c r="O64" s="128">
        <v>0.75</v>
      </c>
      <c r="P64" s="128">
        <v>0.5</v>
      </c>
      <c r="Q64" s="128">
        <v>0.5</v>
      </c>
      <c r="R64" s="128">
        <v>0.5</v>
      </c>
      <c r="S64" s="128">
        <v>0.75</v>
      </c>
      <c r="T64" s="128">
        <v>0.5</v>
      </c>
      <c r="U64" s="128">
        <v>0.5</v>
      </c>
      <c r="V64" s="128">
        <v>0.5</v>
      </c>
      <c r="W64" s="128">
        <v>0.5</v>
      </c>
      <c r="X64" s="128">
        <v>0.5</v>
      </c>
      <c r="Y64" s="128">
        <v>0.5</v>
      </c>
      <c r="Z64" s="128">
        <v>0.75</v>
      </c>
      <c r="AA64" s="128">
        <v>0.75</v>
      </c>
      <c r="AB64" s="128">
        <v>0.5</v>
      </c>
      <c r="AC64" s="128">
        <v>0.75</v>
      </c>
      <c r="AD64" s="128">
        <v>0.75</v>
      </c>
      <c r="AE64" s="128">
        <v>0.75</v>
      </c>
      <c r="AF64" s="128">
        <v>0.75</v>
      </c>
      <c r="AG64" s="128">
        <v>0.75</v>
      </c>
      <c r="AH64" s="128">
        <v>0.75</v>
      </c>
      <c r="AI64" s="128">
        <v>0.75</v>
      </c>
      <c r="AJ64" s="128">
        <v>0.75</v>
      </c>
      <c r="AK64" s="128">
        <v>0.75</v>
      </c>
      <c r="AL64" s="128">
        <v>0.75</v>
      </c>
      <c r="AM64" s="128">
        <v>0.75</v>
      </c>
      <c r="AN64" s="128">
        <v>0.75</v>
      </c>
      <c r="AO64" s="128">
        <v>0.5</v>
      </c>
      <c r="AP64" s="128">
        <v>0.5</v>
      </c>
      <c r="AQ64" s="128">
        <v>0.5</v>
      </c>
      <c r="AR64" s="128">
        <v>0.5</v>
      </c>
      <c r="AS64" s="128">
        <v>0.75</v>
      </c>
      <c r="AT64" s="128">
        <v>0.75</v>
      </c>
      <c r="AU64" s="128">
        <v>0.75</v>
      </c>
      <c r="AV64" s="128">
        <v>0.75</v>
      </c>
      <c r="AW64" s="128">
        <v>0.75</v>
      </c>
      <c r="AX64" s="128">
        <v>0.75</v>
      </c>
      <c r="AY64" s="128">
        <v>0.75</v>
      </c>
      <c r="AZ64" s="128">
        <v>1</v>
      </c>
      <c r="BA64" s="128">
        <v>0.75</v>
      </c>
      <c r="BB64" s="128">
        <v>0.75</v>
      </c>
      <c r="BC64" s="128">
        <v>1</v>
      </c>
      <c r="BD64" s="128">
        <v>1</v>
      </c>
      <c r="BE64" s="128">
        <v>1</v>
      </c>
      <c r="BF64" s="128">
        <v>1</v>
      </c>
      <c r="BG64" s="128">
        <v>1</v>
      </c>
      <c r="BH64" s="128">
        <v>1</v>
      </c>
      <c r="BI64" s="128">
        <v>1</v>
      </c>
      <c r="BJ64" s="128">
        <v>1</v>
      </c>
      <c r="BK64" s="128">
        <v>0.75</v>
      </c>
      <c r="BL64" s="128">
        <v>1</v>
      </c>
      <c r="BM64" s="128">
        <v>1</v>
      </c>
      <c r="BN64" s="128">
        <v>0.75</v>
      </c>
      <c r="BO64" s="128">
        <v>0.75</v>
      </c>
      <c r="BP64" s="128">
        <v>0.75</v>
      </c>
      <c r="BQ64" s="128">
        <v>1</v>
      </c>
      <c r="BR64" s="128">
        <v>0.75</v>
      </c>
      <c r="BS64" s="128">
        <v>1</v>
      </c>
      <c r="BT64" s="128">
        <v>0.75</v>
      </c>
      <c r="BU64" s="128">
        <v>1</v>
      </c>
      <c r="BV64" s="128">
        <v>1</v>
      </c>
      <c r="BW64" s="128">
        <v>0.75</v>
      </c>
      <c r="BX64" s="128">
        <v>0.75</v>
      </c>
      <c r="BY64" s="128">
        <v>0.5</v>
      </c>
      <c r="BZ64" s="128">
        <v>0.5</v>
      </c>
      <c r="CA64" s="128">
        <v>0.75</v>
      </c>
      <c r="CB64" s="128">
        <v>0.75</v>
      </c>
      <c r="CC64" s="128">
        <v>0.5</v>
      </c>
      <c r="CD64" s="128">
        <v>0.5</v>
      </c>
      <c r="CE64" s="128">
        <v>0.5</v>
      </c>
      <c r="CF64" s="128">
        <v>0.5</v>
      </c>
      <c r="CG64" s="128">
        <v>0.5</v>
      </c>
      <c r="CH64" s="128">
        <v>0.5</v>
      </c>
      <c r="CI64" s="128">
        <v>0.5</v>
      </c>
      <c r="CJ64" s="128">
        <v>0.5</v>
      </c>
      <c r="CK64" s="128">
        <v>0.5</v>
      </c>
      <c r="CL64" s="128">
        <v>0.75</v>
      </c>
      <c r="CM64" s="128">
        <v>0.75</v>
      </c>
      <c r="CN64" s="128">
        <v>0.75</v>
      </c>
      <c r="CO64" s="128">
        <v>0.75</v>
      </c>
      <c r="CP64" s="128">
        <v>0.75</v>
      </c>
      <c r="CQ64" s="128">
        <v>0.75</v>
      </c>
      <c r="CR64" s="128">
        <v>0.75</v>
      </c>
      <c r="CS64" s="128">
        <v>0.75</v>
      </c>
      <c r="CT64" s="128">
        <v>0.75</v>
      </c>
      <c r="CU64" s="128">
        <v>0.75</v>
      </c>
      <c r="CV64" s="128">
        <v>0.75</v>
      </c>
      <c r="CW64" s="128">
        <v>0.75</v>
      </c>
      <c r="CX64" s="128">
        <v>0.75</v>
      </c>
      <c r="CY64" s="128">
        <v>1</v>
      </c>
      <c r="CZ64" s="128">
        <v>0.75</v>
      </c>
    </row>
    <row r="65" spans="2:104" ht="12" customHeight="1">
      <c r="B65" s="112" t="s">
        <v>399</v>
      </c>
      <c r="C65" s="127">
        <v>1.1000000000000001</v>
      </c>
      <c r="E65" s="112" t="s">
        <v>399</v>
      </c>
      <c r="F65" s="128">
        <v>0.5</v>
      </c>
      <c r="G65" s="128">
        <v>0.5</v>
      </c>
      <c r="H65" s="128">
        <v>0.5</v>
      </c>
      <c r="I65" s="128">
        <v>0.5</v>
      </c>
      <c r="J65" s="128">
        <v>0.5</v>
      </c>
      <c r="K65" s="128">
        <v>0.5</v>
      </c>
      <c r="L65" s="128">
        <v>0.5</v>
      </c>
      <c r="M65" s="128">
        <v>0.5</v>
      </c>
      <c r="N65" s="128">
        <v>0.5</v>
      </c>
      <c r="O65" s="128">
        <v>0.5</v>
      </c>
      <c r="P65" s="128">
        <v>0.5</v>
      </c>
      <c r="Q65" s="128">
        <v>0.25</v>
      </c>
      <c r="R65" s="128">
        <v>0.5</v>
      </c>
      <c r="S65" s="128">
        <v>0.5</v>
      </c>
      <c r="T65" s="128">
        <v>0.25</v>
      </c>
      <c r="U65" s="128">
        <v>0.5</v>
      </c>
      <c r="V65" s="128">
        <v>0.25</v>
      </c>
      <c r="W65" s="128">
        <v>0.5</v>
      </c>
      <c r="X65" s="128">
        <v>0.5</v>
      </c>
      <c r="Y65" s="128">
        <v>0.25</v>
      </c>
      <c r="Z65" s="128">
        <v>0.75</v>
      </c>
      <c r="AA65" s="128">
        <v>0.5</v>
      </c>
      <c r="AB65" s="128">
        <v>0.5</v>
      </c>
      <c r="AC65" s="128">
        <v>0.75</v>
      </c>
      <c r="AD65" s="128">
        <v>0.75</v>
      </c>
      <c r="AE65" s="128">
        <v>0.75</v>
      </c>
      <c r="AF65" s="128">
        <v>0.75</v>
      </c>
      <c r="AG65" s="128">
        <v>0.75</v>
      </c>
      <c r="AH65" s="128">
        <v>0.75</v>
      </c>
      <c r="AI65" s="128">
        <v>0.75</v>
      </c>
      <c r="AJ65" s="128">
        <v>0.75</v>
      </c>
      <c r="AK65" s="128">
        <v>0.75</v>
      </c>
      <c r="AL65" s="128">
        <v>0.75</v>
      </c>
      <c r="AM65" s="128">
        <v>0.75</v>
      </c>
      <c r="AN65" s="128">
        <v>0.75</v>
      </c>
      <c r="AO65" s="128">
        <v>0.75</v>
      </c>
      <c r="AP65" s="128">
        <v>0.75</v>
      </c>
      <c r="AQ65" s="128">
        <v>0.75</v>
      </c>
      <c r="AR65" s="128">
        <v>0.75</v>
      </c>
      <c r="AS65" s="128">
        <v>0.75</v>
      </c>
      <c r="AT65" s="128">
        <v>0.75</v>
      </c>
      <c r="AU65" s="128">
        <v>0.75</v>
      </c>
      <c r="AV65" s="128">
        <v>0.75</v>
      </c>
      <c r="AW65" s="128">
        <v>0.75</v>
      </c>
      <c r="AX65" s="128">
        <v>1</v>
      </c>
      <c r="AY65" s="128">
        <v>1</v>
      </c>
      <c r="AZ65" s="128">
        <v>1</v>
      </c>
      <c r="BA65" s="128">
        <v>1</v>
      </c>
      <c r="BB65" s="128">
        <v>1</v>
      </c>
      <c r="BC65" s="128">
        <v>1</v>
      </c>
      <c r="BD65" s="128">
        <v>1</v>
      </c>
      <c r="BE65" s="128">
        <v>1</v>
      </c>
      <c r="BF65" s="128">
        <v>1</v>
      </c>
      <c r="BG65" s="128">
        <v>1</v>
      </c>
      <c r="BH65" s="128">
        <v>1</v>
      </c>
      <c r="BI65" s="128">
        <v>1</v>
      </c>
      <c r="BJ65" s="128">
        <v>0.75</v>
      </c>
      <c r="BK65" s="128">
        <v>1</v>
      </c>
      <c r="BL65" s="128">
        <v>1</v>
      </c>
      <c r="BM65" s="128">
        <v>0.75</v>
      </c>
      <c r="BN65" s="128">
        <v>0.75</v>
      </c>
      <c r="BO65" s="128">
        <v>0.75</v>
      </c>
      <c r="BP65" s="128">
        <v>0.75</v>
      </c>
      <c r="BQ65" s="128">
        <v>0.75</v>
      </c>
      <c r="BR65" s="128">
        <v>0.75</v>
      </c>
      <c r="BS65" s="128">
        <v>0.75</v>
      </c>
      <c r="BT65" s="128">
        <v>0.75</v>
      </c>
      <c r="BU65" s="128">
        <v>0.75</v>
      </c>
      <c r="BV65" s="128">
        <v>0.75</v>
      </c>
      <c r="BW65" s="128">
        <v>0.75</v>
      </c>
      <c r="BX65" s="128">
        <v>0.5</v>
      </c>
      <c r="BY65" s="128">
        <v>0.5</v>
      </c>
      <c r="BZ65" s="128">
        <v>0.5</v>
      </c>
      <c r="CA65" s="128">
        <v>0.5</v>
      </c>
      <c r="CB65" s="128">
        <v>0.5</v>
      </c>
      <c r="CC65" s="128">
        <v>0.25</v>
      </c>
      <c r="CD65" s="128">
        <v>0.25</v>
      </c>
      <c r="CE65" s="128">
        <v>0.5</v>
      </c>
      <c r="CF65" s="128">
        <v>0.5</v>
      </c>
      <c r="CG65" s="128">
        <v>0.25</v>
      </c>
      <c r="CH65" s="128">
        <v>0.25</v>
      </c>
      <c r="CI65" s="128">
        <v>0.25</v>
      </c>
      <c r="CJ65" s="128">
        <v>0.25</v>
      </c>
      <c r="CK65" s="128">
        <v>0.25</v>
      </c>
      <c r="CL65" s="128">
        <v>0.5</v>
      </c>
      <c r="CM65" s="128">
        <v>0.5</v>
      </c>
      <c r="CN65" s="128">
        <v>0.5</v>
      </c>
      <c r="CO65" s="128">
        <v>0.5</v>
      </c>
      <c r="CP65" s="128">
        <v>0.5</v>
      </c>
      <c r="CQ65" s="128">
        <v>0.75</v>
      </c>
      <c r="CR65" s="128">
        <v>0.75</v>
      </c>
      <c r="CS65" s="128">
        <v>0.75</v>
      </c>
      <c r="CT65" s="128">
        <v>0.75</v>
      </c>
      <c r="CU65" s="128">
        <v>0.75</v>
      </c>
      <c r="CV65" s="128">
        <v>0.75</v>
      </c>
      <c r="CW65" s="128">
        <v>0.75</v>
      </c>
      <c r="CX65" s="128">
        <v>0.75</v>
      </c>
      <c r="CY65" s="128">
        <v>0.75</v>
      </c>
      <c r="CZ65" s="128">
        <v>0.75</v>
      </c>
    </row>
    <row r="66" spans="2:104">
      <c r="B66" s="112" t="s">
        <v>400</v>
      </c>
      <c r="C66" s="127">
        <v>1.3</v>
      </c>
      <c r="E66" s="112" t="s">
        <v>400</v>
      </c>
      <c r="F66" s="128">
        <v>0.5</v>
      </c>
      <c r="G66" s="128">
        <v>0.5</v>
      </c>
      <c r="H66" s="128">
        <v>0.75</v>
      </c>
      <c r="I66" s="128">
        <v>0.5</v>
      </c>
      <c r="J66" s="128">
        <v>0.5</v>
      </c>
      <c r="K66" s="128">
        <v>0.75</v>
      </c>
      <c r="L66" s="128">
        <v>0.5</v>
      </c>
      <c r="M66" s="128">
        <v>0.5</v>
      </c>
      <c r="N66" s="128">
        <v>0.5</v>
      </c>
      <c r="O66" s="128">
        <v>0.5</v>
      </c>
      <c r="P66" s="128">
        <v>0.5</v>
      </c>
      <c r="Q66" s="128">
        <v>0.25</v>
      </c>
      <c r="R66" s="128">
        <v>0.5</v>
      </c>
      <c r="S66" s="128">
        <v>0.5</v>
      </c>
      <c r="T66" s="128">
        <v>0.5</v>
      </c>
      <c r="U66" s="128">
        <v>0.5</v>
      </c>
      <c r="V66" s="128">
        <v>0.25</v>
      </c>
      <c r="W66" s="128">
        <v>0.5</v>
      </c>
      <c r="X66" s="128">
        <v>0.5</v>
      </c>
      <c r="Y66" s="128">
        <v>0.25</v>
      </c>
      <c r="Z66" s="128">
        <v>0.5</v>
      </c>
      <c r="AA66" s="128">
        <v>0.5</v>
      </c>
      <c r="AB66" s="128">
        <v>0.5</v>
      </c>
      <c r="AC66" s="128">
        <v>0.5</v>
      </c>
      <c r="AD66" s="128">
        <v>0.75</v>
      </c>
      <c r="AE66" s="128">
        <v>0.75</v>
      </c>
      <c r="AF66" s="128">
        <v>0.75</v>
      </c>
      <c r="AG66" s="128">
        <v>0.75</v>
      </c>
      <c r="AH66" s="128">
        <v>0.75</v>
      </c>
      <c r="AI66" s="128">
        <v>0.75</v>
      </c>
      <c r="AJ66" s="128">
        <v>0.75</v>
      </c>
      <c r="AK66" s="128">
        <v>0.75</v>
      </c>
      <c r="AL66" s="128">
        <v>0.75</v>
      </c>
      <c r="AM66" s="128">
        <v>0.75</v>
      </c>
      <c r="AN66" s="128">
        <v>0.75</v>
      </c>
      <c r="AO66" s="128">
        <v>0.75</v>
      </c>
      <c r="AP66" s="128">
        <v>0.75</v>
      </c>
      <c r="AQ66" s="128">
        <v>0.5</v>
      </c>
      <c r="AR66" s="128">
        <v>0.5</v>
      </c>
      <c r="AS66" s="128">
        <v>0.75</v>
      </c>
      <c r="AT66" s="128">
        <v>0.75</v>
      </c>
      <c r="AU66" s="128">
        <v>0.75</v>
      </c>
      <c r="AV66" s="128">
        <v>0.75</v>
      </c>
      <c r="AW66" s="128">
        <v>0.75</v>
      </c>
      <c r="AX66" s="128">
        <v>0.75</v>
      </c>
      <c r="AY66" s="128">
        <v>1</v>
      </c>
      <c r="AZ66" s="128">
        <v>1</v>
      </c>
      <c r="BA66" s="128">
        <v>0.75</v>
      </c>
      <c r="BB66" s="128">
        <v>1</v>
      </c>
      <c r="BC66" s="128">
        <v>1</v>
      </c>
      <c r="BD66" s="128">
        <v>1</v>
      </c>
      <c r="BE66" s="128">
        <v>1</v>
      </c>
      <c r="BF66" s="128">
        <v>1</v>
      </c>
      <c r="BG66" s="128">
        <v>1</v>
      </c>
      <c r="BH66" s="128">
        <v>1</v>
      </c>
      <c r="BI66" s="128">
        <v>1</v>
      </c>
      <c r="BJ66" s="128">
        <v>1</v>
      </c>
      <c r="BK66" s="128">
        <v>1</v>
      </c>
      <c r="BL66" s="128">
        <v>1</v>
      </c>
      <c r="BM66" s="128">
        <v>1</v>
      </c>
      <c r="BN66" s="128">
        <v>0.75</v>
      </c>
      <c r="BO66" s="128">
        <v>0.75</v>
      </c>
      <c r="BP66" s="128">
        <v>0.75</v>
      </c>
      <c r="BQ66" s="128">
        <v>0.75</v>
      </c>
      <c r="BR66" s="128">
        <v>0.75</v>
      </c>
      <c r="BS66" s="128">
        <v>0.75</v>
      </c>
      <c r="BT66" s="128">
        <v>0.75</v>
      </c>
      <c r="BU66" s="128">
        <v>0.75</v>
      </c>
      <c r="BV66" s="128">
        <v>0.75</v>
      </c>
      <c r="BW66" s="128">
        <v>0.75</v>
      </c>
      <c r="BX66" s="128">
        <v>0.5</v>
      </c>
      <c r="BY66" s="128">
        <v>0.5</v>
      </c>
      <c r="BZ66" s="128">
        <v>0.5</v>
      </c>
      <c r="CA66" s="128">
        <v>0.5</v>
      </c>
      <c r="CB66" s="128">
        <v>0.5</v>
      </c>
      <c r="CC66" s="128">
        <v>0.5</v>
      </c>
      <c r="CD66" s="128">
        <v>0.25</v>
      </c>
      <c r="CE66" s="128">
        <v>0.5</v>
      </c>
      <c r="CF66" s="128">
        <v>0.5</v>
      </c>
      <c r="CG66" s="128">
        <v>0.25</v>
      </c>
      <c r="CH66" s="128">
        <v>0.25</v>
      </c>
      <c r="CI66" s="128">
        <v>0.5</v>
      </c>
      <c r="CJ66" s="128">
        <v>0.5</v>
      </c>
      <c r="CK66" s="128">
        <v>0.25</v>
      </c>
      <c r="CL66" s="128">
        <v>0.5</v>
      </c>
      <c r="CM66" s="128">
        <v>0.5</v>
      </c>
      <c r="CN66" s="128">
        <v>0.5</v>
      </c>
      <c r="CO66" s="128">
        <v>0.75</v>
      </c>
      <c r="CP66" s="128">
        <v>0.5</v>
      </c>
      <c r="CQ66" s="128">
        <v>0.75</v>
      </c>
      <c r="CR66" s="128">
        <v>0.75</v>
      </c>
      <c r="CS66" s="128">
        <v>0.75</v>
      </c>
      <c r="CT66" s="128">
        <v>0.75</v>
      </c>
      <c r="CU66" s="128">
        <v>0.75</v>
      </c>
      <c r="CV66" s="128">
        <v>0.75</v>
      </c>
      <c r="CW66" s="128">
        <v>0.75</v>
      </c>
      <c r="CX66" s="128">
        <v>0.75</v>
      </c>
      <c r="CY66" s="128">
        <v>0.75</v>
      </c>
      <c r="CZ66" s="128">
        <v>0.75</v>
      </c>
    </row>
    <row r="67" spans="2:104">
      <c r="B67" s="112" t="s">
        <v>401</v>
      </c>
      <c r="C67" s="127">
        <v>1.7</v>
      </c>
      <c r="E67" s="112" t="s">
        <v>401</v>
      </c>
      <c r="F67" s="128">
        <v>0.75</v>
      </c>
      <c r="G67" s="128">
        <v>0.75</v>
      </c>
      <c r="H67" s="128">
        <v>0.75</v>
      </c>
      <c r="I67" s="128">
        <v>0.75</v>
      </c>
      <c r="J67" s="128">
        <v>0.75</v>
      </c>
      <c r="K67" s="128">
        <v>0.75</v>
      </c>
      <c r="L67" s="128">
        <v>0.5</v>
      </c>
      <c r="M67" s="128">
        <v>0.5</v>
      </c>
      <c r="N67" s="128">
        <v>0.5</v>
      </c>
      <c r="O67" s="128">
        <v>0.75</v>
      </c>
      <c r="P67" s="128">
        <v>0.5</v>
      </c>
      <c r="Q67" s="128">
        <v>0.5</v>
      </c>
      <c r="R67" s="128">
        <v>0.5</v>
      </c>
      <c r="S67" s="128">
        <v>0.5</v>
      </c>
      <c r="T67" s="128">
        <v>0.5</v>
      </c>
      <c r="U67" s="128">
        <v>0.5</v>
      </c>
      <c r="V67" s="128">
        <v>0.25</v>
      </c>
      <c r="W67" s="128">
        <v>0.5</v>
      </c>
      <c r="X67" s="128">
        <v>0.5</v>
      </c>
      <c r="Y67" s="128">
        <v>0.5</v>
      </c>
      <c r="Z67" s="128">
        <v>0.5</v>
      </c>
      <c r="AA67" s="128">
        <v>0.5</v>
      </c>
      <c r="AB67" s="128">
        <v>0.5</v>
      </c>
      <c r="AC67" s="128">
        <v>0.5</v>
      </c>
      <c r="AD67" s="128">
        <v>0.5</v>
      </c>
      <c r="AE67" s="128">
        <v>0.75</v>
      </c>
      <c r="AF67" s="128">
        <v>0.75</v>
      </c>
      <c r="AG67" s="128">
        <v>0.75</v>
      </c>
      <c r="AH67" s="128">
        <v>0.75</v>
      </c>
      <c r="AI67" s="128">
        <v>0.75</v>
      </c>
      <c r="AJ67" s="128">
        <v>0.75</v>
      </c>
      <c r="AK67" s="128">
        <v>0.75</v>
      </c>
      <c r="AL67" s="128">
        <v>0.75</v>
      </c>
      <c r="AM67" s="128">
        <v>0.5</v>
      </c>
      <c r="AN67" s="128">
        <v>0.75</v>
      </c>
      <c r="AO67" s="128">
        <v>0.5</v>
      </c>
      <c r="AP67" s="128">
        <v>0.5</v>
      </c>
      <c r="AQ67" s="128">
        <v>0.5</v>
      </c>
      <c r="AR67" s="128">
        <v>0.5</v>
      </c>
      <c r="AS67" s="128">
        <v>0.5</v>
      </c>
      <c r="AT67" s="128">
        <v>0.75</v>
      </c>
      <c r="AU67" s="128">
        <v>0.75</v>
      </c>
      <c r="AV67" s="128">
        <v>0.75</v>
      </c>
      <c r="AW67" s="128">
        <v>0.75</v>
      </c>
      <c r="AX67" s="128">
        <v>0.75</v>
      </c>
      <c r="AY67" s="128">
        <v>0.75</v>
      </c>
      <c r="AZ67" s="128">
        <v>0.75</v>
      </c>
      <c r="BA67" s="128">
        <v>0.75</v>
      </c>
      <c r="BB67" s="128">
        <v>0.75</v>
      </c>
      <c r="BC67" s="128">
        <v>1</v>
      </c>
      <c r="BD67" s="128">
        <v>1</v>
      </c>
      <c r="BE67" s="128">
        <v>1</v>
      </c>
      <c r="BF67" s="128">
        <v>1</v>
      </c>
      <c r="BG67" s="128">
        <v>1</v>
      </c>
      <c r="BH67" s="128">
        <v>1</v>
      </c>
      <c r="BI67" s="128">
        <v>1</v>
      </c>
      <c r="BJ67" s="128">
        <v>1</v>
      </c>
      <c r="BK67" s="128">
        <v>0.75</v>
      </c>
      <c r="BL67" s="128">
        <v>1</v>
      </c>
      <c r="BM67" s="128">
        <v>1</v>
      </c>
      <c r="BN67" s="128">
        <v>0.75</v>
      </c>
      <c r="BO67" s="128">
        <v>0.75</v>
      </c>
      <c r="BP67" s="128">
        <v>0.75</v>
      </c>
      <c r="BQ67" s="128">
        <v>0.75</v>
      </c>
      <c r="BR67" s="128">
        <v>0.75</v>
      </c>
      <c r="BS67" s="128">
        <v>1</v>
      </c>
      <c r="BT67" s="128">
        <v>0.75</v>
      </c>
      <c r="BU67" s="128">
        <v>1</v>
      </c>
      <c r="BV67" s="128">
        <v>1</v>
      </c>
      <c r="BW67" s="128">
        <v>0.75</v>
      </c>
      <c r="BX67" s="128">
        <v>0.75</v>
      </c>
      <c r="BY67" s="128">
        <v>0.5</v>
      </c>
      <c r="BZ67" s="128">
        <v>0.5</v>
      </c>
      <c r="CA67" s="128">
        <v>0.75</v>
      </c>
      <c r="CB67" s="128">
        <v>0.75</v>
      </c>
      <c r="CC67" s="128">
        <v>0.5</v>
      </c>
      <c r="CD67" s="128">
        <v>0.5</v>
      </c>
      <c r="CE67" s="128">
        <v>0.5</v>
      </c>
      <c r="CF67" s="128">
        <v>0.5</v>
      </c>
      <c r="CG67" s="128">
        <v>0.5</v>
      </c>
      <c r="CH67" s="128">
        <v>0.5</v>
      </c>
      <c r="CI67" s="128">
        <v>0.5</v>
      </c>
      <c r="CJ67" s="128">
        <v>0.5</v>
      </c>
      <c r="CK67" s="128">
        <v>0.5</v>
      </c>
      <c r="CL67" s="128">
        <v>0.75</v>
      </c>
      <c r="CM67" s="128">
        <v>0.5</v>
      </c>
      <c r="CN67" s="128">
        <v>0.75</v>
      </c>
      <c r="CO67" s="128">
        <v>0.75</v>
      </c>
      <c r="CP67" s="128">
        <v>0.5</v>
      </c>
      <c r="CQ67" s="128">
        <v>0.75</v>
      </c>
      <c r="CR67" s="128">
        <v>0.75</v>
      </c>
      <c r="CS67" s="128">
        <v>0.75</v>
      </c>
      <c r="CT67" s="128">
        <v>0.75</v>
      </c>
      <c r="CU67" s="128">
        <v>0.75</v>
      </c>
      <c r="CV67" s="128">
        <v>0.75</v>
      </c>
      <c r="CW67" s="128">
        <v>0.75</v>
      </c>
      <c r="CX67" s="128">
        <v>0.75</v>
      </c>
      <c r="CY67" s="128">
        <v>0.75</v>
      </c>
      <c r="CZ67" s="128">
        <v>0.75</v>
      </c>
    </row>
    <row r="68" spans="2:104">
      <c r="B68" s="112" t="s">
        <v>402</v>
      </c>
      <c r="C68" s="127">
        <v>1.7</v>
      </c>
      <c r="E68" s="112" t="s">
        <v>402</v>
      </c>
      <c r="F68" s="128">
        <v>0.75</v>
      </c>
      <c r="G68" s="128">
        <v>0.75</v>
      </c>
      <c r="H68" s="128">
        <v>0.75</v>
      </c>
      <c r="I68" s="128">
        <v>0.75</v>
      </c>
      <c r="J68" s="128">
        <v>0.75</v>
      </c>
      <c r="K68" s="128">
        <v>0.75</v>
      </c>
      <c r="L68" s="128">
        <v>0.75</v>
      </c>
      <c r="M68" s="128">
        <v>0.75</v>
      </c>
      <c r="N68" s="128">
        <v>0.75</v>
      </c>
      <c r="O68" s="128">
        <v>0.75</v>
      </c>
      <c r="P68" s="128">
        <v>0.75</v>
      </c>
      <c r="Q68" s="128">
        <v>0.75</v>
      </c>
      <c r="R68" s="128">
        <v>0.75</v>
      </c>
      <c r="S68" s="128">
        <v>0.75</v>
      </c>
      <c r="T68" s="128">
        <v>0.75</v>
      </c>
      <c r="U68" s="128">
        <v>0.5</v>
      </c>
      <c r="V68" s="128">
        <v>0.5</v>
      </c>
      <c r="W68" s="128">
        <v>0.5</v>
      </c>
      <c r="X68" s="128">
        <v>0.75</v>
      </c>
      <c r="Y68" s="128">
        <v>0.5</v>
      </c>
      <c r="Z68" s="128">
        <v>0.5</v>
      </c>
      <c r="AA68" s="128">
        <v>0.5</v>
      </c>
      <c r="AB68" s="128">
        <v>0.5</v>
      </c>
      <c r="AC68" s="128">
        <v>0.5</v>
      </c>
      <c r="AD68" s="128">
        <v>0.75</v>
      </c>
      <c r="AE68" s="128">
        <v>0.75</v>
      </c>
      <c r="AF68" s="128">
        <v>0.75</v>
      </c>
      <c r="AG68" s="128">
        <v>0.75</v>
      </c>
      <c r="AH68" s="128">
        <v>0.5</v>
      </c>
      <c r="AI68" s="128">
        <v>0.75</v>
      </c>
      <c r="AJ68" s="128">
        <v>0.5</v>
      </c>
      <c r="AK68" s="128">
        <v>0.5</v>
      </c>
      <c r="AL68" s="128">
        <v>0.5</v>
      </c>
      <c r="AM68" s="128">
        <v>0.5</v>
      </c>
      <c r="AN68" s="128">
        <v>0.5</v>
      </c>
      <c r="AO68" s="128">
        <v>0.5</v>
      </c>
      <c r="AP68" s="128">
        <v>0.5</v>
      </c>
      <c r="AQ68" s="128">
        <v>0.5</v>
      </c>
      <c r="AR68" s="128">
        <v>0.5</v>
      </c>
      <c r="AS68" s="128">
        <v>0.5</v>
      </c>
      <c r="AT68" s="128">
        <v>0.5</v>
      </c>
      <c r="AU68" s="128">
        <v>0.5</v>
      </c>
      <c r="AV68" s="128">
        <v>0.75</v>
      </c>
      <c r="AW68" s="128">
        <v>0.5</v>
      </c>
      <c r="AX68" s="128">
        <v>0.5</v>
      </c>
      <c r="AY68" s="128">
        <v>0.75</v>
      </c>
      <c r="AZ68" s="128">
        <v>0.75</v>
      </c>
      <c r="BA68" s="128">
        <v>0.75</v>
      </c>
      <c r="BB68" s="128">
        <v>0.75</v>
      </c>
      <c r="BC68" s="128">
        <v>0.75</v>
      </c>
      <c r="BD68" s="128">
        <v>0.75</v>
      </c>
      <c r="BE68" s="128">
        <v>0.75</v>
      </c>
      <c r="BF68" s="128">
        <v>0.75</v>
      </c>
      <c r="BG68" s="128">
        <v>0.75</v>
      </c>
      <c r="BH68" s="128">
        <v>0.75</v>
      </c>
      <c r="BI68" s="128">
        <v>0.75</v>
      </c>
      <c r="BJ68" s="128">
        <v>0.75</v>
      </c>
      <c r="BK68" s="128">
        <v>0.75</v>
      </c>
      <c r="BL68" s="128">
        <v>0.75</v>
      </c>
      <c r="BM68" s="128">
        <v>0.75</v>
      </c>
      <c r="BN68" s="128">
        <v>1</v>
      </c>
      <c r="BO68" s="128">
        <v>1</v>
      </c>
      <c r="BP68" s="128">
        <v>1</v>
      </c>
      <c r="BQ68" s="128">
        <v>1</v>
      </c>
      <c r="BR68" s="128">
        <v>1</v>
      </c>
      <c r="BS68" s="128">
        <v>1</v>
      </c>
      <c r="BT68" s="128">
        <v>1</v>
      </c>
      <c r="BU68" s="128">
        <v>1</v>
      </c>
      <c r="BV68" s="128">
        <v>0.75</v>
      </c>
      <c r="BW68" s="128">
        <v>1</v>
      </c>
      <c r="BX68" s="128">
        <v>0.75</v>
      </c>
      <c r="BY68" s="128">
        <v>0.75</v>
      </c>
      <c r="BZ68" s="128">
        <v>0.75</v>
      </c>
      <c r="CA68" s="128">
        <v>0.75</v>
      </c>
      <c r="CB68" s="128">
        <v>0.75</v>
      </c>
      <c r="CC68" s="128">
        <v>0.75</v>
      </c>
      <c r="CD68" s="128">
        <v>0.75</v>
      </c>
      <c r="CE68" s="128">
        <v>0.75</v>
      </c>
      <c r="CF68" s="128">
        <v>0.75</v>
      </c>
      <c r="CG68" s="128">
        <v>0.75</v>
      </c>
      <c r="CH68" s="128">
        <v>0.75</v>
      </c>
      <c r="CI68" s="128">
        <v>0.75</v>
      </c>
      <c r="CJ68" s="128">
        <v>0.75</v>
      </c>
      <c r="CK68" s="128">
        <v>0.5</v>
      </c>
      <c r="CL68" s="128">
        <v>0.75</v>
      </c>
      <c r="CM68" s="128">
        <v>0.75</v>
      </c>
      <c r="CN68" s="128">
        <v>0.75</v>
      </c>
      <c r="CO68" s="128">
        <v>1</v>
      </c>
      <c r="CP68" s="128">
        <v>0.75</v>
      </c>
      <c r="CQ68" s="128">
        <v>0.75</v>
      </c>
      <c r="CR68" s="128">
        <v>0.75</v>
      </c>
      <c r="CS68" s="128">
        <v>0.75</v>
      </c>
      <c r="CT68" s="128">
        <v>0.75</v>
      </c>
      <c r="CU68" s="128">
        <v>0.75</v>
      </c>
      <c r="CV68" s="128">
        <v>0.75</v>
      </c>
      <c r="CW68" s="128">
        <v>0.75</v>
      </c>
      <c r="CX68" s="128">
        <v>0.75</v>
      </c>
      <c r="CY68" s="128">
        <v>0.75</v>
      </c>
      <c r="CZ68" s="128">
        <v>0.75</v>
      </c>
    </row>
    <row r="69" spans="2:104">
      <c r="B69" s="112" t="s">
        <v>403</v>
      </c>
      <c r="C69" s="127">
        <v>1.6</v>
      </c>
      <c r="E69" s="112" t="s">
        <v>403</v>
      </c>
      <c r="F69" s="128">
        <v>0.75</v>
      </c>
      <c r="G69" s="128">
        <v>0.75</v>
      </c>
      <c r="H69" s="128">
        <v>0.75</v>
      </c>
      <c r="I69" s="128">
        <v>0.75</v>
      </c>
      <c r="J69" s="128">
        <v>0.75</v>
      </c>
      <c r="K69" s="128">
        <v>0.75</v>
      </c>
      <c r="L69" s="128">
        <v>0.75</v>
      </c>
      <c r="M69" s="128">
        <v>0.75</v>
      </c>
      <c r="N69" s="128">
        <v>0.75</v>
      </c>
      <c r="O69" s="128">
        <v>0.75</v>
      </c>
      <c r="P69" s="128">
        <v>0.75</v>
      </c>
      <c r="Q69" s="128">
        <v>0.75</v>
      </c>
      <c r="R69" s="128">
        <v>0.75</v>
      </c>
      <c r="S69" s="128">
        <v>0.75</v>
      </c>
      <c r="T69" s="128">
        <v>0.75</v>
      </c>
      <c r="U69" s="128">
        <v>0.5</v>
      </c>
      <c r="V69" s="128">
        <v>0.5</v>
      </c>
      <c r="W69" s="128">
        <v>0.5</v>
      </c>
      <c r="X69" s="128">
        <v>0.75</v>
      </c>
      <c r="Y69" s="128">
        <v>0.5</v>
      </c>
      <c r="Z69" s="128">
        <v>0.5</v>
      </c>
      <c r="AA69" s="128">
        <v>0.75</v>
      </c>
      <c r="AB69" s="128">
        <v>0.5</v>
      </c>
      <c r="AC69" s="128">
        <v>0.5</v>
      </c>
      <c r="AD69" s="128">
        <v>0.75</v>
      </c>
      <c r="AE69" s="128">
        <v>0.75</v>
      </c>
      <c r="AF69" s="128">
        <v>0.75</v>
      </c>
      <c r="AG69" s="128">
        <v>0.75</v>
      </c>
      <c r="AH69" s="128">
        <v>0.5</v>
      </c>
      <c r="AI69" s="128">
        <v>0.75</v>
      </c>
      <c r="AJ69" s="128">
        <v>0.5</v>
      </c>
      <c r="AK69" s="128">
        <v>0.5</v>
      </c>
      <c r="AL69" s="128">
        <v>0.5</v>
      </c>
      <c r="AM69" s="128">
        <v>0.5</v>
      </c>
      <c r="AN69" s="128">
        <v>0.5</v>
      </c>
      <c r="AO69" s="128">
        <v>0.5</v>
      </c>
      <c r="AP69" s="128">
        <v>0.5</v>
      </c>
      <c r="AQ69" s="128">
        <v>0.5</v>
      </c>
      <c r="AR69" s="128">
        <v>0.5</v>
      </c>
      <c r="AS69" s="128">
        <v>0.5</v>
      </c>
      <c r="AT69" s="128">
        <v>0.5</v>
      </c>
      <c r="AU69" s="128">
        <v>0.5</v>
      </c>
      <c r="AV69" s="128">
        <v>0.75</v>
      </c>
      <c r="AW69" s="128">
        <v>0.5</v>
      </c>
      <c r="AX69" s="128">
        <v>0.5</v>
      </c>
      <c r="AY69" s="128">
        <v>0.75</v>
      </c>
      <c r="AZ69" s="128">
        <v>0.75</v>
      </c>
      <c r="BA69" s="128">
        <v>0.75</v>
      </c>
      <c r="BB69" s="128">
        <v>0.75</v>
      </c>
      <c r="BC69" s="128">
        <v>0.75</v>
      </c>
      <c r="BD69" s="128">
        <v>0.75</v>
      </c>
      <c r="BE69" s="128">
        <v>0.75</v>
      </c>
      <c r="BF69" s="128">
        <v>0.75</v>
      </c>
      <c r="BG69" s="128">
        <v>0.75</v>
      </c>
      <c r="BH69" s="128">
        <v>0.75</v>
      </c>
      <c r="BI69" s="128">
        <v>0.75</v>
      </c>
      <c r="BJ69" s="128">
        <v>0.75</v>
      </c>
      <c r="BK69" s="128">
        <v>0.75</v>
      </c>
      <c r="BL69" s="128">
        <v>0.75</v>
      </c>
      <c r="BM69" s="128">
        <v>0.75</v>
      </c>
      <c r="BN69" s="128">
        <v>1</v>
      </c>
      <c r="BO69" s="128">
        <v>1</v>
      </c>
      <c r="BP69" s="128">
        <v>1</v>
      </c>
      <c r="BQ69" s="128">
        <v>1</v>
      </c>
      <c r="BR69" s="128">
        <v>1</v>
      </c>
      <c r="BS69" s="128">
        <v>1</v>
      </c>
      <c r="BT69" s="128">
        <v>1</v>
      </c>
      <c r="BU69" s="128">
        <v>1</v>
      </c>
      <c r="BV69" s="128">
        <v>0.75</v>
      </c>
      <c r="BW69" s="128">
        <v>1</v>
      </c>
      <c r="BX69" s="128">
        <v>0.75</v>
      </c>
      <c r="BY69" s="128">
        <v>0.75</v>
      </c>
      <c r="BZ69" s="128">
        <v>0.75</v>
      </c>
      <c r="CA69" s="128">
        <v>0.75</v>
      </c>
      <c r="CB69" s="128">
        <v>0.75</v>
      </c>
      <c r="CC69" s="128">
        <v>0.75</v>
      </c>
      <c r="CD69" s="128">
        <v>0.75</v>
      </c>
      <c r="CE69" s="128">
        <v>0.75</v>
      </c>
      <c r="CF69" s="128">
        <v>0.75</v>
      </c>
      <c r="CG69" s="128">
        <v>0.75</v>
      </c>
      <c r="CH69" s="128">
        <v>0.75</v>
      </c>
      <c r="CI69" s="128">
        <v>0.75</v>
      </c>
      <c r="CJ69" s="128">
        <v>0.75</v>
      </c>
      <c r="CK69" s="128">
        <v>0.5</v>
      </c>
      <c r="CL69" s="128">
        <v>0.75</v>
      </c>
      <c r="CM69" s="128">
        <v>0.75</v>
      </c>
      <c r="CN69" s="128">
        <v>0.75</v>
      </c>
      <c r="CO69" s="128">
        <v>1</v>
      </c>
      <c r="CP69" s="128">
        <v>0.75</v>
      </c>
      <c r="CQ69" s="128">
        <v>0.75</v>
      </c>
      <c r="CR69" s="128">
        <v>0.75</v>
      </c>
      <c r="CS69" s="128">
        <v>0.75</v>
      </c>
      <c r="CT69" s="128">
        <v>0.75</v>
      </c>
      <c r="CU69" s="128">
        <v>0.75</v>
      </c>
      <c r="CV69" s="128">
        <v>0.75</v>
      </c>
      <c r="CW69" s="128">
        <v>0.75</v>
      </c>
      <c r="CX69" s="128">
        <v>0.75</v>
      </c>
      <c r="CY69" s="128">
        <v>0.75</v>
      </c>
      <c r="CZ69" s="128">
        <v>0.75</v>
      </c>
    </row>
    <row r="70" spans="2:104">
      <c r="B70" s="112" t="s">
        <v>404</v>
      </c>
      <c r="C70" s="127">
        <v>1.4</v>
      </c>
      <c r="E70" s="112" t="s">
        <v>404</v>
      </c>
      <c r="F70" s="128">
        <v>0.75</v>
      </c>
      <c r="G70" s="128">
        <v>0.75</v>
      </c>
      <c r="H70" s="128">
        <v>0.75</v>
      </c>
      <c r="I70" s="128">
        <v>0.75</v>
      </c>
      <c r="J70" s="128">
        <v>0.75</v>
      </c>
      <c r="K70" s="128">
        <v>0.75</v>
      </c>
      <c r="L70" s="128">
        <v>0.75</v>
      </c>
      <c r="M70" s="128">
        <v>0.75</v>
      </c>
      <c r="N70" s="128">
        <v>0.75</v>
      </c>
      <c r="O70" s="128">
        <v>0.75</v>
      </c>
      <c r="P70" s="128">
        <v>0.75</v>
      </c>
      <c r="Q70" s="128">
        <v>0.75</v>
      </c>
      <c r="R70" s="128">
        <v>0.75</v>
      </c>
      <c r="S70" s="128">
        <v>0.75</v>
      </c>
      <c r="T70" s="128">
        <v>0.75</v>
      </c>
      <c r="U70" s="128">
        <v>0.75</v>
      </c>
      <c r="V70" s="128">
        <v>0.5</v>
      </c>
      <c r="W70" s="128">
        <v>0.75</v>
      </c>
      <c r="X70" s="128">
        <v>0.75</v>
      </c>
      <c r="Y70" s="128">
        <v>0.5</v>
      </c>
      <c r="Z70" s="128">
        <v>0.75</v>
      </c>
      <c r="AA70" s="128">
        <v>0.75</v>
      </c>
      <c r="AB70" s="128">
        <v>0.5</v>
      </c>
      <c r="AC70" s="128">
        <v>0.5</v>
      </c>
      <c r="AD70" s="128">
        <v>0.75</v>
      </c>
      <c r="AE70" s="128">
        <v>0.75</v>
      </c>
      <c r="AF70" s="128">
        <v>0.75</v>
      </c>
      <c r="AG70" s="128">
        <v>0.75</v>
      </c>
      <c r="AH70" s="128">
        <v>0.75</v>
      </c>
      <c r="AI70" s="128">
        <v>0.75</v>
      </c>
      <c r="AJ70" s="128">
        <v>0.5</v>
      </c>
      <c r="AK70" s="128">
        <v>0.5</v>
      </c>
      <c r="AL70" s="128">
        <v>0.5</v>
      </c>
      <c r="AM70" s="128">
        <v>0.5</v>
      </c>
      <c r="AN70" s="128">
        <v>0.5</v>
      </c>
      <c r="AO70" s="128">
        <v>0.5</v>
      </c>
      <c r="AP70" s="128">
        <v>0.5</v>
      </c>
      <c r="AQ70" s="128">
        <v>0.5</v>
      </c>
      <c r="AR70" s="128">
        <v>0.5</v>
      </c>
      <c r="AS70" s="128">
        <v>0.5</v>
      </c>
      <c r="AT70" s="128">
        <v>0.75</v>
      </c>
      <c r="AU70" s="128">
        <v>0.75</v>
      </c>
      <c r="AV70" s="128">
        <v>0.75</v>
      </c>
      <c r="AW70" s="128">
        <v>0.5</v>
      </c>
      <c r="AX70" s="128">
        <v>0.75</v>
      </c>
      <c r="AY70" s="128">
        <v>0.75</v>
      </c>
      <c r="AZ70" s="128">
        <v>0.75</v>
      </c>
      <c r="BA70" s="128">
        <v>0.75</v>
      </c>
      <c r="BB70" s="128">
        <v>0.75</v>
      </c>
      <c r="BC70" s="128">
        <v>0.75</v>
      </c>
      <c r="BD70" s="128">
        <v>0.75</v>
      </c>
      <c r="BE70" s="128">
        <v>0.75</v>
      </c>
      <c r="BF70" s="128">
        <v>0.75</v>
      </c>
      <c r="BG70" s="128">
        <v>0.75</v>
      </c>
      <c r="BH70" s="128">
        <v>0.75</v>
      </c>
      <c r="BI70" s="128">
        <v>0.75</v>
      </c>
      <c r="BJ70" s="128">
        <v>0.75</v>
      </c>
      <c r="BK70" s="128">
        <v>0.75</v>
      </c>
      <c r="BL70" s="128">
        <v>0.75</v>
      </c>
      <c r="BM70" s="128">
        <v>0.75</v>
      </c>
      <c r="BN70" s="128">
        <v>1</v>
      </c>
      <c r="BO70" s="128">
        <v>1</v>
      </c>
      <c r="BP70" s="128">
        <v>1</v>
      </c>
      <c r="BQ70" s="128">
        <v>1</v>
      </c>
      <c r="BR70" s="128">
        <v>1</v>
      </c>
      <c r="BS70" s="128">
        <v>0.75</v>
      </c>
      <c r="BT70" s="128">
        <v>0.75</v>
      </c>
      <c r="BU70" s="128">
        <v>0.75</v>
      </c>
      <c r="BV70" s="128">
        <v>0.75</v>
      </c>
      <c r="BW70" s="128">
        <v>0.75</v>
      </c>
      <c r="BX70" s="128">
        <v>0.75</v>
      </c>
      <c r="BY70" s="128">
        <v>0.75</v>
      </c>
      <c r="BZ70" s="128">
        <v>0.75</v>
      </c>
      <c r="CA70" s="128">
        <v>0.75</v>
      </c>
      <c r="CB70" s="128">
        <v>0.75</v>
      </c>
      <c r="CC70" s="128">
        <v>0.75</v>
      </c>
      <c r="CD70" s="128">
        <v>0.75</v>
      </c>
      <c r="CE70" s="128">
        <v>0.75</v>
      </c>
      <c r="CF70" s="128">
        <v>0.75</v>
      </c>
      <c r="CG70" s="128">
        <v>0.75</v>
      </c>
      <c r="CH70" s="128">
        <v>0.5</v>
      </c>
      <c r="CI70" s="128">
        <v>0.75</v>
      </c>
      <c r="CJ70" s="128">
        <v>0.75</v>
      </c>
      <c r="CK70" s="128">
        <v>0.5</v>
      </c>
      <c r="CL70" s="128">
        <v>0.75</v>
      </c>
      <c r="CM70" s="128">
        <v>0.75</v>
      </c>
      <c r="CN70" s="128">
        <v>1</v>
      </c>
      <c r="CO70" s="128">
        <v>1</v>
      </c>
      <c r="CP70" s="128">
        <v>0.75</v>
      </c>
      <c r="CQ70" s="128">
        <v>1</v>
      </c>
      <c r="CR70" s="128">
        <v>1</v>
      </c>
      <c r="CS70" s="128">
        <v>0.75</v>
      </c>
      <c r="CT70" s="128">
        <v>0.75</v>
      </c>
      <c r="CU70" s="128">
        <v>1</v>
      </c>
      <c r="CV70" s="128">
        <v>1</v>
      </c>
      <c r="CW70" s="128">
        <v>0.75</v>
      </c>
      <c r="CX70" s="128">
        <v>0.75</v>
      </c>
      <c r="CY70" s="128">
        <v>0.75</v>
      </c>
      <c r="CZ70" s="128">
        <v>1</v>
      </c>
    </row>
    <row r="71" spans="2:104">
      <c r="B71" s="112" t="s">
        <v>405</v>
      </c>
      <c r="C71" s="127">
        <v>1.3</v>
      </c>
      <c r="E71" s="112" t="s">
        <v>405</v>
      </c>
      <c r="F71" s="128">
        <v>0.75</v>
      </c>
      <c r="G71" s="128">
        <v>0.75</v>
      </c>
      <c r="H71" s="128">
        <v>0.75</v>
      </c>
      <c r="I71" s="128">
        <v>0.75</v>
      </c>
      <c r="J71" s="128">
        <v>0.75</v>
      </c>
      <c r="K71" s="128">
        <v>0.75</v>
      </c>
      <c r="L71" s="128">
        <v>0.75</v>
      </c>
      <c r="M71" s="128">
        <v>0.75</v>
      </c>
      <c r="N71" s="128">
        <v>0.75</v>
      </c>
      <c r="O71" s="128">
        <v>0.75</v>
      </c>
      <c r="P71" s="128">
        <v>0.75</v>
      </c>
      <c r="Q71" s="128">
        <v>0.5</v>
      </c>
      <c r="R71" s="128">
        <v>0.5</v>
      </c>
      <c r="S71" s="128">
        <v>0.75</v>
      </c>
      <c r="T71" s="128">
        <v>0.5</v>
      </c>
      <c r="U71" s="128">
        <v>0.5</v>
      </c>
      <c r="V71" s="128">
        <v>0.5</v>
      </c>
      <c r="W71" s="128">
        <v>0.75</v>
      </c>
      <c r="X71" s="128">
        <v>0.75</v>
      </c>
      <c r="Y71" s="128">
        <v>0.5</v>
      </c>
      <c r="Z71" s="128">
        <v>0.75</v>
      </c>
      <c r="AA71" s="128">
        <v>0.75</v>
      </c>
      <c r="AB71" s="128">
        <v>0.5</v>
      </c>
      <c r="AC71" s="128">
        <v>0.75</v>
      </c>
      <c r="AD71" s="128">
        <v>0.75</v>
      </c>
      <c r="AE71" s="128">
        <v>0.75</v>
      </c>
      <c r="AF71" s="128">
        <v>0.75</v>
      </c>
      <c r="AG71" s="128">
        <v>0.75</v>
      </c>
      <c r="AH71" s="128">
        <v>0.75</v>
      </c>
      <c r="AI71" s="128">
        <v>0.75</v>
      </c>
      <c r="AJ71" s="128">
        <v>0.75</v>
      </c>
      <c r="AK71" s="128">
        <v>0.75</v>
      </c>
      <c r="AL71" s="128">
        <v>0.75</v>
      </c>
      <c r="AM71" s="128">
        <v>0.5</v>
      </c>
      <c r="AN71" s="128">
        <v>0.5</v>
      </c>
      <c r="AO71" s="128">
        <v>0.5</v>
      </c>
      <c r="AP71" s="128">
        <v>0.5</v>
      </c>
      <c r="AQ71" s="128">
        <v>0.5</v>
      </c>
      <c r="AR71" s="128">
        <v>0.5</v>
      </c>
      <c r="AS71" s="128">
        <v>0.75</v>
      </c>
      <c r="AT71" s="128">
        <v>0.75</v>
      </c>
      <c r="AU71" s="128">
        <v>0.75</v>
      </c>
      <c r="AV71" s="128">
        <v>0.75</v>
      </c>
      <c r="AW71" s="128">
        <v>0.75</v>
      </c>
      <c r="AX71" s="128">
        <v>0.75</v>
      </c>
      <c r="AY71" s="128">
        <v>0.75</v>
      </c>
      <c r="AZ71" s="128">
        <v>0.75</v>
      </c>
      <c r="BA71" s="128">
        <v>0.75</v>
      </c>
      <c r="BB71" s="128">
        <v>0.75</v>
      </c>
      <c r="BC71" s="128">
        <v>0.75</v>
      </c>
      <c r="BD71" s="128">
        <v>1</v>
      </c>
      <c r="BE71" s="128">
        <v>1</v>
      </c>
      <c r="BF71" s="128">
        <v>1</v>
      </c>
      <c r="BG71" s="128">
        <v>1</v>
      </c>
      <c r="BH71" s="128">
        <v>1</v>
      </c>
      <c r="BI71" s="128">
        <v>1</v>
      </c>
      <c r="BJ71" s="128">
        <v>1</v>
      </c>
      <c r="BK71" s="128">
        <v>0.75</v>
      </c>
      <c r="BL71" s="128">
        <v>0.75</v>
      </c>
      <c r="BM71" s="128">
        <v>0.75</v>
      </c>
      <c r="BN71" s="128">
        <v>1</v>
      </c>
      <c r="BO71" s="128">
        <v>1</v>
      </c>
      <c r="BP71" s="128">
        <v>1</v>
      </c>
      <c r="BQ71" s="128">
        <v>1</v>
      </c>
      <c r="BR71" s="128">
        <v>0.75</v>
      </c>
      <c r="BS71" s="128">
        <v>1</v>
      </c>
      <c r="BT71" s="128">
        <v>0.75</v>
      </c>
      <c r="BU71" s="128">
        <v>1</v>
      </c>
      <c r="BV71" s="128">
        <v>0.75</v>
      </c>
      <c r="BW71" s="128">
        <v>0.75</v>
      </c>
      <c r="BX71" s="128">
        <v>0.75</v>
      </c>
      <c r="BY71" s="128">
        <v>0.75</v>
      </c>
      <c r="BZ71" s="128">
        <v>0.75</v>
      </c>
      <c r="CA71" s="128">
        <v>0.75</v>
      </c>
      <c r="CB71" s="128">
        <v>0.75</v>
      </c>
      <c r="CC71" s="128">
        <v>0.5</v>
      </c>
      <c r="CD71" s="128">
        <v>0.5</v>
      </c>
      <c r="CE71" s="128">
        <v>0.75</v>
      </c>
      <c r="CF71" s="128">
        <v>0.75</v>
      </c>
      <c r="CG71" s="128">
        <v>0.5</v>
      </c>
      <c r="CH71" s="128">
        <v>0.5</v>
      </c>
      <c r="CI71" s="128">
        <v>0.5</v>
      </c>
      <c r="CJ71" s="128">
        <v>0.5</v>
      </c>
      <c r="CK71" s="128">
        <v>0.5</v>
      </c>
      <c r="CL71" s="128">
        <v>0.75</v>
      </c>
      <c r="CM71" s="128">
        <v>0.75</v>
      </c>
      <c r="CN71" s="128">
        <v>0.75</v>
      </c>
      <c r="CO71" s="128">
        <v>0.75</v>
      </c>
      <c r="CP71" s="128">
        <v>0.75</v>
      </c>
      <c r="CQ71" s="128">
        <v>1</v>
      </c>
      <c r="CR71" s="128">
        <v>1</v>
      </c>
      <c r="CS71" s="128">
        <v>1</v>
      </c>
      <c r="CT71" s="128">
        <v>1</v>
      </c>
      <c r="CU71" s="128">
        <v>1</v>
      </c>
      <c r="CV71" s="128">
        <v>1</v>
      </c>
      <c r="CW71" s="128">
        <v>0.75</v>
      </c>
      <c r="CX71" s="128">
        <v>0.75</v>
      </c>
      <c r="CY71" s="128">
        <v>1</v>
      </c>
      <c r="CZ71" s="128">
        <v>1</v>
      </c>
    </row>
    <row r="72" spans="2:104">
      <c r="B72" s="112" t="s">
        <v>406</v>
      </c>
      <c r="C72" s="127">
        <v>2</v>
      </c>
      <c r="E72" s="112" t="s">
        <v>406</v>
      </c>
      <c r="F72" s="128">
        <v>0.75</v>
      </c>
      <c r="G72" s="128">
        <v>0.75</v>
      </c>
      <c r="H72" s="128">
        <v>0.75</v>
      </c>
      <c r="I72" s="128">
        <v>0.75</v>
      </c>
      <c r="J72" s="128">
        <v>0.75</v>
      </c>
      <c r="K72" s="128">
        <v>0.75</v>
      </c>
      <c r="L72" s="128">
        <v>0.75</v>
      </c>
      <c r="M72" s="128">
        <v>0.75</v>
      </c>
      <c r="N72" s="128">
        <v>0.75</v>
      </c>
      <c r="O72" s="128">
        <v>0.75</v>
      </c>
      <c r="P72" s="128">
        <v>0.75</v>
      </c>
      <c r="Q72" s="128">
        <v>0.75</v>
      </c>
      <c r="R72" s="128">
        <v>0.75</v>
      </c>
      <c r="S72" s="128">
        <v>0.75</v>
      </c>
      <c r="T72" s="128">
        <v>0.75</v>
      </c>
      <c r="U72" s="128">
        <v>0.5</v>
      </c>
      <c r="V72" s="128">
        <v>0.5</v>
      </c>
      <c r="W72" s="128">
        <v>0.5</v>
      </c>
      <c r="X72" s="128">
        <v>0.75</v>
      </c>
      <c r="Y72" s="128">
        <v>0.5</v>
      </c>
      <c r="Z72" s="128">
        <v>0.5</v>
      </c>
      <c r="AA72" s="128">
        <v>0.5</v>
      </c>
      <c r="AB72" s="128">
        <v>0.5</v>
      </c>
      <c r="AC72" s="128">
        <v>0.5</v>
      </c>
      <c r="AD72" s="128">
        <v>0.5</v>
      </c>
      <c r="AE72" s="128">
        <v>0.5</v>
      </c>
      <c r="AF72" s="128">
        <v>0.75</v>
      </c>
      <c r="AG72" s="128">
        <v>0.5</v>
      </c>
      <c r="AH72" s="128">
        <v>0.5</v>
      </c>
      <c r="AI72" s="128">
        <v>0.75</v>
      </c>
      <c r="AJ72" s="128">
        <v>0.5</v>
      </c>
      <c r="AK72" s="128">
        <v>0.5</v>
      </c>
      <c r="AL72" s="128">
        <v>0.5</v>
      </c>
      <c r="AM72" s="128">
        <v>0.5</v>
      </c>
      <c r="AN72" s="128">
        <v>0.5</v>
      </c>
      <c r="AO72" s="128">
        <v>0.5</v>
      </c>
      <c r="AP72" s="128">
        <v>0.5</v>
      </c>
      <c r="AQ72" s="128">
        <v>0.5</v>
      </c>
      <c r="AR72" s="128">
        <v>0.25</v>
      </c>
      <c r="AS72" s="128">
        <v>0.5</v>
      </c>
      <c r="AT72" s="128">
        <v>0.5</v>
      </c>
      <c r="AU72" s="128">
        <v>0.5</v>
      </c>
      <c r="AV72" s="128">
        <v>0.75</v>
      </c>
      <c r="AW72" s="128">
        <v>0.5</v>
      </c>
      <c r="AX72" s="128">
        <v>0.5</v>
      </c>
      <c r="AY72" s="128">
        <v>0.75</v>
      </c>
      <c r="AZ72" s="128">
        <v>0.75</v>
      </c>
      <c r="BA72" s="128">
        <v>0.5</v>
      </c>
      <c r="BB72" s="128">
        <v>0.5</v>
      </c>
      <c r="BC72" s="128">
        <v>0.75</v>
      </c>
      <c r="BD72" s="128">
        <v>0.75</v>
      </c>
      <c r="BE72" s="128">
        <v>0.75</v>
      </c>
      <c r="BF72" s="128">
        <v>0.75</v>
      </c>
      <c r="BG72" s="128">
        <v>0.75</v>
      </c>
      <c r="BH72" s="128">
        <v>0.75</v>
      </c>
      <c r="BI72" s="128">
        <v>0.75</v>
      </c>
      <c r="BJ72" s="128">
        <v>0.75</v>
      </c>
      <c r="BK72" s="128">
        <v>0.75</v>
      </c>
      <c r="BL72" s="128">
        <v>0.75</v>
      </c>
      <c r="BM72" s="128">
        <v>0.75</v>
      </c>
      <c r="BN72" s="128">
        <v>1</v>
      </c>
      <c r="BO72" s="128">
        <v>1</v>
      </c>
      <c r="BP72" s="128">
        <v>1</v>
      </c>
      <c r="BQ72" s="128">
        <v>0.75</v>
      </c>
      <c r="BR72" s="128">
        <v>1</v>
      </c>
      <c r="BS72" s="128">
        <v>1</v>
      </c>
      <c r="BT72" s="128">
        <v>1</v>
      </c>
      <c r="BU72" s="128">
        <v>0.75</v>
      </c>
      <c r="BV72" s="128">
        <v>0.75</v>
      </c>
      <c r="BW72" s="128">
        <v>1</v>
      </c>
      <c r="BX72" s="128">
        <v>0.75</v>
      </c>
      <c r="BY72" s="128">
        <v>0.75</v>
      </c>
      <c r="BZ72" s="128">
        <v>0.75</v>
      </c>
      <c r="CA72" s="128">
        <v>1</v>
      </c>
      <c r="CB72" s="128">
        <v>1</v>
      </c>
      <c r="CC72" s="128">
        <v>0.75</v>
      </c>
      <c r="CD72" s="128">
        <v>0.75</v>
      </c>
      <c r="CE72" s="128">
        <v>0.75</v>
      </c>
      <c r="CF72" s="128">
        <v>0.75</v>
      </c>
      <c r="CG72" s="128">
        <v>0.75</v>
      </c>
      <c r="CH72" s="128">
        <v>0.75</v>
      </c>
      <c r="CI72" s="128">
        <v>0.75</v>
      </c>
      <c r="CJ72" s="128">
        <v>0.75</v>
      </c>
      <c r="CK72" s="128">
        <v>0.75</v>
      </c>
      <c r="CL72" s="128">
        <v>1</v>
      </c>
      <c r="CM72" s="128">
        <v>0.75</v>
      </c>
      <c r="CN72" s="128">
        <v>0.75</v>
      </c>
      <c r="CO72" s="128">
        <v>1</v>
      </c>
      <c r="CP72" s="128">
        <v>0.75</v>
      </c>
      <c r="CQ72" s="128">
        <v>0.75</v>
      </c>
      <c r="CR72" s="128">
        <v>0.75</v>
      </c>
      <c r="CS72" s="128">
        <v>0.75</v>
      </c>
      <c r="CT72" s="128">
        <v>0.75</v>
      </c>
      <c r="CU72" s="128">
        <v>0.75</v>
      </c>
      <c r="CV72" s="128">
        <v>0.75</v>
      </c>
      <c r="CW72" s="128">
        <v>0.75</v>
      </c>
      <c r="CX72" s="128">
        <v>0.75</v>
      </c>
      <c r="CY72" s="128">
        <v>0.75</v>
      </c>
      <c r="CZ72" s="128">
        <v>0.75</v>
      </c>
    </row>
    <row r="73" spans="2:104">
      <c r="B73" s="112" t="s">
        <v>407</v>
      </c>
      <c r="C73" s="127">
        <v>1.8</v>
      </c>
      <c r="E73" s="112" t="s">
        <v>407</v>
      </c>
      <c r="F73" s="128">
        <v>0.75</v>
      </c>
      <c r="G73" s="128">
        <v>0.75</v>
      </c>
      <c r="H73" s="128">
        <v>0.75</v>
      </c>
      <c r="I73" s="128">
        <v>0.75</v>
      </c>
      <c r="J73" s="128">
        <v>0.75</v>
      </c>
      <c r="K73" s="128">
        <v>0.75</v>
      </c>
      <c r="L73" s="128">
        <v>0.75</v>
      </c>
      <c r="M73" s="128">
        <v>0.5</v>
      </c>
      <c r="N73" s="128">
        <v>0.5</v>
      </c>
      <c r="O73" s="128">
        <v>0.75</v>
      </c>
      <c r="P73" s="128">
        <v>0.5</v>
      </c>
      <c r="Q73" s="128">
        <v>0.5</v>
      </c>
      <c r="R73" s="128">
        <v>0.5</v>
      </c>
      <c r="S73" s="128">
        <v>0.75</v>
      </c>
      <c r="T73" s="128">
        <v>0.5</v>
      </c>
      <c r="U73" s="128">
        <v>0.5</v>
      </c>
      <c r="V73" s="128">
        <v>0.5</v>
      </c>
      <c r="W73" s="128">
        <v>0.5</v>
      </c>
      <c r="X73" s="128">
        <v>0.5</v>
      </c>
      <c r="Y73" s="128">
        <v>0.5</v>
      </c>
      <c r="Z73" s="128">
        <v>0.5</v>
      </c>
      <c r="AA73" s="128">
        <v>0.5</v>
      </c>
      <c r="AB73" s="128">
        <v>0.5</v>
      </c>
      <c r="AC73" s="128">
        <v>0.5</v>
      </c>
      <c r="AD73" s="128">
        <v>0.5</v>
      </c>
      <c r="AE73" s="128">
        <v>0.75</v>
      </c>
      <c r="AF73" s="128">
        <v>0.75</v>
      </c>
      <c r="AG73" s="128">
        <v>0.5</v>
      </c>
      <c r="AH73" s="128">
        <v>0.5</v>
      </c>
      <c r="AI73" s="128">
        <v>0.75</v>
      </c>
      <c r="AJ73" s="128">
        <v>0.5</v>
      </c>
      <c r="AK73" s="128">
        <v>0.5</v>
      </c>
      <c r="AL73" s="128">
        <v>0.5</v>
      </c>
      <c r="AM73" s="128">
        <v>0.5</v>
      </c>
      <c r="AN73" s="128">
        <v>0.5</v>
      </c>
      <c r="AO73" s="128">
        <v>0.5</v>
      </c>
      <c r="AP73" s="128">
        <v>0.5</v>
      </c>
      <c r="AQ73" s="128">
        <v>0.5</v>
      </c>
      <c r="AR73" s="128">
        <v>0.5</v>
      </c>
      <c r="AS73" s="128">
        <v>0.5</v>
      </c>
      <c r="AT73" s="128">
        <v>0.75</v>
      </c>
      <c r="AU73" s="128">
        <v>0.75</v>
      </c>
      <c r="AV73" s="128">
        <v>0.75</v>
      </c>
      <c r="AW73" s="128">
        <v>0.5</v>
      </c>
      <c r="AX73" s="128">
        <v>0.75</v>
      </c>
      <c r="AY73" s="128">
        <v>0.75</v>
      </c>
      <c r="AZ73" s="128">
        <v>0.75</v>
      </c>
      <c r="BA73" s="128">
        <v>0.75</v>
      </c>
      <c r="BB73" s="128">
        <v>0.75</v>
      </c>
      <c r="BC73" s="128">
        <v>0.75</v>
      </c>
      <c r="BD73" s="128">
        <v>0.75</v>
      </c>
      <c r="BE73" s="128">
        <v>0.75</v>
      </c>
      <c r="BF73" s="128">
        <v>0.75</v>
      </c>
      <c r="BG73" s="128">
        <v>0.75</v>
      </c>
      <c r="BH73" s="128">
        <v>0.75</v>
      </c>
      <c r="BI73" s="128">
        <v>0.75</v>
      </c>
      <c r="BJ73" s="128">
        <v>1</v>
      </c>
      <c r="BK73" s="128">
        <v>0.75</v>
      </c>
      <c r="BL73" s="128">
        <v>0.75</v>
      </c>
      <c r="BM73" s="128">
        <v>1</v>
      </c>
      <c r="BN73" s="128">
        <v>1</v>
      </c>
      <c r="BO73" s="128">
        <v>1</v>
      </c>
      <c r="BP73" s="128">
        <v>0.75</v>
      </c>
      <c r="BQ73" s="128">
        <v>1</v>
      </c>
      <c r="BR73" s="128">
        <v>1</v>
      </c>
      <c r="BS73" s="128">
        <v>1</v>
      </c>
      <c r="BT73" s="128">
        <v>1</v>
      </c>
      <c r="BU73" s="128">
        <v>1</v>
      </c>
      <c r="BV73" s="128">
        <v>1</v>
      </c>
      <c r="BW73" s="128">
        <v>1</v>
      </c>
      <c r="BX73" s="128">
        <v>0.75</v>
      </c>
      <c r="BY73" s="128">
        <v>0.75</v>
      </c>
      <c r="BZ73" s="128">
        <v>0.75</v>
      </c>
      <c r="CA73" s="128">
        <v>0.75</v>
      </c>
      <c r="CB73" s="128">
        <v>0.75</v>
      </c>
      <c r="CC73" s="128">
        <v>0.5</v>
      </c>
      <c r="CD73" s="128">
        <v>0.5</v>
      </c>
      <c r="CE73" s="128">
        <v>0.75</v>
      </c>
      <c r="CF73" s="128">
        <v>0.75</v>
      </c>
      <c r="CG73" s="128">
        <v>0.5</v>
      </c>
      <c r="CH73" s="128">
        <v>0.5</v>
      </c>
      <c r="CI73" s="128">
        <v>0.5</v>
      </c>
      <c r="CJ73" s="128">
        <v>0.5</v>
      </c>
      <c r="CK73" s="128">
        <v>0.5</v>
      </c>
      <c r="CL73" s="128">
        <v>0.75</v>
      </c>
      <c r="CM73" s="128">
        <v>0.75</v>
      </c>
      <c r="CN73" s="128">
        <v>0.75</v>
      </c>
      <c r="CO73" s="128">
        <v>0.75</v>
      </c>
      <c r="CP73" s="128">
        <v>0.75</v>
      </c>
      <c r="CQ73" s="128">
        <v>0.75</v>
      </c>
      <c r="CR73" s="128">
        <v>0.75</v>
      </c>
      <c r="CS73" s="128">
        <v>0.75</v>
      </c>
      <c r="CT73" s="128">
        <v>0.75</v>
      </c>
      <c r="CU73" s="128">
        <v>0.75</v>
      </c>
      <c r="CV73" s="128">
        <v>0.75</v>
      </c>
      <c r="CW73" s="128">
        <v>0.75</v>
      </c>
      <c r="CX73" s="128">
        <v>0.75</v>
      </c>
      <c r="CY73" s="128">
        <v>0.75</v>
      </c>
      <c r="CZ73" s="128">
        <v>0.75</v>
      </c>
    </row>
    <row r="74" spans="2:104">
      <c r="B74" s="112" t="s">
        <v>408</v>
      </c>
      <c r="C74" s="127">
        <v>2.2999999999999998</v>
      </c>
      <c r="E74" s="112" t="s">
        <v>408</v>
      </c>
      <c r="F74" s="128">
        <v>0.75</v>
      </c>
      <c r="G74" s="128">
        <v>0.75</v>
      </c>
      <c r="H74" s="128">
        <v>0.75</v>
      </c>
      <c r="I74" s="128">
        <v>0.75</v>
      </c>
      <c r="J74" s="128">
        <v>0.75</v>
      </c>
      <c r="K74" s="128">
        <v>0.75</v>
      </c>
      <c r="L74" s="128">
        <v>0.75</v>
      </c>
      <c r="M74" s="128">
        <v>0.5</v>
      </c>
      <c r="N74" s="128">
        <v>0.5</v>
      </c>
      <c r="O74" s="128">
        <v>0.75</v>
      </c>
      <c r="P74" s="128">
        <v>0.5</v>
      </c>
      <c r="Q74" s="128">
        <v>0.5</v>
      </c>
      <c r="R74" s="128">
        <v>0.5</v>
      </c>
      <c r="S74" s="128">
        <v>0.75</v>
      </c>
      <c r="T74" s="128">
        <v>0.75</v>
      </c>
      <c r="U74" s="128">
        <v>0.5</v>
      </c>
      <c r="V74" s="128">
        <v>0.5</v>
      </c>
      <c r="W74" s="128">
        <v>0.5</v>
      </c>
      <c r="X74" s="128">
        <v>0.5</v>
      </c>
      <c r="Y74" s="128">
        <v>0.5</v>
      </c>
      <c r="Z74" s="128">
        <v>0.5</v>
      </c>
      <c r="AA74" s="128">
        <v>0.5</v>
      </c>
      <c r="AB74" s="128">
        <v>0.5</v>
      </c>
      <c r="AC74" s="128">
        <v>0.5</v>
      </c>
      <c r="AD74" s="128">
        <v>0.5</v>
      </c>
      <c r="AE74" s="128">
        <v>0.5</v>
      </c>
      <c r="AF74" s="128">
        <v>0.5</v>
      </c>
      <c r="AG74" s="128">
        <v>0.5</v>
      </c>
      <c r="AH74" s="128">
        <v>0.5</v>
      </c>
      <c r="AI74" s="128">
        <v>0.5</v>
      </c>
      <c r="AJ74" s="128">
        <v>0.5</v>
      </c>
      <c r="AK74" s="128">
        <v>0.5</v>
      </c>
      <c r="AL74" s="128">
        <v>0.5</v>
      </c>
      <c r="AM74" s="128">
        <v>0.5</v>
      </c>
      <c r="AN74" s="128">
        <v>0.5</v>
      </c>
      <c r="AO74" s="128">
        <v>0.5</v>
      </c>
      <c r="AP74" s="128">
        <v>0.5</v>
      </c>
      <c r="AQ74" s="128">
        <v>0.5</v>
      </c>
      <c r="AR74" s="128">
        <v>0.25</v>
      </c>
      <c r="AS74" s="128">
        <v>0.5</v>
      </c>
      <c r="AT74" s="128">
        <v>0.5</v>
      </c>
      <c r="AU74" s="128">
        <v>0.5</v>
      </c>
      <c r="AV74" s="128">
        <v>0.75</v>
      </c>
      <c r="AW74" s="128">
        <v>0.5</v>
      </c>
      <c r="AX74" s="128">
        <v>0.5</v>
      </c>
      <c r="AY74" s="128">
        <v>0.75</v>
      </c>
      <c r="AZ74" s="128">
        <v>0.75</v>
      </c>
      <c r="BA74" s="128">
        <v>0.5</v>
      </c>
      <c r="BB74" s="128">
        <v>0.75</v>
      </c>
      <c r="BC74" s="128">
        <v>0.75</v>
      </c>
      <c r="BD74" s="128">
        <v>0.75</v>
      </c>
      <c r="BE74" s="128">
        <v>0.75</v>
      </c>
      <c r="BF74" s="128">
        <v>0.75</v>
      </c>
      <c r="BG74" s="128">
        <v>0.75</v>
      </c>
      <c r="BH74" s="128">
        <v>0.75</v>
      </c>
      <c r="BI74" s="128">
        <v>0.75</v>
      </c>
      <c r="BJ74" s="128">
        <v>0.75</v>
      </c>
      <c r="BK74" s="128">
        <v>0.75</v>
      </c>
      <c r="BL74" s="128">
        <v>0.75</v>
      </c>
      <c r="BM74" s="128">
        <v>0.75</v>
      </c>
      <c r="BN74" s="128">
        <v>1</v>
      </c>
      <c r="BO74" s="128">
        <v>1</v>
      </c>
      <c r="BP74" s="128">
        <v>0.75</v>
      </c>
      <c r="BQ74" s="128">
        <v>0.75</v>
      </c>
      <c r="BR74" s="128">
        <v>1</v>
      </c>
      <c r="BS74" s="128">
        <v>1</v>
      </c>
      <c r="BT74" s="128">
        <v>1</v>
      </c>
      <c r="BU74" s="128">
        <v>1</v>
      </c>
      <c r="BV74" s="128">
        <v>1</v>
      </c>
      <c r="BW74" s="128">
        <v>1</v>
      </c>
      <c r="BX74" s="128">
        <v>0.75</v>
      </c>
      <c r="BY74" s="128">
        <v>0.75</v>
      </c>
      <c r="BZ74" s="128">
        <v>0.75</v>
      </c>
      <c r="CA74" s="128">
        <v>0.75</v>
      </c>
      <c r="CB74" s="128">
        <v>1</v>
      </c>
      <c r="CC74" s="128">
        <v>0.75</v>
      </c>
      <c r="CD74" s="128">
        <v>0.75</v>
      </c>
      <c r="CE74" s="128">
        <v>0.75</v>
      </c>
      <c r="CF74" s="128">
        <v>0.75</v>
      </c>
      <c r="CG74" s="128">
        <v>0.5</v>
      </c>
      <c r="CH74" s="128">
        <v>0.5</v>
      </c>
      <c r="CI74" s="128">
        <v>0.75</v>
      </c>
      <c r="CJ74" s="128">
        <v>0.75</v>
      </c>
      <c r="CK74" s="128">
        <v>0.5</v>
      </c>
      <c r="CL74" s="128">
        <v>0.75</v>
      </c>
      <c r="CM74" s="128">
        <v>0.75</v>
      </c>
      <c r="CN74" s="128">
        <v>0.75</v>
      </c>
      <c r="CO74" s="128">
        <v>0.75</v>
      </c>
      <c r="CP74" s="128">
        <v>0.75</v>
      </c>
      <c r="CQ74" s="128">
        <v>0.75</v>
      </c>
      <c r="CR74" s="128">
        <v>0.75</v>
      </c>
      <c r="CS74" s="128">
        <v>0.75</v>
      </c>
      <c r="CT74" s="128">
        <v>0.75</v>
      </c>
      <c r="CU74" s="128">
        <v>0.75</v>
      </c>
      <c r="CV74" s="128">
        <v>0.75</v>
      </c>
      <c r="CW74" s="128">
        <v>0.75</v>
      </c>
      <c r="CX74" s="128">
        <v>0.75</v>
      </c>
      <c r="CY74" s="128">
        <v>0.75</v>
      </c>
      <c r="CZ74" s="128">
        <v>0.75</v>
      </c>
    </row>
    <row r="75" spans="2:104">
      <c r="B75" s="112" t="s">
        <v>409</v>
      </c>
      <c r="C75" s="127">
        <v>1.6</v>
      </c>
      <c r="E75" s="112" t="s">
        <v>409</v>
      </c>
      <c r="F75" s="128">
        <v>0.75</v>
      </c>
      <c r="G75" s="128">
        <v>0.75</v>
      </c>
      <c r="H75" s="128">
        <v>0.75</v>
      </c>
      <c r="I75" s="128">
        <v>0.75</v>
      </c>
      <c r="J75" s="128">
        <v>0.75</v>
      </c>
      <c r="K75" s="128">
        <v>0.75</v>
      </c>
      <c r="L75" s="128">
        <v>0.75</v>
      </c>
      <c r="M75" s="128">
        <v>0.5</v>
      </c>
      <c r="N75" s="128">
        <v>0.5</v>
      </c>
      <c r="O75" s="128">
        <v>0.75</v>
      </c>
      <c r="P75" s="128">
        <v>0.5</v>
      </c>
      <c r="Q75" s="128">
        <v>0.5</v>
      </c>
      <c r="R75" s="128">
        <v>0.5</v>
      </c>
      <c r="S75" s="128">
        <v>0.75</v>
      </c>
      <c r="T75" s="128">
        <v>0.5</v>
      </c>
      <c r="U75" s="128">
        <v>0.5</v>
      </c>
      <c r="V75" s="128">
        <v>0.5</v>
      </c>
      <c r="W75" s="128">
        <v>0.5</v>
      </c>
      <c r="X75" s="128">
        <v>0.5</v>
      </c>
      <c r="Y75" s="128">
        <v>0.5</v>
      </c>
      <c r="Z75" s="128">
        <v>0.5</v>
      </c>
      <c r="AA75" s="128">
        <v>0.5</v>
      </c>
      <c r="AB75" s="128">
        <v>0.5</v>
      </c>
      <c r="AC75" s="128">
        <v>0.5</v>
      </c>
      <c r="AD75" s="128">
        <v>0.5</v>
      </c>
      <c r="AE75" s="128">
        <v>0.75</v>
      </c>
      <c r="AF75" s="128">
        <v>0.75</v>
      </c>
      <c r="AG75" s="128">
        <v>0.75</v>
      </c>
      <c r="AH75" s="128">
        <v>0.75</v>
      </c>
      <c r="AI75" s="128">
        <v>0.75</v>
      </c>
      <c r="AJ75" s="128">
        <v>0.5</v>
      </c>
      <c r="AK75" s="128">
        <v>0.5</v>
      </c>
      <c r="AL75" s="128">
        <v>0.5</v>
      </c>
      <c r="AM75" s="128">
        <v>0.5</v>
      </c>
      <c r="AN75" s="128">
        <v>0.5</v>
      </c>
      <c r="AO75" s="128">
        <v>0.5</v>
      </c>
      <c r="AP75" s="128">
        <v>0.5</v>
      </c>
      <c r="AQ75" s="128">
        <v>0.5</v>
      </c>
      <c r="AR75" s="128">
        <v>0.5</v>
      </c>
      <c r="AS75" s="128">
        <v>0.5</v>
      </c>
      <c r="AT75" s="128">
        <v>0.75</v>
      </c>
      <c r="AU75" s="128">
        <v>0.75</v>
      </c>
      <c r="AV75" s="128">
        <v>0.75</v>
      </c>
      <c r="AW75" s="128">
        <v>0.75</v>
      </c>
      <c r="AX75" s="128">
        <v>0.75</v>
      </c>
      <c r="AY75" s="128">
        <v>0.75</v>
      </c>
      <c r="AZ75" s="128">
        <v>0.75</v>
      </c>
      <c r="BA75" s="128">
        <v>0.75</v>
      </c>
      <c r="BB75" s="128">
        <v>0.75</v>
      </c>
      <c r="BC75" s="128">
        <v>0.75</v>
      </c>
      <c r="BD75" s="128">
        <v>1</v>
      </c>
      <c r="BE75" s="128">
        <v>1</v>
      </c>
      <c r="BF75" s="128">
        <v>1</v>
      </c>
      <c r="BG75" s="128">
        <v>1</v>
      </c>
      <c r="BH75" s="128">
        <v>1</v>
      </c>
      <c r="BI75" s="128">
        <v>1</v>
      </c>
      <c r="BJ75" s="128">
        <v>1</v>
      </c>
      <c r="BK75" s="128">
        <v>0.75</v>
      </c>
      <c r="BL75" s="128">
        <v>0.75</v>
      </c>
      <c r="BM75" s="128">
        <v>1</v>
      </c>
      <c r="BN75" s="128">
        <v>1</v>
      </c>
      <c r="BO75" s="128">
        <v>1</v>
      </c>
      <c r="BP75" s="128">
        <v>0.75</v>
      </c>
      <c r="BQ75" s="128">
        <v>1</v>
      </c>
      <c r="BR75" s="128">
        <v>0.75</v>
      </c>
      <c r="BS75" s="128">
        <v>1</v>
      </c>
      <c r="BT75" s="128">
        <v>1</v>
      </c>
      <c r="BU75" s="128">
        <v>1</v>
      </c>
      <c r="BV75" s="128">
        <v>1</v>
      </c>
      <c r="BW75" s="128">
        <v>1</v>
      </c>
      <c r="BX75" s="128">
        <v>0.75</v>
      </c>
      <c r="BY75" s="128">
        <v>0.75</v>
      </c>
      <c r="BZ75" s="128">
        <v>0.75</v>
      </c>
      <c r="CA75" s="128">
        <v>0.75</v>
      </c>
      <c r="CB75" s="128">
        <v>0.75</v>
      </c>
      <c r="CC75" s="128">
        <v>0.5</v>
      </c>
      <c r="CD75" s="128">
        <v>0.5</v>
      </c>
      <c r="CE75" s="128">
        <v>0.75</v>
      </c>
      <c r="CF75" s="128">
        <v>0.75</v>
      </c>
      <c r="CG75" s="128">
        <v>0.5</v>
      </c>
      <c r="CH75" s="128">
        <v>0.5</v>
      </c>
      <c r="CI75" s="128">
        <v>0.5</v>
      </c>
      <c r="CJ75" s="128">
        <v>0.5</v>
      </c>
      <c r="CK75" s="128">
        <v>0.5</v>
      </c>
      <c r="CL75" s="128">
        <v>0.75</v>
      </c>
      <c r="CM75" s="128">
        <v>0.75</v>
      </c>
      <c r="CN75" s="128">
        <v>0.75</v>
      </c>
      <c r="CO75" s="128">
        <v>0.75</v>
      </c>
      <c r="CP75" s="128">
        <v>0.75</v>
      </c>
      <c r="CQ75" s="128">
        <v>0.75</v>
      </c>
      <c r="CR75" s="128">
        <v>0.75</v>
      </c>
      <c r="CS75" s="128">
        <v>0.75</v>
      </c>
      <c r="CT75" s="128">
        <v>0.75</v>
      </c>
      <c r="CU75" s="128">
        <v>0.75</v>
      </c>
      <c r="CV75" s="128">
        <v>0.75</v>
      </c>
      <c r="CW75" s="128">
        <v>0.75</v>
      </c>
      <c r="CX75" s="128">
        <v>0.75</v>
      </c>
      <c r="CY75" s="128">
        <v>0.75</v>
      </c>
      <c r="CZ75" s="128">
        <v>0.75</v>
      </c>
    </row>
    <row r="76" spans="2:104">
      <c r="B76" s="112" t="s">
        <v>410</v>
      </c>
      <c r="C76" s="127">
        <v>1.7</v>
      </c>
      <c r="E76" s="112" t="s">
        <v>410</v>
      </c>
      <c r="F76" s="128">
        <v>0.75</v>
      </c>
      <c r="G76" s="128">
        <v>0.75</v>
      </c>
      <c r="H76" s="128">
        <v>0.75</v>
      </c>
      <c r="I76" s="128">
        <v>0.75</v>
      </c>
      <c r="J76" s="128">
        <v>0.5</v>
      </c>
      <c r="K76" s="128">
        <v>0.75</v>
      </c>
      <c r="L76" s="128">
        <v>0.5</v>
      </c>
      <c r="M76" s="128">
        <v>0.5</v>
      </c>
      <c r="N76" s="128">
        <v>0.5</v>
      </c>
      <c r="O76" s="128">
        <v>0.75</v>
      </c>
      <c r="P76" s="128">
        <v>0.5</v>
      </c>
      <c r="Q76" s="128">
        <v>0.5</v>
      </c>
      <c r="R76" s="128">
        <v>0.5</v>
      </c>
      <c r="S76" s="128">
        <v>0.5</v>
      </c>
      <c r="T76" s="128">
        <v>0.5</v>
      </c>
      <c r="U76" s="128">
        <v>0.5</v>
      </c>
      <c r="V76" s="128">
        <v>0.5</v>
      </c>
      <c r="W76" s="128">
        <v>0.5</v>
      </c>
      <c r="X76" s="128">
        <v>0.5</v>
      </c>
      <c r="Y76" s="128">
        <v>0.5</v>
      </c>
      <c r="Z76" s="128">
        <v>0.5</v>
      </c>
      <c r="AA76" s="128">
        <v>0.5</v>
      </c>
      <c r="AB76" s="128">
        <v>0.5</v>
      </c>
      <c r="AC76" s="128">
        <v>0.5</v>
      </c>
      <c r="AD76" s="128">
        <v>0.5</v>
      </c>
      <c r="AE76" s="128">
        <v>0.75</v>
      </c>
      <c r="AF76" s="128">
        <v>0.75</v>
      </c>
      <c r="AG76" s="128">
        <v>0.5</v>
      </c>
      <c r="AH76" s="128">
        <v>0.5</v>
      </c>
      <c r="AI76" s="128">
        <v>0.75</v>
      </c>
      <c r="AJ76" s="128">
        <v>0.5</v>
      </c>
      <c r="AK76" s="128">
        <v>0.5</v>
      </c>
      <c r="AL76" s="128">
        <v>0.5</v>
      </c>
      <c r="AM76" s="128">
        <v>0.5</v>
      </c>
      <c r="AN76" s="128">
        <v>0.5</v>
      </c>
      <c r="AO76" s="128">
        <v>0.5</v>
      </c>
      <c r="AP76" s="128">
        <v>0.5</v>
      </c>
      <c r="AQ76" s="128">
        <v>0.5</v>
      </c>
      <c r="AR76" s="128">
        <v>0.5</v>
      </c>
      <c r="AS76" s="128">
        <v>0.5</v>
      </c>
      <c r="AT76" s="128">
        <v>0.75</v>
      </c>
      <c r="AU76" s="128">
        <v>0.75</v>
      </c>
      <c r="AV76" s="128">
        <v>0.75</v>
      </c>
      <c r="AW76" s="128">
        <v>0.5</v>
      </c>
      <c r="AX76" s="128">
        <v>0.75</v>
      </c>
      <c r="AY76" s="128">
        <v>0.75</v>
      </c>
      <c r="AZ76" s="128">
        <v>0.75</v>
      </c>
      <c r="BA76" s="128">
        <v>0.75</v>
      </c>
      <c r="BB76" s="128">
        <v>0.75</v>
      </c>
      <c r="BC76" s="128">
        <v>0.75</v>
      </c>
      <c r="BD76" s="128">
        <v>0.75</v>
      </c>
      <c r="BE76" s="128">
        <v>0.75</v>
      </c>
      <c r="BF76" s="128">
        <v>0.75</v>
      </c>
      <c r="BG76" s="128">
        <v>0.75</v>
      </c>
      <c r="BH76" s="128">
        <v>0.75</v>
      </c>
      <c r="BI76" s="128">
        <v>0.75</v>
      </c>
      <c r="BJ76" s="128">
        <v>1</v>
      </c>
      <c r="BK76" s="128">
        <v>0.75</v>
      </c>
      <c r="BL76" s="128">
        <v>0.75</v>
      </c>
      <c r="BM76" s="128">
        <v>1</v>
      </c>
      <c r="BN76" s="128">
        <v>0.75</v>
      </c>
      <c r="BO76" s="128">
        <v>0.75</v>
      </c>
      <c r="BP76" s="128">
        <v>0.75</v>
      </c>
      <c r="BQ76" s="128">
        <v>0.75</v>
      </c>
      <c r="BR76" s="128">
        <v>0.75</v>
      </c>
      <c r="BS76" s="128">
        <v>1</v>
      </c>
      <c r="BT76" s="128">
        <v>1</v>
      </c>
      <c r="BU76" s="128">
        <v>1</v>
      </c>
      <c r="BV76" s="128">
        <v>1</v>
      </c>
      <c r="BW76" s="128">
        <v>1</v>
      </c>
      <c r="BX76" s="128">
        <v>0.75</v>
      </c>
      <c r="BY76" s="128">
        <v>0.75</v>
      </c>
      <c r="BZ76" s="128">
        <v>0.75</v>
      </c>
      <c r="CA76" s="128">
        <v>0.75</v>
      </c>
      <c r="CB76" s="128">
        <v>0.75</v>
      </c>
      <c r="CC76" s="128">
        <v>0.5</v>
      </c>
      <c r="CD76" s="128">
        <v>0.5</v>
      </c>
      <c r="CE76" s="128">
        <v>0.5</v>
      </c>
      <c r="CF76" s="128">
        <v>0.75</v>
      </c>
      <c r="CG76" s="128">
        <v>0.5</v>
      </c>
      <c r="CH76" s="128">
        <v>0.5</v>
      </c>
      <c r="CI76" s="128">
        <v>0.5</v>
      </c>
      <c r="CJ76" s="128">
        <v>0.5</v>
      </c>
      <c r="CK76" s="128">
        <v>0.5</v>
      </c>
      <c r="CL76" s="128">
        <v>0.75</v>
      </c>
      <c r="CM76" s="128">
        <v>0.75</v>
      </c>
      <c r="CN76" s="128">
        <v>0.75</v>
      </c>
      <c r="CO76" s="128">
        <v>0.75</v>
      </c>
      <c r="CP76" s="128">
        <v>0.75</v>
      </c>
      <c r="CQ76" s="128">
        <v>0.75</v>
      </c>
      <c r="CR76" s="128">
        <v>0.75</v>
      </c>
      <c r="CS76" s="128">
        <v>0.75</v>
      </c>
      <c r="CT76" s="128">
        <v>0.75</v>
      </c>
      <c r="CU76" s="128">
        <v>0.75</v>
      </c>
      <c r="CV76" s="128">
        <v>0.75</v>
      </c>
      <c r="CW76" s="128">
        <v>0.75</v>
      </c>
      <c r="CX76" s="128">
        <v>0.75</v>
      </c>
      <c r="CY76" s="128">
        <v>0.75</v>
      </c>
      <c r="CZ76" s="128">
        <v>0.75</v>
      </c>
    </row>
    <row r="77" spans="2:104">
      <c r="B77" s="112" t="s">
        <v>411</v>
      </c>
      <c r="C77" s="127">
        <v>2.2999999999999998</v>
      </c>
      <c r="E77" s="112" t="s">
        <v>411</v>
      </c>
      <c r="F77" s="128">
        <v>0.75</v>
      </c>
      <c r="G77" s="128">
        <v>0.75</v>
      </c>
      <c r="H77" s="128">
        <v>0.75</v>
      </c>
      <c r="I77" s="128">
        <v>0.75</v>
      </c>
      <c r="J77" s="128">
        <v>0.5</v>
      </c>
      <c r="K77" s="128">
        <v>0.75</v>
      </c>
      <c r="L77" s="128">
        <v>0.75</v>
      </c>
      <c r="M77" s="128">
        <v>0.5</v>
      </c>
      <c r="N77" s="128">
        <v>0.5</v>
      </c>
      <c r="O77" s="128">
        <v>0.75</v>
      </c>
      <c r="P77" s="128">
        <v>0.5</v>
      </c>
      <c r="Q77" s="128">
        <v>0.5</v>
      </c>
      <c r="R77" s="128">
        <v>0.5</v>
      </c>
      <c r="S77" s="128">
        <v>0.75</v>
      </c>
      <c r="T77" s="128">
        <v>0.5</v>
      </c>
      <c r="U77" s="128">
        <v>0.5</v>
      </c>
      <c r="V77" s="128">
        <v>0.5</v>
      </c>
      <c r="W77" s="128">
        <v>0.5</v>
      </c>
      <c r="X77" s="128">
        <v>0.5</v>
      </c>
      <c r="Y77" s="128">
        <v>0.5</v>
      </c>
      <c r="Z77" s="128">
        <v>0.5</v>
      </c>
      <c r="AA77" s="128">
        <v>0.5</v>
      </c>
      <c r="AB77" s="128">
        <v>0.5</v>
      </c>
      <c r="AC77" s="128">
        <v>0.5</v>
      </c>
      <c r="AD77" s="128">
        <v>0.5</v>
      </c>
      <c r="AE77" s="128">
        <v>0.5</v>
      </c>
      <c r="AF77" s="128">
        <v>0.5</v>
      </c>
      <c r="AG77" s="128">
        <v>0.5</v>
      </c>
      <c r="AH77" s="128">
        <v>0.5</v>
      </c>
      <c r="AI77" s="128">
        <v>0.5</v>
      </c>
      <c r="AJ77" s="128">
        <v>0.5</v>
      </c>
      <c r="AK77" s="128">
        <v>0.5</v>
      </c>
      <c r="AL77" s="128">
        <v>0.5</v>
      </c>
      <c r="AM77" s="128">
        <v>0.5</v>
      </c>
      <c r="AN77" s="128">
        <v>0.5</v>
      </c>
      <c r="AO77" s="128">
        <v>0.5</v>
      </c>
      <c r="AP77" s="128">
        <v>0.5</v>
      </c>
      <c r="AQ77" s="128">
        <v>0.25</v>
      </c>
      <c r="AR77" s="128">
        <v>0.25</v>
      </c>
      <c r="AS77" s="128">
        <v>0.5</v>
      </c>
      <c r="AT77" s="128">
        <v>0.5</v>
      </c>
      <c r="AU77" s="128">
        <v>0.5</v>
      </c>
      <c r="AV77" s="128">
        <v>0.5</v>
      </c>
      <c r="AW77" s="128">
        <v>0.5</v>
      </c>
      <c r="AX77" s="128">
        <v>0.5</v>
      </c>
      <c r="AY77" s="128">
        <v>0.75</v>
      </c>
      <c r="AZ77" s="128">
        <v>0.75</v>
      </c>
      <c r="BA77" s="128">
        <v>0.5</v>
      </c>
      <c r="BB77" s="128">
        <v>0.5</v>
      </c>
      <c r="BC77" s="128">
        <v>0.75</v>
      </c>
      <c r="BD77" s="128">
        <v>0.75</v>
      </c>
      <c r="BE77" s="128">
        <v>0.75</v>
      </c>
      <c r="BF77" s="128">
        <v>0.75</v>
      </c>
      <c r="BG77" s="128">
        <v>0.75</v>
      </c>
      <c r="BH77" s="128">
        <v>0.75</v>
      </c>
      <c r="BI77" s="128">
        <v>0.75</v>
      </c>
      <c r="BJ77" s="128">
        <v>0.75</v>
      </c>
      <c r="BK77" s="128">
        <v>0.75</v>
      </c>
      <c r="BL77" s="128">
        <v>0.75</v>
      </c>
      <c r="BM77" s="128">
        <v>0.75</v>
      </c>
      <c r="BN77" s="128">
        <v>1</v>
      </c>
      <c r="BO77" s="128">
        <v>1</v>
      </c>
      <c r="BP77" s="128">
        <v>0.75</v>
      </c>
      <c r="BQ77" s="128">
        <v>0.75</v>
      </c>
      <c r="BR77" s="128">
        <v>1</v>
      </c>
      <c r="BS77" s="128">
        <v>1</v>
      </c>
      <c r="BT77" s="128">
        <v>1</v>
      </c>
      <c r="BU77" s="128">
        <v>1</v>
      </c>
      <c r="BV77" s="128">
        <v>1</v>
      </c>
      <c r="BW77" s="128">
        <v>1</v>
      </c>
      <c r="BX77" s="128">
        <v>0.75</v>
      </c>
      <c r="BY77" s="128">
        <v>0.75</v>
      </c>
      <c r="BZ77" s="128">
        <v>0.75</v>
      </c>
      <c r="CA77" s="128">
        <v>0.75</v>
      </c>
      <c r="CB77" s="128">
        <v>1</v>
      </c>
      <c r="CC77" s="128">
        <v>0.75</v>
      </c>
      <c r="CD77" s="128">
        <v>0.75</v>
      </c>
      <c r="CE77" s="128">
        <v>0.75</v>
      </c>
      <c r="CF77" s="128">
        <v>0.75</v>
      </c>
      <c r="CG77" s="128">
        <v>0.5</v>
      </c>
      <c r="CH77" s="128">
        <v>0.5</v>
      </c>
      <c r="CI77" s="128">
        <v>0.5</v>
      </c>
      <c r="CJ77" s="128">
        <v>0.75</v>
      </c>
      <c r="CK77" s="128">
        <v>0.5</v>
      </c>
      <c r="CL77" s="128">
        <v>0.75</v>
      </c>
      <c r="CM77" s="128">
        <v>0.75</v>
      </c>
      <c r="CN77" s="128">
        <v>0.75</v>
      </c>
      <c r="CO77" s="128">
        <v>0.75</v>
      </c>
      <c r="CP77" s="128">
        <v>0.75</v>
      </c>
      <c r="CQ77" s="128">
        <v>0.75</v>
      </c>
      <c r="CR77" s="128">
        <v>0.75</v>
      </c>
      <c r="CS77" s="128">
        <v>0.75</v>
      </c>
      <c r="CT77" s="128">
        <v>0.75</v>
      </c>
      <c r="CU77" s="128">
        <v>0.75</v>
      </c>
      <c r="CV77" s="128">
        <v>0.75</v>
      </c>
      <c r="CW77" s="128">
        <v>0.75</v>
      </c>
      <c r="CX77" s="128">
        <v>0.75</v>
      </c>
      <c r="CY77" s="128">
        <v>0.75</v>
      </c>
      <c r="CZ77" s="128">
        <v>0.75</v>
      </c>
    </row>
    <row r="78" spans="2:104">
      <c r="B78" s="112" t="s">
        <v>412</v>
      </c>
      <c r="C78" s="127">
        <v>3.4</v>
      </c>
      <c r="E78" s="112" t="s">
        <v>412</v>
      </c>
      <c r="F78" s="128">
        <v>0.5</v>
      </c>
      <c r="G78" s="128">
        <v>0.5</v>
      </c>
      <c r="H78" s="128">
        <v>0.5</v>
      </c>
      <c r="I78" s="128">
        <v>0.5</v>
      </c>
      <c r="J78" s="128">
        <v>0.5</v>
      </c>
      <c r="K78" s="128">
        <v>0.5</v>
      </c>
      <c r="L78" s="128">
        <v>0.5</v>
      </c>
      <c r="M78" s="128">
        <v>0.5</v>
      </c>
      <c r="N78" s="128">
        <v>0.5</v>
      </c>
      <c r="O78" s="128">
        <v>0.75</v>
      </c>
      <c r="P78" s="128">
        <v>0.75</v>
      </c>
      <c r="Q78" s="128">
        <v>0.5</v>
      </c>
      <c r="R78" s="128">
        <v>0.5</v>
      </c>
      <c r="S78" s="128">
        <v>0.75</v>
      </c>
      <c r="T78" s="128">
        <v>0.75</v>
      </c>
      <c r="U78" s="128">
        <v>0.5</v>
      </c>
      <c r="V78" s="128">
        <v>0.5</v>
      </c>
      <c r="W78" s="128">
        <v>0.5</v>
      </c>
      <c r="X78" s="128">
        <v>0.5</v>
      </c>
      <c r="Y78" s="128">
        <v>0.5</v>
      </c>
      <c r="Z78" s="128">
        <v>0.25</v>
      </c>
      <c r="AA78" s="128">
        <v>0.5</v>
      </c>
      <c r="AB78" s="128">
        <v>0.25</v>
      </c>
      <c r="AC78" s="128">
        <v>0.25</v>
      </c>
      <c r="AD78" s="128">
        <v>0.5</v>
      </c>
      <c r="AE78" s="128">
        <v>0.5</v>
      </c>
      <c r="AF78" s="128">
        <v>0.5</v>
      </c>
      <c r="AG78" s="128">
        <v>0.5</v>
      </c>
      <c r="AH78" s="128">
        <v>0.25</v>
      </c>
      <c r="AI78" s="128">
        <v>0.5</v>
      </c>
      <c r="AJ78" s="128">
        <v>0.25</v>
      </c>
      <c r="AK78" s="128">
        <v>0.25</v>
      </c>
      <c r="AL78" s="128">
        <v>0.25</v>
      </c>
      <c r="AM78" s="128">
        <v>0.25</v>
      </c>
      <c r="AN78" s="128">
        <v>0.25</v>
      </c>
      <c r="AO78" s="128">
        <v>0.25</v>
      </c>
      <c r="AP78" s="128">
        <v>0.25</v>
      </c>
      <c r="AQ78" s="128">
        <v>0.25</v>
      </c>
      <c r="AR78" s="128">
        <v>0.25</v>
      </c>
      <c r="AS78" s="128">
        <v>0.25</v>
      </c>
      <c r="AT78" s="128">
        <v>0.25</v>
      </c>
      <c r="AU78" s="128">
        <v>0.5</v>
      </c>
      <c r="AV78" s="128">
        <v>0.5</v>
      </c>
      <c r="AW78" s="128">
        <v>0.25</v>
      </c>
      <c r="AX78" s="128">
        <v>0.5</v>
      </c>
      <c r="AY78" s="128">
        <v>0.5</v>
      </c>
      <c r="AZ78" s="128">
        <v>0.5</v>
      </c>
      <c r="BA78" s="128">
        <v>0.5</v>
      </c>
      <c r="BB78" s="128">
        <v>0.5</v>
      </c>
      <c r="BC78" s="128">
        <v>0.5</v>
      </c>
      <c r="BD78" s="128">
        <v>0.5</v>
      </c>
      <c r="BE78" s="128">
        <v>0.5</v>
      </c>
      <c r="BF78" s="128">
        <v>0.5</v>
      </c>
      <c r="BG78" s="128">
        <v>0.5</v>
      </c>
      <c r="BH78" s="128">
        <v>0.5</v>
      </c>
      <c r="BI78" s="128">
        <v>0.5</v>
      </c>
      <c r="BJ78" s="128">
        <v>0.75</v>
      </c>
      <c r="BK78" s="128">
        <v>0.5</v>
      </c>
      <c r="BL78" s="128">
        <v>0.5</v>
      </c>
      <c r="BM78" s="128">
        <v>0.75</v>
      </c>
      <c r="BN78" s="128">
        <v>0.75</v>
      </c>
      <c r="BO78" s="128">
        <v>0.75</v>
      </c>
      <c r="BP78" s="128">
        <v>0.75</v>
      </c>
      <c r="BQ78" s="128">
        <v>0.75</v>
      </c>
      <c r="BR78" s="128">
        <v>0.75</v>
      </c>
      <c r="BS78" s="128">
        <v>0.75</v>
      </c>
      <c r="BT78" s="128">
        <v>0.75</v>
      </c>
      <c r="BU78" s="128">
        <v>0.75</v>
      </c>
      <c r="BV78" s="128">
        <v>0.75</v>
      </c>
      <c r="BW78" s="128">
        <v>0.75</v>
      </c>
      <c r="BX78" s="128">
        <v>1</v>
      </c>
      <c r="BY78" s="128">
        <v>1</v>
      </c>
      <c r="BZ78" s="128">
        <v>1</v>
      </c>
      <c r="CA78" s="128">
        <v>1</v>
      </c>
      <c r="CB78" s="128">
        <v>1</v>
      </c>
      <c r="CC78" s="128">
        <v>0.75</v>
      </c>
      <c r="CD78" s="128">
        <v>0.75</v>
      </c>
      <c r="CE78" s="128">
        <v>0.75</v>
      </c>
      <c r="CF78" s="128">
        <v>1</v>
      </c>
      <c r="CG78" s="128">
        <v>0.75</v>
      </c>
      <c r="CH78" s="128">
        <v>0.75</v>
      </c>
      <c r="CI78" s="128">
        <v>0.75</v>
      </c>
      <c r="CJ78" s="128">
        <v>0.75</v>
      </c>
      <c r="CK78" s="128">
        <v>0.75</v>
      </c>
      <c r="CL78" s="128">
        <v>0.75</v>
      </c>
      <c r="CM78" s="128">
        <v>0.75</v>
      </c>
      <c r="CN78" s="128">
        <v>0.75</v>
      </c>
      <c r="CO78" s="128">
        <v>0.75</v>
      </c>
      <c r="CP78" s="128">
        <v>0.75</v>
      </c>
      <c r="CQ78" s="128">
        <v>0.5</v>
      </c>
      <c r="CR78" s="128">
        <v>0.5</v>
      </c>
      <c r="CS78" s="128">
        <v>0.5</v>
      </c>
      <c r="CT78" s="128">
        <v>0.5</v>
      </c>
      <c r="CU78" s="128">
        <v>0.5</v>
      </c>
      <c r="CV78" s="128">
        <v>0.5</v>
      </c>
      <c r="CW78" s="128">
        <v>0.5</v>
      </c>
      <c r="CX78" s="128">
        <v>0.5</v>
      </c>
      <c r="CY78" s="128">
        <v>0.5</v>
      </c>
      <c r="CZ78" s="128">
        <v>0.75</v>
      </c>
    </row>
    <row r="79" spans="2:104">
      <c r="B79" s="112" t="s">
        <v>413</v>
      </c>
      <c r="C79" s="127">
        <v>3.6</v>
      </c>
      <c r="E79" s="112" t="s">
        <v>413</v>
      </c>
      <c r="F79" s="128">
        <v>0.5</v>
      </c>
      <c r="G79" s="128">
        <v>0.5</v>
      </c>
      <c r="H79" s="128">
        <v>0.5</v>
      </c>
      <c r="I79" s="128">
        <v>0.5</v>
      </c>
      <c r="J79" s="128">
        <v>0.5</v>
      </c>
      <c r="K79" s="128">
        <v>0.5</v>
      </c>
      <c r="L79" s="128">
        <v>0.5</v>
      </c>
      <c r="M79" s="128">
        <v>0.5</v>
      </c>
      <c r="N79" s="128">
        <v>0.5</v>
      </c>
      <c r="O79" s="128">
        <v>0.75</v>
      </c>
      <c r="P79" s="128">
        <v>0.75</v>
      </c>
      <c r="Q79" s="128">
        <v>0.5</v>
      </c>
      <c r="R79" s="128">
        <v>0.5</v>
      </c>
      <c r="S79" s="128">
        <v>0.75</v>
      </c>
      <c r="T79" s="128">
        <v>0.75</v>
      </c>
      <c r="U79" s="128">
        <v>0.5</v>
      </c>
      <c r="V79" s="128">
        <v>0.5</v>
      </c>
      <c r="W79" s="128">
        <v>0.5</v>
      </c>
      <c r="X79" s="128">
        <v>0.5</v>
      </c>
      <c r="Y79" s="128">
        <v>0.5</v>
      </c>
      <c r="Z79" s="128">
        <v>0.25</v>
      </c>
      <c r="AA79" s="128">
        <v>0.5</v>
      </c>
      <c r="AB79" s="128">
        <v>0.25</v>
      </c>
      <c r="AC79" s="128">
        <v>0.25</v>
      </c>
      <c r="AD79" s="128">
        <v>0.5</v>
      </c>
      <c r="AE79" s="128">
        <v>0.5</v>
      </c>
      <c r="AF79" s="128">
        <v>0.5</v>
      </c>
      <c r="AG79" s="128">
        <v>0.5</v>
      </c>
      <c r="AH79" s="128">
        <v>0.25</v>
      </c>
      <c r="AI79" s="128">
        <v>0.5</v>
      </c>
      <c r="AJ79" s="128">
        <v>0.25</v>
      </c>
      <c r="AK79" s="128">
        <v>0.25</v>
      </c>
      <c r="AL79" s="128">
        <v>0.25</v>
      </c>
      <c r="AM79" s="128">
        <v>0.25</v>
      </c>
      <c r="AN79" s="128">
        <v>0.25</v>
      </c>
      <c r="AO79" s="128">
        <v>0.25</v>
      </c>
      <c r="AP79" s="128">
        <v>0.25</v>
      </c>
      <c r="AQ79" s="128">
        <v>0.25</v>
      </c>
      <c r="AR79" s="128">
        <v>0.25</v>
      </c>
      <c r="AS79" s="128">
        <v>0.25</v>
      </c>
      <c r="AT79" s="128">
        <v>0.25</v>
      </c>
      <c r="AU79" s="128">
        <v>0.25</v>
      </c>
      <c r="AV79" s="128">
        <v>0.5</v>
      </c>
      <c r="AW79" s="128">
        <v>0.25</v>
      </c>
      <c r="AX79" s="128">
        <v>0.25</v>
      </c>
      <c r="AY79" s="128">
        <v>0.5</v>
      </c>
      <c r="AZ79" s="128">
        <v>0.5</v>
      </c>
      <c r="BA79" s="128">
        <v>0.5</v>
      </c>
      <c r="BB79" s="128">
        <v>0.5</v>
      </c>
      <c r="BC79" s="128">
        <v>0.5</v>
      </c>
      <c r="BD79" s="128">
        <v>0.5</v>
      </c>
      <c r="BE79" s="128">
        <v>0.5</v>
      </c>
      <c r="BF79" s="128">
        <v>0.5</v>
      </c>
      <c r="BG79" s="128">
        <v>0.5</v>
      </c>
      <c r="BH79" s="128">
        <v>0.5</v>
      </c>
      <c r="BI79" s="128">
        <v>0.5</v>
      </c>
      <c r="BJ79" s="128">
        <v>0.5</v>
      </c>
      <c r="BK79" s="128">
        <v>0.5</v>
      </c>
      <c r="BL79" s="128">
        <v>0.5</v>
      </c>
      <c r="BM79" s="128">
        <v>0.5</v>
      </c>
      <c r="BN79" s="128">
        <v>0.75</v>
      </c>
      <c r="BO79" s="128">
        <v>0.75</v>
      </c>
      <c r="BP79" s="128">
        <v>0.75</v>
      </c>
      <c r="BQ79" s="128">
        <v>0.75</v>
      </c>
      <c r="BR79" s="128">
        <v>0.75</v>
      </c>
      <c r="BS79" s="128">
        <v>0.75</v>
      </c>
      <c r="BT79" s="128">
        <v>0.75</v>
      </c>
      <c r="BU79" s="128">
        <v>0.75</v>
      </c>
      <c r="BV79" s="128">
        <v>0.75</v>
      </c>
      <c r="BW79" s="128">
        <v>0.75</v>
      </c>
      <c r="BX79" s="128">
        <v>1</v>
      </c>
      <c r="BY79" s="128">
        <v>1</v>
      </c>
      <c r="BZ79" s="128">
        <v>1</v>
      </c>
      <c r="CA79" s="128">
        <v>1</v>
      </c>
      <c r="CB79" s="128">
        <v>1</v>
      </c>
      <c r="CC79" s="128">
        <v>0.75</v>
      </c>
      <c r="CD79" s="128">
        <v>0.75</v>
      </c>
      <c r="CE79" s="128">
        <v>0.75</v>
      </c>
      <c r="CF79" s="128">
        <v>1</v>
      </c>
      <c r="CG79" s="128">
        <v>0.75</v>
      </c>
      <c r="CH79" s="128">
        <v>0.75</v>
      </c>
      <c r="CI79" s="128">
        <v>0.75</v>
      </c>
      <c r="CJ79" s="128">
        <v>0.75</v>
      </c>
      <c r="CK79" s="128">
        <v>0.75</v>
      </c>
      <c r="CL79" s="128">
        <v>0.75</v>
      </c>
      <c r="CM79" s="128">
        <v>0.75</v>
      </c>
      <c r="CN79" s="128">
        <v>0.75</v>
      </c>
      <c r="CO79" s="128">
        <v>0.75</v>
      </c>
      <c r="CP79" s="128">
        <v>0.75</v>
      </c>
      <c r="CQ79" s="128">
        <v>0.5</v>
      </c>
      <c r="CR79" s="128">
        <v>0.5</v>
      </c>
      <c r="CS79" s="128">
        <v>0.5</v>
      </c>
      <c r="CT79" s="128">
        <v>0.5</v>
      </c>
      <c r="CU79" s="128">
        <v>0.5</v>
      </c>
      <c r="CV79" s="128">
        <v>0.5</v>
      </c>
      <c r="CW79" s="128">
        <v>0.5</v>
      </c>
      <c r="CX79" s="128">
        <v>0.5</v>
      </c>
      <c r="CY79" s="128">
        <v>0.5</v>
      </c>
      <c r="CZ79" s="128">
        <v>0.75</v>
      </c>
    </row>
    <row r="80" spans="2:104">
      <c r="B80" s="112" t="s">
        <v>414</v>
      </c>
      <c r="C80" s="127">
        <v>3.6</v>
      </c>
      <c r="E80" s="112" t="s">
        <v>414</v>
      </c>
      <c r="F80" s="128">
        <v>0.5</v>
      </c>
      <c r="G80" s="128">
        <v>0.5</v>
      </c>
      <c r="H80" s="128">
        <v>0.5</v>
      </c>
      <c r="I80" s="128">
        <v>0.5</v>
      </c>
      <c r="J80" s="128">
        <v>0.5</v>
      </c>
      <c r="K80" s="128">
        <v>0.5</v>
      </c>
      <c r="L80" s="128">
        <v>0.5</v>
      </c>
      <c r="M80" s="128">
        <v>0.5</v>
      </c>
      <c r="N80" s="128">
        <v>0.5</v>
      </c>
      <c r="O80" s="128">
        <v>0.75</v>
      </c>
      <c r="P80" s="128">
        <v>0.75</v>
      </c>
      <c r="Q80" s="128">
        <v>0.75</v>
      </c>
      <c r="R80" s="128">
        <v>0.5</v>
      </c>
      <c r="S80" s="128">
        <v>0.75</v>
      </c>
      <c r="T80" s="128">
        <v>0.75</v>
      </c>
      <c r="U80" s="128">
        <v>0.5</v>
      </c>
      <c r="V80" s="128">
        <v>0.5</v>
      </c>
      <c r="W80" s="128">
        <v>0.5</v>
      </c>
      <c r="X80" s="128">
        <v>0.5</v>
      </c>
      <c r="Y80" s="128">
        <v>0.5</v>
      </c>
      <c r="Z80" s="128">
        <v>0.25</v>
      </c>
      <c r="AA80" s="128">
        <v>0.5</v>
      </c>
      <c r="AB80" s="128">
        <v>0.25</v>
      </c>
      <c r="AC80" s="128">
        <v>0.25</v>
      </c>
      <c r="AD80" s="128">
        <v>0.25</v>
      </c>
      <c r="AE80" s="128">
        <v>0.25</v>
      </c>
      <c r="AF80" s="128">
        <v>0.5</v>
      </c>
      <c r="AG80" s="128">
        <v>0.25</v>
      </c>
      <c r="AH80" s="128">
        <v>0.25</v>
      </c>
      <c r="AI80" s="128">
        <v>0.5</v>
      </c>
      <c r="AJ80" s="128">
        <v>0.25</v>
      </c>
      <c r="AK80" s="128">
        <v>0.25</v>
      </c>
      <c r="AL80" s="128">
        <v>0.25</v>
      </c>
      <c r="AM80" s="128">
        <v>0.25</v>
      </c>
      <c r="AN80" s="128">
        <v>0.25</v>
      </c>
      <c r="AO80" s="128">
        <v>0.25</v>
      </c>
      <c r="AP80" s="128">
        <v>0.25</v>
      </c>
      <c r="AQ80" s="128">
        <v>0.25</v>
      </c>
      <c r="AR80" s="128">
        <v>0</v>
      </c>
      <c r="AS80" s="128">
        <v>0.25</v>
      </c>
      <c r="AT80" s="128">
        <v>0.25</v>
      </c>
      <c r="AU80" s="128">
        <v>0.25</v>
      </c>
      <c r="AV80" s="128">
        <v>0.5</v>
      </c>
      <c r="AW80" s="128">
        <v>0.25</v>
      </c>
      <c r="AX80" s="128">
        <v>0.25</v>
      </c>
      <c r="AY80" s="128">
        <v>0.5</v>
      </c>
      <c r="AZ80" s="128">
        <v>0.5</v>
      </c>
      <c r="BA80" s="128">
        <v>0.25</v>
      </c>
      <c r="BB80" s="128">
        <v>0.25</v>
      </c>
      <c r="BC80" s="128">
        <v>0.5</v>
      </c>
      <c r="BD80" s="128">
        <v>0.5</v>
      </c>
      <c r="BE80" s="128">
        <v>0.5</v>
      </c>
      <c r="BF80" s="128">
        <v>0.5</v>
      </c>
      <c r="BG80" s="128">
        <v>0.5</v>
      </c>
      <c r="BH80" s="128">
        <v>0.5</v>
      </c>
      <c r="BI80" s="128">
        <v>0.5</v>
      </c>
      <c r="BJ80" s="128">
        <v>0.5</v>
      </c>
      <c r="BK80" s="128">
        <v>0.5</v>
      </c>
      <c r="BL80" s="128">
        <v>0.5</v>
      </c>
      <c r="BM80" s="128">
        <v>0.5</v>
      </c>
      <c r="BN80" s="128">
        <v>0.75</v>
      </c>
      <c r="BO80" s="128">
        <v>0.75</v>
      </c>
      <c r="BP80" s="128">
        <v>0.75</v>
      </c>
      <c r="BQ80" s="128">
        <v>0.75</v>
      </c>
      <c r="BR80" s="128">
        <v>0.75</v>
      </c>
      <c r="BS80" s="128">
        <v>0.75</v>
      </c>
      <c r="BT80" s="128">
        <v>0.75</v>
      </c>
      <c r="BU80" s="128">
        <v>0.75</v>
      </c>
      <c r="BV80" s="128">
        <v>0.75</v>
      </c>
      <c r="BW80" s="128">
        <v>0.75</v>
      </c>
      <c r="BX80" s="128">
        <v>1</v>
      </c>
      <c r="BY80" s="128">
        <v>1</v>
      </c>
      <c r="BZ80" s="128">
        <v>1</v>
      </c>
      <c r="CA80" s="128">
        <v>1</v>
      </c>
      <c r="CB80" s="128">
        <v>1</v>
      </c>
      <c r="CC80" s="128">
        <v>1</v>
      </c>
      <c r="CD80" s="128">
        <v>0.75</v>
      </c>
      <c r="CE80" s="128">
        <v>1</v>
      </c>
      <c r="CF80" s="128">
        <v>1</v>
      </c>
      <c r="CG80" s="128">
        <v>0.75</v>
      </c>
      <c r="CH80" s="128">
        <v>0.75</v>
      </c>
      <c r="CI80" s="128">
        <v>0.75</v>
      </c>
      <c r="CJ80" s="128">
        <v>0.75</v>
      </c>
      <c r="CK80" s="128">
        <v>0.75</v>
      </c>
      <c r="CL80" s="128">
        <v>0.75</v>
      </c>
      <c r="CM80" s="128">
        <v>0.75</v>
      </c>
      <c r="CN80" s="128">
        <v>0.75</v>
      </c>
      <c r="CO80" s="128">
        <v>0.75</v>
      </c>
      <c r="CP80" s="128">
        <v>0.75</v>
      </c>
      <c r="CQ80" s="128">
        <v>0.5</v>
      </c>
      <c r="CR80" s="128">
        <v>0.5</v>
      </c>
      <c r="CS80" s="128">
        <v>0.5</v>
      </c>
      <c r="CT80" s="128">
        <v>0.5</v>
      </c>
      <c r="CU80" s="128">
        <v>0.5</v>
      </c>
      <c r="CV80" s="128">
        <v>0.5</v>
      </c>
      <c r="CW80" s="128">
        <v>0.5</v>
      </c>
      <c r="CX80" s="128">
        <v>0.5</v>
      </c>
      <c r="CY80" s="128">
        <v>0.5</v>
      </c>
      <c r="CZ80" s="128">
        <v>0.5</v>
      </c>
    </row>
    <row r="81" spans="2:104">
      <c r="B81" s="112" t="s">
        <v>415</v>
      </c>
      <c r="C81" s="127">
        <v>2.9</v>
      </c>
      <c r="E81" s="112" t="s">
        <v>415</v>
      </c>
      <c r="F81" s="128">
        <v>0.5</v>
      </c>
      <c r="G81" s="128">
        <v>0.5</v>
      </c>
      <c r="H81" s="128">
        <v>0.5</v>
      </c>
      <c r="I81" s="128">
        <v>0.5</v>
      </c>
      <c r="J81" s="128">
        <v>0.5</v>
      </c>
      <c r="K81" s="128">
        <v>0.5</v>
      </c>
      <c r="L81" s="128">
        <v>0.75</v>
      </c>
      <c r="M81" s="128">
        <v>0.5</v>
      </c>
      <c r="N81" s="128">
        <v>0.5</v>
      </c>
      <c r="O81" s="128">
        <v>0.75</v>
      </c>
      <c r="P81" s="128">
        <v>0.75</v>
      </c>
      <c r="Q81" s="128">
        <v>0.75</v>
      </c>
      <c r="R81" s="128">
        <v>0.75</v>
      </c>
      <c r="S81" s="128">
        <v>0.75</v>
      </c>
      <c r="T81" s="128">
        <v>0.75</v>
      </c>
      <c r="U81" s="128">
        <v>0.5</v>
      </c>
      <c r="V81" s="128">
        <v>0.5</v>
      </c>
      <c r="W81" s="128">
        <v>0.5</v>
      </c>
      <c r="X81" s="128">
        <v>0.5</v>
      </c>
      <c r="Y81" s="128">
        <v>0.5</v>
      </c>
      <c r="Z81" s="128">
        <v>0.5</v>
      </c>
      <c r="AA81" s="128">
        <v>0.5</v>
      </c>
      <c r="AB81" s="128">
        <v>0.25</v>
      </c>
      <c r="AC81" s="128">
        <v>0.25</v>
      </c>
      <c r="AD81" s="128">
        <v>0.5</v>
      </c>
      <c r="AE81" s="128">
        <v>0.5</v>
      </c>
      <c r="AF81" s="128">
        <v>0.5</v>
      </c>
      <c r="AG81" s="128">
        <v>0.5</v>
      </c>
      <c r="AH81" s="128">
        <v>0.5</v>
      </c>
      <c r="AI81" s="128">
        <v>0.5</v>
      </c>
      <c r="AJ81" s="128">
        <v>0.25</v>
      </c>
      <c r="AK81" s="128">
        <v>0.25</v>
      </c>
      <c r="AL81" s="128">
        <v>0.25</v>
      </c>
      <c r="AM81" s="128">
        <v>0.25</v>
      </c>
      <c r="AN81" s="128">
        <v>0.25</v>
      </c>
      <c r="AO81" s="128">
        <v>0.25</v>
      </c>
      <c r="AP81" s="128">
        <v>0.25</v>
      </c>
      <c r="AQ81" s="128">
        <v>0.25</v>
      </c>
      <c r="AR81" s="128">
        <v>0.25</v>
      </c>
      <c r="AS81" s="128">
        <v>0.25</v>
      </c>
      <c r="AT81" s="128">
        <v>0.5</v>
      </c>
      <c r="AU81" s="128">
        <v>0.5</v>
      </c>
      <c r="AV81" s="128">
        <v>0.5</v>
      </c>
      <c r="AW81" s="128">
        <v>0.25</v>
      </c>
      <c r="AX81" s="128">
        <v>0.5</v>
      </c>
      <c r="AY81" s="128">
        <v>0.5</v>
      </c>
      <c r="AZ81" s="128">
        <v>0.5</v>
      </c>
      <c r="BA81" s="128">
        <v>0.5</v>
      </c>
      <c r="BB81" s="128">
        <v>0.5</v>
      </c>
      <c r="BC81" s="128">
        <v>0.5</v>
      </c>
      <c r="BD81" s="128">
        <v>0.5</v>
      </c>
      <c r="BE81" s="128">
        <v>0.5</v>
      </c>
      <c r="BF81" s="128">
        <v>0.5</v>
      </c>
      <c r="BG81" s="128">
        <v>0.5</v>
      </c>
      <c r="BH81" s="128">
        <v>0.5</v>
      </c>
      <c r="BI81" s="128">
        <v>0.5</v>
      </c>
      <c r="BJ81" s="128">
        <v>0.75</v>
      </c>
      <c r="BK81" s="128">
        <v>0.5</v>
      </c>
      <c r="BL81" s="128">
        <v>0.5</v>
      </c>
      <c r="BM81" s="128">
        <v>0.75</v>
      </c>
      <c r="BN81" s="128">
        <v>0.75</v>
      </c>
      <c r="BO81" s="128">
        <v>0.75</v>
      </c>
      <c r="BP81" s="128">
        <v>0.75</v>
      </c>
      <c r="BQ81" s="128">
        <v>0.75</v>
      </c>
      <c r="BR81" s="128">
        <v>1</v>
      </c>
      <c r="BS81" s="128">
        <v>0.75</v>
      </c>
      <c r="BT81" s="128">
        <v>0.75</v>
      </c>
      <c r="BU81" s="128">
        <v>0.75</v>
      </c>
      <c r="BV81" s="128">
        <v>0.75</v>
      </c>
      <c r="BW81" s="128">
        <v>0.75</v>
      </c>
      <c r="BX81" s="128">
        <v>1</v>
      </c>
      <c r="BY81" s="128">
        <v>1</v>
      </c>
      <c r="BZ81" s="128">
        <v>1</v>
      </c>
      <c r="CA81" s="128">
        <v>1</v>
      </c>
      <c r="CB81" s="128">
        <v>1</v>
      </c>
      <c r="CC81" s="128">
        <v>0.75</v>
      </c>
      <c r="CD81" s="128">
        <v>0.75</v>
      </c>
      <c r="CE81" s="128">
        <v>0.75</v>
      </c>
      <c r="CF81" s="128">
        <v>1</v>
      </c>
      <c r="CG81" s="128">
        <v>0.75</v>
      </c>
      <c r="CH81" s="128">
        <v>0.75</v>
      </c>
      <c r="CI81" s="128">
        <v>0.75</v>
      </c>
      <c r="CJ81" s="128">
        <v>0.75</v>
      </c>
      <c r="CK81" s="128">
        <v>0.75</v>
      </c>
      <c r="CL81" s="128">
        <v>0.75</v>
      </c>
      <c r="CM81" s="128">
        <v>0.75</v>
      </c>
      <c r="CN81" s="128">
        <v>0.75</v>
      </c>
      <c r="CO81" s="128">
        <v>0.75</v>
      </c>
      <c r="CP81" s="128">
        <v>1</v>
      </c>
      <c r="CQ81" s="128">
        <v>0.75</v>
      </c>
      <c r="CR81" s="128">
        <v>0.75</v>
      </c>
      <c r="CS81" s="128">
        <v>0.75</v>
      </c>
      <c r="CT81" s="128">
        <v>0.75</v>
      </c>
      <c r="CU81" s="128">
        <v>0.75</v>
      </c>
      <c r="CV81" s="128">
        <v>0.75</v>
      </c>
      <c r="CW81" s="128">
        <v>0.75</v>
      </c>
      <c r="CX81" s="128">
        <v>0.5</v>
      </c>
      <c r="CY81" s="128">
        <v>0.5</v>
      </c>
      <c r="CZ81" s="128">
        <v>0.75</v>
      </c>
    </row>
    <row r="82" spans="2:104">
      <c r="B82" s="112" t="s">
        <v>416</v>
      </c>
      <c r="C82" s="127">
        <v>3</v>
      </c>
      <c r="E82" s="112" t="s">
        <v>416</v>
      </c>
      <c r="F82" s="128">
        <v>0.5</v>
      </c>
      <c r="G82" s="128">
        <v>0.5</v>
      </c>
      <c r="H82" s="128">
        <v>0.5</v>
      </c>
      <c r="I82" s="128">
        <v>0.5</v>
      </c>
      <c r="J82" s="128">
        <v>0.5</v>
      </c>
      <c r="K82" s="128">
        <v>0.5</v>
      </c>
      <c r="L82" s="128">
        <v>0.75</v>
      </c>
      <c r="M82" s="128">
        <v>0.5</v>
      </c>
      <c r="N82" s="128">
        <v>0.5</v>
      </c>
      <c r="O82" s="128">
        <v>0.75</v>
      </c>
      <c r="P82" s="128">
        <v>0.75</v>
      </c>
      <c r="Q82" s="128">
        <v>0.5</v>
      </c>
      <c r="R82" s="128">
        <v>0.5</v>
      </c>
      <c r="S82" s="128">
        <v>0.75</v>
      </c>
      <c r="T82" s="128">
        <v>0.75</v>
      </c>
      <c r="U82" s="128">
        <v>0.5</v>
      </c>
      <c r="V82" s="128">
        <v>0.5</v>
      </c>
      <c r="W82" s="128">
        <v>0.5</v>
      </c>
      <c r="X82" s="128">
        <v>0.5</v>
      </c>
      <c r="Y82" s="128">
        <v>0.5</v>
      </c>
      <c r="Z82" s="128">
        <v>0.5</v>
      </c>
      <c r="AA82" s="128">
        <v>0.5</v>
      </c>
      <c r="AB82" s="128">
        <v>0.25</v>
      </c>
      <c r="AC82" s="128">
        <v>0.25</v>
      </c>
      <c r="AD82" s="128">
        <v>0.5</v>
      </c>
      <c r="AE82" s="128">
        <v>0.5</v>
      </c>
      <c r="AF82" s="128">
        <v>0.5</v>
      </c>
      <c r="AG82" s="128">
        <v>0.5</v>
      </c>
      <c r="AH82" s="128">
        <v>0.5</v>
      </c>
      <c r="AI82" s="128">
        <v>0.5</v>
      </c>
      <c r="AJ82" s="128">
        <v>0.5</v>
      </c>
      <c r="AK82" s="128">
        <v>0.5</v>
      </c>
      <c r="AL82" s="128">
        <v>0.5</v>
      </c>
      <c r="AM82" s="128">
        <v>0.25</v>
      </c>
      <c r="AN82" s="128">
        <v>0.25</v>
      </c>
      <c r="AO82" s="128">
        <v>0.25</v>
      </c>
      <c r="AP82" s="128">
        <v>0.25</v>
      </c>
      <c r="AQ82" s="128">
        <v>0.25</v>
      </c>
      <c r="AR82" s="128">
        <v>0.25</v>
      </c>
      <c r="AS82" s="128">
        <v>0.25</v>
      </c>
      <c r="AT82" s="128">
        <v>0.5</v>
      </c>
      <c r="AU82" s="128">
        <v>0.5</v>
      </c>
      <c r="AV82" s="128">
        <v>0.5</v>
      </c>
      <c r="AW82" s="128">
        <v>0.5</v>
      </c>
      <c r="AX82" s="128">
        <v>0.5</v>
      </c>
      <c r="AY82" s="128">
        <v>0.5</v>
      </c>
      <c r="AZ82" s="128">
        <v>0.5</v>
      </c>
      <c r="BA82" s="128">
        <v>0.5</v>
      </c>
      <c r="BB82" s="128">
        <v>0.5</v>
      </c>
      <c r="BC82" s="128">
        <v>0.5</v>
      </c>
      <c r="BD82" s="128">
        <v>0.75</v>
      </c>
      <c r="BE82" s="128">
        <v>0.75</v>
      </c>
      <c r="BF82" s="128">
        <v>0.75</v>
      </c>
      <c r="BG82" s="128">
        <v>0.75</v>
      </c>
      <c r="BH82" s="128">
        <v>0.75</v>
      </c>
      <c r="BI82" s="128">
        <v>0.75</v>
      </c>
      <c r="BJ82" s="128">
        <v>0.75</v>
      </c>
      <c r="BK82" s="128">
        <v>0.5</v>
      </c>
      <c r="BL82" s="128">
        <v>0.5</v>
      </c>
      <c r="BM82" s="128">
        <v>0.75</v>
      </c>
      <c r="BN82" s="128">
        <v>0.75</v>
      </c>
      <c r="BO82" s="128">
        <v>0.75</v>
      </c>
      <c r="BP82" s="128">
        <v>0.75</v>
      </c>
      <c r="BQ82" s="128">
        <v>0.75</v>
      </c>
      <c r="BR82" s="128">
        <v>1</v>
      </c>
      <c r="BS82" s="128">
        <v>0.75</v>
      </c>
      <c r="BT82" s="128">
        <v>1</v>
      </c>
      <c r="BU82" s="128">
        <v>0.75</v>
      </c>
      <c r="BV82" s="128">
        <v>0.75</v>
      </c>
      <c r="BW82" s="128">
        <v>1</v>
      </c>
      <c r="BX82" s="128">
        <v>1</v>
      </c>
      <c r="BY82" s="128">
        <v>1</v>
      </c>
      <c r="BZ82" s="128">
        <v>1</v>
      </c>
      <c r="CA82" s="128">
        <v>1</v>
      </c>
      <c r="CB82" s="128">
        <v>1</v>
      </c>
      <c r="CC82" s="128">
        <v>0.75</v>
      </c>
      <c r="CD82" s="128">
        <v>0.75</v>
      </c>
      <c r="CE82" s="128">
        <v>0.75</v>
      </c>
      <c r="CF82" s="128">
        <v>0.75</v>
      </c>
      <c r="CG82" s="128">
        <v>0.75</v>
      </c>
      <c r="CH82" s="128">
        <v>0.75</v>
      </c>
      <c r="CI82" s="128">
        <v>0.75</v>
      </c>
      <c r="CJ82" s="128">
        <v>0.75</v>
      </c>
      <c r="CK82" s="128">
        <v>0.75</v>
      </c>
      <c r="CL82" s="128">
        <v>0.75</v>
      </c>
      <c r="CM82" s="128">
        <v>0.75</v>
      </c>
      <c r="CN82" s="128">
        <v>0.75</v>
      </c>
      <c r="CO82" s="128">
        <v>0.75</v>
      </c>
      <c r="CP82" s="128">
        <v>0.75</v>
      </c>
      <c r="CQ82" s="128">
        <v>0.75</v>
      </c>
      <c r="CR82" s="128">
        <v>0.75</v>
      </c>
      <c r="CS82" s="128">
        <v>0.75</v>
      </c>
      <c r="CT82" s="128">
        <v>0.75</v>
      </c>
      <c r="CU82" s="128">
        <v>0.75</v>
      </c>
      <c r="CV82" s="128">
        <v>0.75</v>
      </c>
      <c r="CW82" s="128">
        <v>0.5</v>
      </c>
      <c r="CX82" s="128">
        <v>0.5</v>
      </c>
      <c r="CY82" s="128">
        <v>0.75</v>
      </c>
      <c r="CZ82" s="128">
        <v>0.75</v>
      </c>
    </row>
    <row r="83" spans="2:104">
      <c r="B83" s="112" t="s">
        <v>417</v>
      </c>
      <c r="C83" s="127">
        <v>3.3</v>
      </c>
      <c r="E83" s="112" t="s">
        <v>417</v>
      </c>
      <c r="F83" s="128">
        <v>0.5</v>
      </c>
      <c r="G83" s="128">
        <v>0.5</v>
      </c>
      <c r="H83" s="128">
        <v>0.5</v>
      </c>
      <c r="I83" s="128">
        <v>0.5</v>
      </c>
      <c r="J83" s="128">
        <v>0.5</v>
      </c>
      <c r="K83" s="128">
        <v>0.5</v>
      </c>
      <c r="L83" s="128">
        <v>0.75</v>
      </c>
      <c r="M83" s="128">
        <v>0.5</v>
      </c>
      <c r="N83" s="128">
        <v>0.5</v>
      </c>
      <c r="O83" s="128">
        <v>0.75</v>
      </c>
      <c r="P83" s="128">
        <v>0.75</v>
      </c>
      <c r="Q83" s="128">
        <v>0.75</v>
      </c>
      <c r="R83" s="128">
        <v>0.75</v>
      </c>
      <c r="S83" s="128">
        <v>0.75</v>
      </c>
      <c r="T83" s="128">
        <v>0.75</v>
      </c>
      <c r="U83" s="128">
        <v>0.5</v>
      </c>
      <c r="V83" s="128">
        <v>0.5</v>
      </c>
      <c r="W83" s="128">
        <v>0.5</v>
      </c>
      <c r="X83" s="128">
        <v>0.5</v>
      </c>
      <c r="Y83" s="128">
        <v>0.5</v>
      </c>
      <c r="Z83" s="128">
        <v>0.25</v>
      </c>
      <c r="AA83" s="128">
        <v>0.5</v>
      </c>
      <c r="AB83" s="128">
        <v>0.25</v>
      </c>
      <c r="AC83" s="128">
        <v>0.25</v>
      </c>
      <c r="AD83" s="128">
        <v>0.25</v>
      </c>
      <c r="AE83" s="128">
        <v>0.25</v>
      </c>
      <c r="AF83" s="128">
        <v>0.5</v>
      </c>
      <c r="AG83" s="128">
        <v>0.25</v>
      </c>
      <c r="AH83" s="128">
        <v>0.25</v>
      </c>
      <c r="AI83" s="128">
        <v>0.25</v>
      </c>
      <c r="AJ83" s="128">
        <v>0.25</v>
      </c>
      <c r="AK83" s="128">
        <v>0.25</v>
      </c>
      <c r="AL83" s="128">
        <v>0.25</v>
      </c>
      <c r="AM83" s="128">
        <v>0.25</v>
      </c>
      <c r="AN83" s="128">
        <v>0</v>
      </c>
      <c r="AO83" s="128">
        <v>0.25</v>
      </c>
      <c r="AP83" s="128">
        <v>0.25</v>
      </c>
      <c r="AQ83" s="128">
        <v>0.25</v>
      </c>
      <c r="AR83" s="128">
        <v>0</v>
      </c>
      <c r="AS83" s="128">
        <v>0.25</v>
      </c>
      <c r="AT83" s="128">
        <v>0.25</v>
      </c>
      <c r="AU83" s="128">
        <v>0.25</v>
      </c>
      <c r="AV83" s="128">
        <v>0.25</v>
      </c>
      <c r="AW83" s="128">
        <v>0.25</v>
      </c>
      <c r="AX83" s="128">
        <v>0.25</v>
      </c>
      <c r="AY83" s="128">
        <v>0.25</v>
      </c>
      <c r="AZ83" s="128">
        <v>0.5</v>
      </c>
      <c r="BA83" s="128">
        <v>0.25</v>
      </c>
      <c r="BB83" s="128">
        <v>0.25</v>
      </c>
      <c r="BC83" s="128">
        <v>0.5</v>
      </c>
      <c r="BD83" s="128">
        <v>0.5</v>
      </c>
      <c r="BE83" s="128">
        <v>0.5</v>
      </c>
      <c r="BF83" s="128">
        <v>0.5</v>
      </c>
      <c r="BG83" s="128">
        <v>0.5</v>
      </c>
      <c r="BH83" s="128">
        <v>0.5</v>
      </c>
      <c r="BI83" s="128">
        <v>0.5</v>
      </c>
      <c r="BJ83" s="128">
        <v>0.5</v>
      </c>
      <c r="BK83" s="128">
        <v>0.25</v>
      </c>
      <c r="BL83" s="128">
        <v>0.5</v>
      </c>
      <c r="BM83" s="128">
        <v>0.5</v>
      </c>
      <c r="BN83" s="128">
        <v>0.75</v>
      </c>
      <c r="BO83" s="128">
        <v>0.75</v>
      </c>
      <c r="BP83" s="128">
        <v>0.75</v>
      </c>
      <c r="BQ83" s="128">
        <v>0.5</v>
      </c>
      <c r="BR83" s="128">
        <v>0.75</v>
      </c>
      <c r="BS83" s="128">
        <v>0.5</v>
      </c>
      <c r="BT83" s="128">
        <v>0.75</v>
      </c>
      <c r="BU83" s="128">
        <v>0.5</v>
      </c>
      <c r="BV83" s="128">
        <v>0.5</v>
      </c>
      <c r="BW83" s="128">
        <v>0.75</v>
      </c>
      <c r="BX83" s="128">
        <v>0.75</v>
      </c>
      <c r="BY83" s="128">
        <v>0.75</v>
      </c>
      <c r="BZ83" s="128">
        <v>1</v>
      </c>
      <c r="CA83" s="128">
        <v>0.75</v>
      </c>
      <c r="CB83" s="128">
        <v>0.75</v>
      </c>
      <c r="CC83" s="128">
        <v>1</v>
      </c>
      <c r="CD83" s="128">
        <v>1</v>
      </c>
      <c r="CE83" s="128">
        <v>1</v>
      </c>
      <c r="CF83" s="128">
        <v>1</v>
      </c>
      <c r="CG83" s="128">
        <v>0.75</v>
      </c>
      <c r="CH83" s="128">
        <v>0.75</v>
      </c>
      <c r="CI83" s="128">
        <v>0.75</v>
      </c>
      <c r="CJ83" s="128">
        <v>1</v>
      </c>
      <c r="CK83" s="128">
        <v>1</v>
      </c>
      <c r="CL83" s="128">
        <v>0.75</v>
      </c>
      <c r="CM83" s="128">
        <v>0.75</v>
      </c>
      <c r="CN83" s="128">
        <v>0.75</v>
      </c>
      <c r="CO83" s="128">
        <v>0.75</v>
      </c>
      <c r="CP83" s="128">
        <v>0.75</v>
      </c>
      <c r="CQ83" s="128">
        <v>0.5</v>
      </c>
      <c r="CR83" s="128">
        <v>0.5</v>
      </c>
      <c r="CS83" s="128">
        <v>0.5</v>
      </c>
      <c r="CT83" s="128">
        <v>0.5</v>
      </c>
      <c r="CU83" s="128">
        <v>0.5</v>
      </c>
      <c r="CV83" s="128">
        <v>0.5</v>
      </c>
      <c r="CW83" s="128">
        <v>0.5</v>
      </c>
      <c r="CX83" s="128">
        <v>0.5</v>
      </c>
      <c r="CY83" s="128">
        <v>0.5</v>
      </c>
      <c r="CZ83" s="128">
        <v>0.5</v>
      </c>
    </row>
    <row r="84" spans="2:104">
      <c r="B84" s="112" t="s">
        <v>418</v>
      </c>
      <c r="C84" s="127">
        <v>3.2</v>
      </c>
      <c r="E84" s="112" t="s">
        <v>418</v>
      </c>
      <c r="F84" s="128">
        <v>0.5</v>
      </c>
      <c r="G84" s="128">
        <v>0.5</v>
      </c>
      <c r="H84" s="128">
        <v>0.5</v>
      </c>
      <c r="I84" s="128">
        <v>0.5</v>
      </c>
      <c r="J84" s="128">
        <v>0.5</v>
      </c>
      <c r="K84" s="128">
        <v>0.5</v>
      </c>
      <c r="L84" s="128">
        <v>0.75</v>
      </c>
      <c r="M84" s="128">
        <v>0.5</v>
      </c>
      <c r="N84" s="128">
        <v>0.5</v>
      </c>
      <c r="O84" s="128">
        <v>0.75</v>
      </c>
      <c r="P84" s="128">
        <v>0.75</v>
      </c>
      <c r="Q84" s="128">
        <v>0.75</v>
      </c>
      <c r="R84" s="128">
        <v>0.75</v>
      </c>
      <c r="S84" s="128">
        <v>0.75</v>
      </c>
      <c r="T84" s="128">
        <v>0.75</v>
      </c>
      <c r="U84" s="128">
        <v>0.5</v>
      </c>
      <c r="V84" s="128">
        <v>0.5</v>
      </c>
      <c r="W84" s="128">
        <v>0.5</v>
      </c>
      <c r="X84" s="128">
        <v>0.5</v>
      </c>
      <c r="Y84" s="128">
        <v>0.75</v>
      </c>
      <c r="Z84" s="128">
        <v>0.25</v>
      </c>
      <c r="AA84" s="128">
        <v>0.5</v>
      </c>
      <c r="AB84" s="128">
        <v>0.25</v>
      </c>
      <c r="AC84" s="128">
        <v>0.25</v>
      </c>
      <c r="AD84" s="128">
        <v>0.25</v>
      </c>
      <c r="AE84" s="128">
        <v>0.25</v>
      </c>
      <c r="AF84" s="128">
        <v>0.5</v>
      </c>
      <c r="AG84" s="128">
        <v>0.25</v>
      </c>
      <c r="AH84" s="128">
        <v>0.25</v>
      </c>
      <c r="AI84" s="128">
        <v>0.25</v>
      </c>
      <c r="AJ84" s="128">
        <v>0.25</v>
      </c>
      <c r="AK84" s="128">
        <v>0.25</v>
      </c>
      <c r="AL84" s="128">
        <v>0.25</v>
      </c>
      <c r="AM84" s="128">
        <v>0.25</v>
      </c>
      <c r="AN84" s="128">
        <v>0</v>
      </c>
      <c r="AO84" s="128">
        <v>0.25</v>
      </c>
      <c r="AP84" s="128">
        <v>0.25</v>
      </c>
      <c r="AQ84" s="128">
        <v>0.25</v>
      </c>
      <c r="AR84" s="128">
        <v>0</v>
      </c>
      <c r="AS84" s="128">
        <v>0.25</v>
      </c>
      <c r="AT84" s="128">
        <v>0.25</v>
      </c>
      <c r="AU84" s="128">
        <v>0.25</v>
      </c>
      <c r="AV84" s="128">
        <v>0.25</v>
      </c>
      <c r="AW84" s="128">
        <v>0.25</v>
      </c>
      <c r="AX84" s="128">
        <v>0.25</v>
      </c>
      <c r="AY84" s="128">
        <v>0.25</v>
      </c>
      <c r="AZ84" s="128">
        <v>0.5</v>
      </c>
      <c r="BA84" s="128">
        <v>0.25</v>
      </c>
      <c r="BB84" s="128">
        <v>0.25</v>
      </c>
      <c r="BC84" s="128">
        <v>0.25</v>
      </c>
      <c r="BD84" s="128">
        <v>0.5</v>
      </c>
      <c r="BE84" s="128">
        <v>0.5</v>
      </c>
      <c r="BF84" s="128">
        <v>0.5</v>
      </c>
      <c r="BG84" s="128">
        <v>0.5</v>
      </c>
      <c r="BH84" s="128">
        <v>0.5</v>
      </c>
      <c r="BI84" s="128">
        <v>0.5</v>
      </c>
      <c r="BJ84" s="128">
        <v>0.5</v>
      </c>
      <c r="BK84" s="128">
        <v>0.25</v>
      </c>
      <c r="BL84" s="128">
        <v>0.25</v>
      </c>
      <c r="BM84" s="128">
        <v>0.5</v>
      </c>
      <c r="BN84" s="128">
        <v>0.75</v>
      </c>
      <c r="BO84" s="128">
        <v>0.75</v>
      </c>
      <c r="BP84" s="128">
        <v>0.75</v>
      </c>
      <c r="BQ84" s="128">
        <v>0.5</v>
      </c>
      <c r="BR84" s="128">
        <v>0.75</v>
      </c>
      <c r="BS84" s="128">
        <v>0.5</v>
      </c>
      <c r="BT84" s="128">
        <v>0.75</v>
      </c>
      <c r="BU84" s="128">
        <v>0.5</v>
      </c>
      <c r="BV84" s="128">
        <v>0.5</v>
      </c>
      <c r="BW84" s="128">
        <v>0.75</v>
      </c>
      <c r="BX84" s="128">
        <v>0.75</v>
      </c>
      <c r="BY84" s="128">
        <v>0.75</v>
      </c>
      <c r="BZ84" s="128">
        <v>0.75</v>
      </c>
      <c r="CA84" s="128">
        <v>0.75</v>
      </c>
      <c r="CB84" s="128">
        <v>0.75</v>
      </c>
      <c r="CC84" s="128">
        <v>1</v>
      </c>
      <c r="CD84" s="128">
        <v>1</v>
      </c>
      <c r="CE84" s="128">
        <v>1</v>
      </c>
      <c r="CF84" s="128">
        <v>1</v>
      </c>
      <c r="CG84" s="128">
        <v>1</v>
      </c>
      <c r="CH84" s="128">
        <v>1</v>
      </c>
      <c r="CI84" s="128">
        <v>0.75</v>
      </c>
      <c r="CJ84" s="128">
        <v>1</v>
      </c>
      <c r="CK84" s="128">
        <v>1</v>
      </c>
      <c r="CL84" s="128">
        <v>0.75</v>
      </c>
      <c r="CM84" s="128">
        <v>0.75</v>
      </c>
      <c r="CN84" s="128">
        <v>0.75</v>
      </c>
      <c r="CO84" s="128">
        <v>0.75</v>
      </c>
      <c r="CP84" s="128">
        <v>0.75</v>
      </c>
      <c r="CQ84" s="128">
        <v>0.5</v>
      </c>
      <c r="CR84" s="128">
        <v>0.5</v>
      </c>
      <c r="CS84" s="128">
        <v>0.5</v>
      </c>
      <c r="CT84" s="128">
        <v>0.5</v>
      </c>
      <c r="CU84" s="128">
        <v>0.5</v>
      </c>
      <c r="CV84" s="128">
        <v>0.5</v>
      </c>
      <c r="CW84" s="128">
        <v>0.5</v>
      </c>
      <c r="CX84" s="128">
        <v>0.5</v>
      </c>
      <c r="CY84" s="128">
        <v>0.5</v>
      </c>
      <c r="CZ84" s="128">
        <v>0.5</v>
      </c>
    </row>
    <row r="85" spans="2:104">
      <c r="B85" s="112" t="s">
        <v>419</v>
      </c>
      <c r="C85" s="127">
        <v>2.6</v>
      </c>
      <c r="E85" s="112" t="s">
        <v>419</v>
      </c>
      <c r="F85" s="128">
        <v>0.75</v>
      </c>
      <c r="G85" s="128">
        <v>0.75</v>
      </c>
      <c r="H85" s="128">
        <v>0.75</v>
      </c>
      <c r="I85" s="128">
        <v>0.75</v>
      </c>
      <c r="J85" s="128">
        <v>0.75</v>
      </c>
      <c r="K85" s="128">
        <v>0.75</v>
      </c>
      <c r="L85" s="128">
        <v>0.75</v>
      </c>
      <c r="M85" s="128">
        <v>0.75</v>
      </c>
      <c r="N85" s="128">
        <v>0.5</v>
      </c>
      <c r="O85" s="128">
        <v>0.75</v>
      </c>
      <c r="P85" s="128">
        <v>0.75</v>
      </c>
      <c r="Q85" s="128">
        <v>0.75</v>
      </c>
      <c r="R85" s="128">
        <v>0.75</v>
      </c>
      <c r="S85" s="128">
        <v>0.75</v>
      </c>
      <c r="T85" s="128">
        <v>0.75</v>
      </c>
      <c r="U85" s="128">
        <v>0.5</v>
      </c>
      <c r="V85" s="128">
        <v>0.75</v>
      </c>
      <c r="W85" s="128">
        <v>0.5</v>
      </c>
      <c r="X85" s="128">
        <v>0.75</v>
      </c>
      <c r="Y85" s="128">
        <v>0.75</v>
      </c>
      <c r="Z85" s="128">
        <v>0.5</v>
      </c>
      <c r="AA85" s="128">
        <v>0.5</v>
      </c>
      <c r="AB85" s="128">
        <v>0.25</v>
      </c>
      <c r="AC85" s="128">
        <v>0.25</v>
      </c>
      <c r="AD85" s="128">
        <v>0.5</v>
      </c>
      <c r="AE85" s="128">
        <v>0.5</v>
      </c>
      <c r="AF85" s="128">
        <v>0.5</v>
      </c>
      <c r="AG85" s="128">
        <v>0.5</v>
      </c>
      <c r="AH85" s="128">
        <v>0.25</v>
      </c>
      <c r="AI85" s="128">
        <v>0.5</v>
      </c>
      <c r="AJ85" s="128">
        <v>0.25</v>
      </c>
      <c r="AK85" s="128">
        <v>0.25</v>
      </c>
      <c r="AL85" s="128">
        <v>0.25</v>
      </c>
      <c r="AM85" s="128">
        <v>0.25</v>
      </c>
      <c r="AN85" s="128">
        <v>0.25</v>
      </c>
      <c r="AO85" s="128">
        <v>0.25</v>
      </c>
      <c r="AP85" s="128">
        <v>0.25</v>
      </c>
      <c r="AQ85" s="128">
        <v>0.25</v>
      </c>
      <c r="AR85" s="128">
        <v>0.25</v>
      </c>
      <c r="AS85" s="128">
        <v>0.25</v>
      </c>
      <c r="AT85" s="128">
        <v>0.25</v>
      </c>
      <c r="AU85" s="128">
        <v>0.25</v>
      </c>
      <c r="AV85" s="128">
        <v>0.5</v>
      </c>
      <c r="AW85" s="128">
        <v>0.25</v>
      </c>
      <c r="AX85" s="128">
        <v>0.25</v>
      </c>
      <c r="AY85" s="128">
        <v>0.5</v>
      </c>
      <c r="AZ85" s="128">
        <v>0.5</v>
      </c>
      <c r="BA85" s="128">
        <v>0.25</v>
      </c>
      <c r="BB85" s="128">
        <v>0.5</v>
      </c>
      <c r="BC85" s="128">
        <v>0.5</v>
      </c>
      <c r="BD85" s="128">
        <v>0.5</v>
      </c>
      <c r="BE85" s="128">
        <v>0.5</v>
      </c>
      <c r="BF85" s="128">
        <v>0.5</v>
      </c>
      <c r="BG85" s="128">
        <v>0.5</v>
      </c>
      <c r="BH85" s="128">
        <v>0.5</v>
      </c>
      <c r="BI85" s="128">
        <v>0.5</v>
      </c>
      <c r="BJ85" s="128">
        <v>0.5</v>
      </c>
      <c r="BK85" s="128">
        <v>0.5</v>
      </c>
      <c r="BL85" s="128">
        <v>0.5</v>
      </c>
      <c r="BM85" s="128">
        <v>0.5</v>
      </c>
      <c r="BN85" s="128">
        <v>0.75</v>
      </c>
      <c r="BO85" s="128">
        <v>0.75</v>
      </c>
      <c r="BP85" s="128">
        <v>0.75</v>
      </c>
      <c r="BQ85" s="128">
        <v>0.75</v>
      </c>
      <c r="BR85" s="128">
        <v>0.75</v>
      </c>
      <c r="BS85" s="128">
        <v>0.75</v>
      </c>
      <c r="BT85" s="128">
        <v>0.75</v>
      </c>
      <c r="BU85" s="128">
        <v>0.75</v>
      </c>
      <c r="BV85" s="128">
        <v>0.5</v>
      </c>
      <c r="BW85" s="128">
        <v>0.75</v>
      </c>
      <c r="BX85" s="128">
        <v>0.75</v>
      </c>
      <c r="BY85" s="128">
        <v>0.75</v>
      </c>
      <c r="BZ85" s="128">
        <v>1</v>
      </c>
      <c r="CA85" s="128">
        <v>0.75</v>
      </c>
      <c r="CB85" s="128">
        <v>0.75</v>
      </c>
      <c r="CC85" s="128">
        <v>1</v>
      </c>
      <c r="CD85" s="128">
        <v>1</v>
      </c>
      <c r="CE85" s="128">
        <v>1</v>
      </c>
      <c r="CF85" s="128">
        <v>1</v>
      </c>
      <c r="CG85" s="128">
        <v>1</v>
      </c>
      <c r="CH85" s="128">
        <v>1</v>
      </c>
      <c r="CI85" s="128">
        <v>1</v>
      </c>
      <c r="CJ85" s="128">
        <v>1</v>
      </c>
      <c r="CK85" s="128">
        <v>1</v>
      </c>
      <c r="CL85" s="128">
        <v>1</v>
      </c>
      <c r="CM85" s="128">
        <v>1</v>
      </c>
      <c r="CN85" s="128">
        <v>0.75</v>
      </c>
      <c r="CO85" s="128">
        <v>0.75</v>
      </c>
      <c r="CP85" s="128">
        <v>1</v>
      </c>
      <c r="CQ85" s="128">
        <v>0.5</v>
      </c>
      <c r="CR85" s="128">
        <v>0.75</v>
      </c>
      <c r="CS85" s="128">
        <v>0.5</v>
      </c>
      <c r="CT85" s="128">
        <v>0.5</v>
      </c>
      <c r="CU85" s="128">
        <v>0.5</v>
      </c>
      <c r="CV85" s="128">
        <v>0.5</v>
      </c>
      <c r="CW85" s="128">
        <v>0.75</v>
      </c>
      <c r="CX85" s="128">
        <v>0.5</v>
      </c>
      <c r="CY85" s="128">
        <v>0.5</v>
      </c>
      <c r="CZ85" s="128">
        <v>0.75</v>
      </c>
    </row>
    <row r="86" spans="2:104">
      <c r="B86" s="112" t="s">
        <v>420</v>
      </c>
      <c r="C86" s="127">
        <v>3</v>
      </c>
      <c r="E86" s="112" t="s">
        <v>420</v>
      </c>
      <c r="F86" s="128">
        <v>0.5</v>
      </c>
      <c r="G86" s="128">
        <v>0.75</v>
      </c>
      <c r="H86" s="128">
        <v>0.5</v>
      </c>
      <c r="I86" s="128">
        <v>0.75</v>
      </c>
      <c r="J86" s="128">
        <v>0.5</v>
      </c>
      <c r="K86" s="128">
        <v>0.5</v>
      </c>
      <c r="L86" s="128">
        <v>0.75</v>
      </c>
      <c r="M86" s="128">
        <v>0.75</v>
      </c>
      <c r="N86" s="128">
        <v>0.5</v>
      </c>
      <c r="O86" s="128">
        <v>0.75</v>
      </c>
      <c r="P86" s="128">
        <v>0.75</v>
      </c>
      <c r="Q86" s="128">
        <v>0.75</v>
      </c>
      <c r="R86" s="128">
        <v>0.75</v>
      </c>
      <c r="S86" s="128">
        <v>0.75</v>
      </c>
      <c r="T86" s="128">
        <v>0.75</v>
      </c>
      <c r="U86" s="128">
        <v>0.5</v>
      </c>
      <c r="V86" s="128">
        <v>0.5</v>
      </c>
      <c r="W86" s="128">
        <v>0.5</v>
      </c>
      <c r="X86" s="128">
        <v>0.5</v>
      </c>
      <c r="Y86" s="128">
        <v>0.5</v>
      </c>
      <c r="Z86" s="128">
        <v>0.5</v>
      </c>
      <c r="AA86" s="128">
        <v>0.5</v>
      </c>
      <c r="AB86" s="128">
        <v>0.25</v>
      </c>
      <c r="AC86" s="128">
        <v>0.25</v>
      </c>
      <c r="AD86" s="128">
        <v>0.5</v>
      </c>
      <c r="AE86" s="128">
        <v>0.5</v>
      </c>
      <c r="AF86" s="128">
        <v>0.5</v>
      </c>
      <c r="AG86" s="128">
        <v>0.5</v>
      </c>
      <c r="AH86" s="128">
        <v>0.25</v>
      </c>
      <c r="AI86" s="128">
        <v>0.5</v>
      </c>
      <c r="AJ86" s="128">
        <v>0.25</v>
      </c>
      <c r="AK86" s="128">
        <v>0.25</v>
      </c>
      <c r="AL86" s="128">
        <v>0.25</v>
      </c>
      <c r="AM86" s="128">
        <v>0.25</v>
      </c>
      <c r="AN86" s="128">
        <v>0.25</v>
      </c>
      <c r="AO86" s="128">
        <v>0.25</v>
      </c>
      <c r="AP86" s="128">
        <v>0.25</v>
      </c>
      <c r="AQ86" s="128">
        <v>0.25</v>
      </c>
      <c r="AR86" s="128">
        <v>0.25</v>
      </c>
      <c r="AS86" s="128">
        <v>0.25</v>
      </c>
      <c r="AT86" s="128">
        <v>0.25</v>
      </c>
      <c r="AU86" s="128">
        <v>0.25</v>
      </c>
      <c r="AV86" s="128">
        <v>0.5</v>
      </c>
      <c r="AW86" s="128">
        <v>0.25</v>
      </c>
      <c r="AX86" s="128">
        <v>0.25</v>
      </c>
      <c r="AY86" s="128">
        <v>0.5</v>
      </c>
      <c r="AZ86" s="128">
        <v>0.5</v>
      </c>
      <c r="BA86" s="128">
        <v>0.5</v>
      </c>
      <c r="BB86" s="128">
        <v>0.5</v>
      </c>
      <c r="BC86" s="128">
        <v>0.5</v>
      </c>
      <c r="BD86" s="128">
        <v>0.5</v>
      </c>
      <c r="BE86" s="128">
        <v>0.5</v>
      </c>
      <c r="BF86" s="128">
        <v>0.5</v>
      </c>
      <c r="BG86" s="128">
        <v>0.5</v>
      </c>
      <c r="BH86" s="128">
        <v>0.5</v>
      </c>
      <c r="BI86" s="128">
        <v>0.5</v>
      </c>
      <c r="BJ86" s="128">
        <v>0.5</v>
      </c>
      <c r="BK86" s="128">
        <v>0.5</v>
      </c>
      <c r="BL86" s="128">
        <v>0.5</v>
      </c>
      <c r="BM86" s="128">
        <v>0.5</v>
      </c>
      <c r="BN86" s="128">
        <v>0.75</v>
      </c>
      <c r="BO86" s="128">
        <v>0.75</v>
      </c>
      <c r="BP86" s="128">
        <v>0.75</v>
      </c>
      <c r="BQ86" s="128">
        <v>0.75</v>
      </c>
      <c r="BR86" s="128">
        <v>0.75</v>
      </c>
      <c r="BS86" s="128">
        <v>0.75</v>
      </c>
      <c r="BT86" s="128">
        <v>0.75</v>
      </c>
      <c r="BU86" s="128">
        <v>0.75</v>
      </c>
      <c r="BV86" s="128">
        <v>0.75</v>
      </c>
      <c r="BW86" s="128">
        <v>0.75</v>
      </c>
      <c r="BX86" s="128">
        <v>1</v>
      </c>
      <c r="BY86" s="128">
        <v>1</v>
      </c>
      <c r="BZ86" s="128">
        <v>1</v>
      </c>
      <c r="CA86" s="128">
        <v>1</v>
      </c>
      <c r="CB86" s="128">
        <v>0.75</v>
      </c>
      <c r="CC86" s="128">
        <v>1</v>
      </c>
      <c r="CD86" s="128">
        <v>1</v>
      </c>
      <c r="CE86" s="128">
        <v>1</v>
      </c>
      <c r="CF86" s="128">
        <v>1</v>
      </c>
      <c r="CG86" s="128">
        <v>0.75</v>
      </c>
      <c r="CH86" s="128">
        <v>0.75</v>
      </c>
      <c r="CI86" s="128">
        <v>0.75</v>
      </c>
      <c r="CJ86" s="128">
        <v>0.75</v>
      </c>
      <c r="CK86" s="128">
        <v>0.75</v>
      </c>
      <c r="CL86" s="128">
        <v>0.75</v>
      </c>
      <c r="CM86" s="128">
        <v>0.75</v>
      </c>
      <c r="CN86" s="128">
        <v>0.75</v>
      </c>
      <c r="CO86" s="128">
        <v>0.75</v>
      </c>
      <c r="CP86" s="128">
        <v>1</v>
      </c>
      <c r="CQ86" s="128">
        <v>0.5</v>
      </c>
      <c r="CR86" s="128">
        <v>0.75</v>
      </c>
      <c r="CS86" s="128">
        <v>0.5</v>
      </c>
      <c r="CT86" s="128">
        <v>0.5</v>
      </c>
      <c r="CU86" s="128">
        <v>0.5</v>
      </c>
      <c r="CV86" s="128">
        <v>0.75</v>
      </c>
      <c r="CW86" s="128">
        <v>0.5</v>
      </c>
      <c r="CX86" s="128">
        <v>0.5</v>
      </c>
      <c r="CY86" s="128">
        <v>0.5</v>
      </c>
      <c r="CZ86" s="128">
        <v>0.75</v>
      </c>
    </row>
    <row r="87" spans="2:104">
      <c r="B87" s="112" t="s">
        <v>421</v>
      </c>
      <c r="C87" s="127">
        <v>1.9</v>
      </c>
      <c r="E87" s="112" t="s">
        <v>421</v>
      </c>
      <c r="F87" s="128">
        <v>0.5</v>
      </c>
      <c r="G87" s="128">
        <v>0.5</v>
      </c>
      <c r="H87" s="128">
        <v>0.5</v>
      </c>
      <c r="I87" s="128">
        <v>0.5</v>
      </c>
      <c r="J87" s="128">
        <v>0.5</v>
      </c>
      <c r="K87" s="128">
        <v>0.5</v>
      </c>
      <c r="L87" s="128">
        <v>0.75</v>
      </c>
      <c r="M87" s="128">
        <v>0.75</v>
      </c>
      <c r="N87" s="128">
        <v>0.5</v>
      </c>
      <c r="O87" s="128">
        <v>0.75</v>
      </c>
      <c r="P87" s="128">
        <v>0.75</v>
      </c>
      <c r="Q87" s="128">
        <v>0.75</v>
      </c>
      <c r="R87" s="128">
        <v>0.75</v>
      </c>
      <c r="S87" s="128">
        <v>0.75</v>
      </c>
      <c r="T87" s="128">
        <v>1</v>
      </c>
      <c r="U87" s="128">
        <v>0.75</v>
      </c>
      <c r="V87" s="128">
        <v>0.75</v>
      </c>
      <c r="W87" s="128">
        <v>0.5</v>
      </c>
      <c r="X87" s="128">
        <v>0.75</v>
      </c>
      <c r="Y87" s="128">
        <v>0.75</v>
      </c>
      <c r="Z87" s="128">
        <v>0.5</v>
      </c>
      <c r="AA87" s="128">
        <v>0.5</v>
      </c>
      <c r="AB87" s="128">
        <v>0.25</v>
      </c>
      <c r="AC87" s="128">
        <v>0.25</v>
      </c>
      <c r="AD87" s="128">
        <v>0.5</v>
      </c>
      <c r="AE87" s="128">
        <v>0.25</v>
      </c>
      <c r="AF87" s="128">
        <v>0.5</v>
      </c>
      <c r="AG87" s="128">
        <v>0.25</v>
      </c>
      <c r="AH87" s="128">
        <v>0.25</v>
      </c>
      <c r="AI87" s="128">
        <v>0.25</v>
      </c>
      <c r="AJ87" s="128">
        <v>0.25</v>
      </c>
      <c r="AK87" s="128">
        <v>0.25</v>
      </c>
      <c r="AL87" s="128">
        <v>0.25</v>
      </c>
      <c r="AM87" s="128">
        <v>0.25</v>
      </c>
      <c r="AN87" s="128">
        <v>0</v>
      </c>
      <c r="AO87" s="128">
        <v>0.25</v>
      </c>
      <c r="AP87" s="128">
        <v>0.25</v>
      </c>
      <c r="AQ87" s="128">
        <v>0.25</v>
      </c>
      <c r="AR87" s="128">
        <v>0</v>
      </c>
      <c r="AS87" s="128">
        <v>0.25</v>
      </c>
      <c r="AT87" s="128">
        <v>0.25</v>
      </c>
      <c r="AU87" s="128">
        <v>0.25</v>
      </c>
      <c r="AV87" s="128">
        <v>0.25</v>
      </c>
      <c r="AW87" s="128">
        <v>0.25</v>
      </c>
      <c r="AX87" s="128">
        <v>0.25</v>
      </c>
      <c r="AY87" s="128">
        <v>0.25</v>
      </c>
      <c r="AZ87" s="128">
        <v>0.5</v>
      </c>
      <c r="BA87" s="128">
        <v>0.25</v>
      </c>
      <c r="BB87" s="128">
        <v>0.25</v>
      </c>
      <c r="BC87" s="128">
        <v>0.25</v>
      </c>
      <c r="BD87" s="128">
        <v>0.5</v>
      </c>
      <c r="BE87" s="128">
        <v>0.5</v>
      </c>
      <c r="BF87" s="128">
        <v>0.5</v>
      </c>
      <c r="BG87" s="128">
        <v>0.5</v>
      </c>
      <c r="BH87" s="128">
        <v>0.5</v>
      </c>
      <c r="BI87" s="128">
        <v>0.5</v>
      </c>
      <c r="BJ87" s="128">
        <v>0.5</v>
      </c>
      <c r="BK87" s="128">
        <v>0.25</v>
      </c>
      <c r="BL87" s="128">
        <v>0.25</v>
      </c>
      <c r="BM87" s="128">
        <v>0.5</v>
      </c>
      <c r="BN87" s="128">
        <v>0.75</v>
      </c>
      <c r="BO87" s="128">
        <v>0.75</v>
      </c>
      <c r="BP87" s="128">
        <v>0.75</v>
      </c>
      <c r="BQ87" s="128">
        <v>0.5</v>
      </c>
      <c r="BR87" s="128">
        <v>0.75</v>
      </c>
      <c r="BS87" s="128">
        <v>0.5</v>
      </c>
      <c r="BT87" s="128">
        <v>0.5</v>
      </c>
      <c r="BU87" s="128">
        <v>0.5</v>
      </c>
      <c r="BV87" s="128">
        <v>0.5</v>
      </c>
      <c r="BW87" s="128">
        <v>0.5</v>
      </c>
      <c r="BX87" s="128">
        <v>0.75</v>
      </c>
      <c r="BY87" s="128">
        <v>0.75</v>
      </c>
      <c r="BZ87" s="128">
        <v>0.75</v>
      </c>
      <c r="CA87" s="128">
        <v>0.75</v>
      </c>
      <c r="CB87" s="128">
        <v>0.75</v>
      </c>
      <c r="CC87" s="128">
        <v>0.75</v>
      </c>
      <c r="CD87" s="128">
        <v>1</v>
      </c>
      <c r="CE87" s="128">
        <v>1</v>
      </c>
      <c r="CF87" s="128">
        <v>0.75</v>
      </c>
      <c r="CG87" s="128">
        <v>1</v>
      </c>
      <c r="CH87" s="128">
        <v>1</v>
      </c>
      <c r="CI87" s="128">
        <v>1</v>
      </c>
      <c r="CJ87" s="128">
        <v>1</v>
      </c>
      <c r="CK87" s="128">
        <v>1</v>
      </c>
      <c r="CL87" s="128">
        <v>0.75</v>
      </c>
      <c r="CM87" s="128">
        <v>0.75</v>
      </c>
      <c r="CN87" s="128">
        <v>0.75</v>
      </c>
      <c r="CO87" s="128">
        <v>0.75</v>
      </c>
      <c r="CP87" s="128">
        <v>0.75</v>
      </c>
      <c r="CQ87" s="128">
        <v>0.5</v>
      </c>
      <c r="CR87" s="128">
        <v>0.5</v>
      </c>
      <c r="CS87" s="128">
        <v>0.5</v>
      </c>
      <c r="CT87" s="128">
        <v>0.5</v>
      </c>
      <c r="CU87" s="128">
        <v>0.5</v>
      </c>
      <c r="CV87" s="128">
        <v>0.5</v>
      </c>
      <c r="CW87" s="128">
        <v>0.5</v>
      </c>
      <c r="CX87" s="128">
        <v>0.5</v>
      </c>
      <c r="CY87" s="128">
        <v>0.5</v>
      </c>
      <c r="CZ87" s="128">
        <v>0.5</v>
      </c>
    </row>
    <row r="88" spans="2:104">
      <c r="B88" s="112" t="s">
        <v>422</v>
      </c>
      <c r="C88" s="127">
        <v>2.7</v>
      </c>
      <c r="E88" s="112" t="s">
        <v>422</v>
      </c>
      <c r="F88" s="128">
        <v>0.5</v>
      </c>
      <c r="G88" s="128">
        <v>0.5</v>
      </c>
      <c r="H88" s="128">
        <v>0.5</v>
      </c>
      <c r="I88" s="128">
        <v>0.5</v>
      </c>
      <c r="J88" s="128">
        <v>0.5</v>
      </c>
      <c r="K88" s="128">
        <v>0.5</v>
      </c>
      <c r="L88" s="128">
        <v>0.75</v>
      </c>
      <c r="M88" s="128">
        <v>0.75</v>
      </c>
      <c r="N88" s="128">
        <v>0.5</v>
      </c>
      <c r="O88" s="128">
        <v>0.75</v>
      </c>
      <c r="P88" s="128">
        <v>0.75</v>
      </c>
      <c r="Q88" s="128">
        <v>0.75</v>
      </c>
      <c r="R88" s="128">
        <v>0.75</v>
      </c>
      <c r="S88" s="128">
        <v>0.75</v>
      </c>
      <c r="T88" s="128">
        <v>1</v>
      </c>
      <c r="U88" s="128">
        <v>0.75</v>
      </c>
      <c r="V88" s="128">
        <v>0.75</v>
      </c>
      <c r="W88" s="128">
        <v>0.5</v>
      </c>
      <c r="X88" s="128">
        <v>0.75</v>
      </c>
      <c r="Y88" s="128">
        <v>0.75</v>
      </c>
      <c r="Z88" s="128">
        <v>0.25</v>
      </c>
      <c r="AA88" s="128">
        <v>0.5</v>
      </c>
      <c r="AB88" s="128">
        <v>0.25</v>
      </c>
      <c r="AC88" s="128">
        <v>0.25</v>
      </c>
      <c r="AD88" s="128">
        <v>0.5</v>
      </c>
      <c r="AE88" s="128">
        <v>0.25</v>
      </c>
      <c r="AF88" s="128">
        <v>0.5</v>
      </c>
      <c r="AG88" s="128">
        <v>0.25</v>
      </c>
      <c r="AH88" s="128">
        <v>0.25</v>
      </c>
      <c r="AI88" s="128">
        <v>0.25</v>
      </c>
      <c r="AJ88" s="128">
        <v>0.25</v>
      </c>
      <c r="AK88" s="128">
        <v>0.25</v>
      </c>
      <c r="AL88" s="128">
        <v>0.25</v>
      </c>
      <c r="AM88" s="128">
        <v>0</v>
      </c>
      <c r="AN88" s="128">
        <v>0</v>
      </c>
      <c r="AO88" s="128">
        <v>0.25</v>
      </c>
      <c r="AP88" s="128">
        <v>0.25</v>
      </c>
      <c r="AQ88" s="128">
        <v>0.25</v>
      </c>
      <c r="AR88" s="128">
        <v>0</v>
      </c>
      <c r="AS88" s="128">
        <v>0.25</v>
      </c>
      <c r="AT88" s="128">
        <v>0.25</v>
      </c>
      <c r="AU88" s="128">
        <v>0.25</v>
      </c>
      <c r="AV88" s="128">
        <v>0.25</v>
      </c>
      <c r="AW88" s="128">
        <v>0.25</v>
      </c>
      <c r="AX88" s="128">
        <v>0.25</v>
      </c>
      <c r="AY88" s="128">
        <v>0.25</v>
      </c>
      <c r="AZ88" s="128">
        <v>0.25</v>
      </c>
      <c r="BA88" s="128">
        <v>0.25</v>
      </c>
      <c r="BB88" s="128">
        <v>0.25</v>
      </c>
      <c r="BC88" s="128">
        <v>0.25</v>
      </c>
      <c r="BD88" s="128">
        <v>0.5</v>
      </c>
      <c r="BE88" s="128">
        <v>0.5</v>
      </c>
      <c r="BF88" s="128">
        <v>0.5</v>
      </c>
      <c r="BG88" s="128">
        <v>0.5</v>
      </c>
      <c r="BH88" s="128">
        <v>0.5</v>
      </c>
      <c r="BI88" s="128">
        <v>0.5</v>
      </c>
      <c r="BJ88" s="128">
        <v>0.5</v>
      </c>
      <c r="BK88" s="128">
        <v>0.25</v>
      </c>
      <c r="BL88" s="128">
        <v>0.25</v>
      </c>
      <c r="BM88" s="128">
        <v>0.5</v>
      </c>
      <c r="BN88" s="128">
        <v>0.75</v>
      </c>
      <c r="BO88" s="128">
        <v>0.75</v>
      </c>
      <c r="BP88" s="128">
        <v>0.5</v>
      </c>
      <c r="BQ88" s="128">
        <v>0.5</v>
      </c>
      <c r="BR88" s="128">
        <v>0.75</v>
      </c>
      <c r="BS88" s="128">
        <v>0.5</v>
      </c>
      <c r="BT88" s="128">
        <v>0.5</v>
      </c>
      <c r="BU88" s="128">
        <v>0.5</v>
      </c>
      <c r="BV88" s="128">
        <v>0.5</v>
      </c>
      <c r="BW88" s="128">
        <v>0.5</v>
      </c>
      <c r="BX88" s="128">
        <v>0.75</v>
      </c>
      <c r="BY88" s="128">
        <v>0.75</v>
      </c>
      <c r="BZ88" s="128">
        <v>0.75</v>
      </c>
      <c r="CA88" s="128">
        <v>0.75</v>
      </c>
      <c r="CB88" s="128">
        <v>0.75</v>
      </c>
      <c r="CC88" s="128">
        <v>0.75</v>
      </c>
      <c r="CD88" s="128">
        <v>1</v>
      </c>
      <c r="CE88" s="128">
        <v>1</v>
      </c>
      <c r="CF88" s="128">
        <v>0.75</v>
      </c>
      <c r="CG88" s="128">
        <v>1</v>
      </c>
      <c r="CH88" s="128">
        <v>1</v>
      </c>
      <c r="CI88" s="128">
        <v>1</v>
      </c>
      <c r="CJ88" s="128">
        <v>1</v>
      </c>
      <c r="CK88" s="128">
        <v>1</v>
      </c>
      <c r="CL88" s="128">
        <v>0.75</v>
      </c>
      <c r="CM88" s="128">
        <v>0.75</v>
      </c>
      <c r="CN88" s="128">
        <v>0.75</v>
      </c>
      <c r="CO88" s="128">
        <v>0.75</v>
      </c>
      <c r="CP88" s="128">
        <v>0.75</v>
      </c>
      <c r="CQ88" s="128">
        <v>0.5</v>
      </c>
      <c r="CR88" s="128">
        <v>0.5</v>
      </c>
      <c r="CS88" s="128">
        <v>0.5</v>
      </c>
      <c r="CT88" s="128">
        <v>0.5</v>
      </c>
      <c r="CU88" s="128">
        <v>0.5</v>
      </c>
      <c r="CV88" s="128">
        <v>0.5</v>
      </c>
      <c r="CW88" s="128">
        <v>0.5</v>
      </c>
      <c r="CX88" s="128">
        <v>0.5</v>
      </c>
      <c r="CY88" s="128">
        <v>0.5</v>
      </c>
      <c r="CZ88" s="128">
        <v>0.5</v>
      </c>
    </row>
    <row r="89" spans="2:104">
      <c r="B89" s="112" t="s">
        <v>423</v>
      </c>
      <c r="C89" s="127">
        <v>1.4</v>
      </c>
      <c r="E89" s="112" t="s">
        <v>423</v>
      </c>
      <c r="F89" s="128">
        <v>0.75</v>
      </c>
      <c r="G89" s="128">
        <v>0.75</v>
      </c>
      <c r="H89" s="128">
        <v>0.75</v>
      </c>
      <c r="I89" s="128">
        <v>0.75</v>
      </c>
      <c r="J89" s="128">
        <v>0.75</v>
      </c>
      <c r="K89" s="128">
        <v>0.75</v>
      </c>
      <c r="L89" s="128">
        <v>0.75</v>
      </c>
      <c r="M89" s="128">
        <v>0.75</v>
      </c>
      <c r="N89" s="128">
        <v>0.75</v>
      </c>
      <c r="O89" s="128">
        <v>0.75</v>
      </c>
      <c r="P89" s="128">
        <v>1</v>
      </c>
      <c r="Q89" s="128">
        <v>1</v>
      </c>
      <c r="R89" s="128">
        <v>0.75</v>
      </c>
      <c r="S89" s="128">
        <v>1</v>
      </c>
      <c r="T89" s="128">
        <v>1</v>
      </c>
      <c r="U89" s="128">
        <v>0.75</v>
      </c>
      <c r="V89" s="128">
        <v>0.75</v>
      </c>
      <c r="W89" s="128">
        <v>0.75</v>
      </c>
      <c r="X89" s="128">
        <v>0.75</v>
      </c>
      <c r="Y89" s="128">
        <v>0.75</v>
      </c>
      <c r="Z89" s="128">
        <v>0.5</v>
      </c>
      <c r="AA89" s="128">
        <v>0.5</v>
      </c>
      <c r="AB89" s="128">
        <v>0.5</v>
      </c>
      <c r="AC89" s="128">
        <v>0.5</v>
      </c>
      <c r="AD89" s="128">
        <v>0.5</v>
      </c>
      <c r="AE89" s="128">
        <v>0.5</v>
      </c>
      <c r="AF89" s="128">
        <v>0.5</v>
      </c>
      <c r="AG89" s="128">
        <v>0.5</v>
      </c>
      <c r="AH89" s="128">
        <v>0.25</v>
      </c>
      <c r="AI89" s="128">
        <v>0.5</v>
      </c>
      <c r="AJ89" s="128">
        <v>0.25</v>
      </c>
      <c r="AK89" s="128">
        <v>0.25</v>
      </c>
      <c r="AL89" s="128">
        <v>0.25</v>
      </c>
      <c r="AM89" s="128">
        <v>0.25</v>
      </c>
      <c r="AN89" s="128">
        <v>0.25</v>
      </c>
      <c r="AO89" s="128">
        <v>0.25</v>
      </c>
      <c r="AP89" s="128">
        <v>0.25</v>
      </c>
      <c r="AQ89" s="128">
        <v>0.25</v>
      </c>
      <c r="AR89" s="128">
        <v>0.25</v>
      </c>
      <c r="AS89" s="128">
        <v>0.25</v>
      </c>
      <c r="AT89" s="128">
        <v>0.25</v>
      </c>
      <c r="AU89" s="128">
        <v>0.25</v>
      </c>
      <c r="AV89" s="128">
        <v>0.5</v>
      </c>
      <c r="AW89" s="128">
        <v>0.25</v>
      </c>
      <c r="AX89" s="128">
        <v>0.25</v>
      </c>
      <c r="AY89" s="128">
        <v>0.5</v>
      </c>
      <c r="AZ89" s="128">
        <v>0.5</v>
      </c>
      <c r="BA89" s="128">
        <v>0.25</v>
      </c>
      <c r="BB89" s="128">
        <v>0.25</v>
      </c>
      <c r="BC89" s="128">
        <v>0.5</v>
      </c>
      <c r="BD89" s="128">
        <v>0.5</v>
      </c>
      <c r="BE89" s="128">
        <v>0.5</v>
      </c>
      <c r="BF89" s="128">
        <v>0.5</v>
      </c>
      <c r="BG89" s="128">
        <v>0.5</v>
      </c>
      <c r="BH89" s="128">
        <v>0.5</v>
      </c>
      <c r="BI89" s="128">
        <v>0.5</v>
      </c>
      <c r="BJ89" s="128">
        <v>0.5</v>
      </c>
      <c r="BK89" s="128">
        <v>0.25</v>
      </c>
      <c r="BL89" s="128">
        <v>0.5</v>
      </c>
      <c r="BM89" s="128">
        <v>0.5</v>
      </c>
      <c r="BN89" s="128">
        <v>0.75</v>
      </c>
      <c r="BO89" s="128">
        <v>0.75</v>
      </c>
      <c r="BP89" s="128">
        <v>0.75</v>
      </c>
      <c r="BQ89" s="128">
        <v>0.5</v>
      </c>
      <c r="BR89" s="128">
        <v>0.75</v>
      </c>
      <c r="BS89" s="128">
        <v>0.5</v>
      </c>
      <c r="BT89" s="128">
        <v>0.75</v>
      </c>
      <c r="BU89" s="128">
        <v>0.5</v>
      </c>
      <c r="BV89" s="128">
        <v>0.5</v>
      </c>
      <c r="BW89" s="128">
        <v>0.5</v>
      </c>
      <c r="BX89" s="128">
        <v>0.75</v>
      </c>
      <c r="BY89" s="128">
        <v>0.75</v>
      </c>
      <c r="BZ89" s="128">
        <v>0.75</v>
      </c>
      <c r="CA89" s="128">
        <v>0.75</v>
      </c>
      <c r="CB89" s="128">
        <v>0.75</v>
      </c>
      <c r="CC89" s="128">
        <v>0.75</v>
      </c>
      <c r="CD89" s="128">
        <v>0.75</v>
      </c>
      <c r="CE89" s="128">
        <v>1</v>
      </c>
      <c r="CF89" s="128">
        <v>0.75</v>
      </c>
      <c r="CG89" s="128">
        <v>1</v>
      </c>
      <c r="CH89" s="128">
        <v>1</v>
      </c>
      <c r="CI89" s="128">
        <v>1</v>
      </c>
      <c r="CJ89" s="128">
        <v>1</v>
      </c>
      <c r="CK89" s="128">
        <v>1</v>
      </c>
      <c r="CL89" s="128">
        <v>0.75</v>
      </c>
      <c r="CM89" s="128">
        <v>1</v>
      </c>
      <c r="CN89" s="128">
        <v>0.75</v>
      </c>
      <c r="CO89" s="128">
        <v>0.75</v>
      </c>
      <c r="CP89" s="128">
        <v>1</v>
      </c>
      <c r="CQ89" s="128">
        <v>0.5</v>
      </c>
      <c r="CR89" s="128">
        <v>0.75</v>
      </c>
      <c r="CS89" s="128">
        <v>0.5</v>
      </c>
      <c r="CT89" s="128">
        <v>0.5</v>
      </c>
      <c r="CU89" s="128">
        <v>0.5</v>
      </c>
      <c r="CV89" s="128">
        <v>0.75</v>
      </c>
      <c r="CW89" s="128">
        <v>0.75</v>
      </c>
      <c r="CX89" s="128">
        <v>0.5</v>
      </c>
      <c r="CY89" s="128">
        <v>0.5</v>
      </c>
      <c r="CZ89" s="128">
        <v>0.75</v>
      </c>
    </row>
    <row r="90" spans="2:104">
      <c r="B90" s="112" t="s">
        <v>424</v>
      </c>
      <c r="C90" s="127">
        <v>1.8</v>
      </c>
      <c r="E90" s="112" t="s">
        <v>424</v>
      </c>
      <c r="F90" s="128">
        <v>0.75</v>
      </c>
      <c r="G90" s="128">
        <v>0.75</v>
      </c>
      <c r="H90" s="128">
        <v>0.75</v>
      </c>
      <c r="I90" s="128">
        <v>0.75</v>
      </c>
      <c r="J90" s="128">
        <v>0.75</v>
      </c>
      <c r="K90" s="128">
        <v>0.75</v>
      </c>
      <c r="L90" s="128">
        <v>0.75</v>
      </c>
      <c r="M90" s="128">
        <v>0.75</v>
      </c>
      <c r="N90" s="128">
        <v>0.5</v>
      </c>
      <c r="O90" s="128">
        <v>0.75</v>
      </c>
      <c r="P90" s="128">
        <v>0.75</v>
      </c>
      <c r="Q90" s="128">
        <v>0.75</v>
      </c>
      <c r="R90" s="128">
        <v>0.75</v>
      </c>
      <c r="S90" s="128">
        <v>0.75</v>
      </c>
      <c r="T90" s="128">
        <v>1</v>
      </c>
      <c r="U90" s="128">
        <v>0.75</v>
      </c>
      <c r="V90" s="128">
        <v>0.75</v>
      </c>
      <c r="W90" s="128">
        <v>0.5</v>
      </c>
      <c r="X90" s="128">
        <v>0.75</v>
      </c>
      <c r="Y90" s="128">
        <v>0.75</v>
      </c>
      <c r="Z90" s="128">
        <v>0.5</v>
      </c>
      <c r="AA90" s="128">
        <v>0.5</v>
      </c>
      <c r="AB90" s="128">
        <v>0.25</v>
      </c>
      <c r="AC90" s="128">
        <v>0.25</v>
      </c>
      <c r="AD90" s="128">
        <v>0.5</v>
      </c>
      <c r="AE90" s="128">
        <v>0.5</v>
      </c>
      <c r="AF90" s="128">
        <v>0.5</v>
      </c>
      <c r="AG90" s="128">
        <v>0.5</v>
      </c>
      <c r="AH90" s="128">
        <v>0.25</v>
      </c>
      <c r="AI90" s="128">
        <v>0.5</v>
      </c>
      <c r="AJ90" s="128">
        <v>0.25</v>
      </c>
      <c r="AK90" s="128">
        <v>0.25</v>
      </c>
      <c r="AL90" s="128">
        <v>0.25</v>
      </c>
      <c r="AM90" s="128">
        <v>0.25</v>
      </c>
      <c r="AN90" s="128">
        <v>0.25</v>
      </c>
      <c r="AO90" s="128">
        <v>0.25</v>
      </c>
      <c r="AP90" s="128">
        <v>0.25</v>
      </c>
      <c r="AQ90" s="128">
        <v>0.25</v>
      </c>
      <c r="AR90" s="128">
        <v>0.25</v>
      </c>
      <c r="AS90" s="128">
        <v>0.25</v>
      </c>
      <c r="AT90" s="128">
        <v>0.25</v>
      </c>
      <c r="AU90" s="128">
        <v>0.25</v>
      </c>
      <c r="AV90" s="128">
        <v>0.5</v>
      </c>
      <c r="AW90" s="128">
        <v>0.25</v>
      </c>
      <c r="AX90" s="128">
        <v>0.25</v>
      </c>
      <c r="AY90" s="128">
        <v>0.5</v>
      </c>
      <c r="AZ90" s="128">
        <v>0.5</v>
      </c>
      <c r="BA90" s="128">
        <v>0.25</v>
      </c>
      <c r="BB90" s="128">
        <v>0.25</v>
      </c>
      <c r="BC90" s="128">
        <v>0.5</v>
      </c>
      <c r="BD90" s="128">
        <v>0.5</v>
      </c>
      <c r="BE90" s="128">
        <v>0.5</v>
      </c>
      <c r="BF90" s="128">
        <v>0.5</v>
      </c>
      <c r="BG90" s="128">
        <v>0.5</v>
      </c>
      <c r="BH90" s="128">
        <v>0.5</v>
      </c>
      <c r="BI90" s="128">
        <v>0.5</v>
      </c>
      <c r="BJ90" s="128">
        <v>0.5</v>
      </c>
      <c r="BK90" s="128">
        <v>0.25</v>
      </c>
      <c r="BL90" s="128">
        <v>0.5</v>
      </c>
      <c r="BM90" s="128">
        <v>0.5</v>
      </c>
      <c r="BN90" s="128">
        <v>0.75</v>
      </c>
      <c r="BO90" s="128">
        <v>0.75</v>
      </c>
      <c r="BP90" s="128">
        <v>0.75</v>
      </c>
      <c r="BQ90" s="128">
        <v>0.5</v>
      </c>
      <c r="BR90" s="128">
        <v>0.75</v>
      </c>
      <c r="BS90" s="128">
        <v>0.5</v>
      </c>
      <c r="BT90" s="128">
        <v>0.75</v>
      </c>
      <c r="BU90" s="128">
        <v>0.5</v>
      </c>
      <c r="BV90" s="128">
        <v>0.5</v>
      </c>
      <c r="BW90" s="128">
        <v>0.75</v>
      </c>
      <c r="BX90" s="128">
        <v>0.75</v>
      </c>
      <c r="BY90" s="128">
        <v>0.75</v>
      </c>
      <c r="BZ90" s="128">
        <v>0.75</v>
      </c>
      <c r="CA90" s="128">
        <v>0.75</v>
      </c>
      <c r="CB90" s="128">
        <v>0.75</v>
      </c>
      <c r="CC90" s="128">
        <v>1</v>
      </c>
      <c r="CD90" s="128">
        <v>1</v>
      </c>
      <c r="CE90" s="128">
        <v>1</v>
      </c>
      <c r="CF90" s="128">
        <v>0.75</v>
      </c>
      <c r="CG90" s="128">
        <v>1</v>
      </c>
      <c r="CH90" s="128">
        <v>1</v>
      </c>
      <c r="CI90" s="128">
        <v>1</v>
      </c>
      <c r="CJ90" s="128">
        <v>1</v>
      </c>
      <c r="CK90" s="128">
        <v>1</v>
      </c>
      <c r="CL90" s="128">
        <v>0.75</v>
      </c>
      <c r="CM90" s="128">
        <v>1</v>
      </c>
      <c r="CN90" s="128">
        <v>0.75</v>
      </c>
      <c r="CO90" s="128">
        <v>0.75</v>
      </c>
      <c r="CP90" s="128">
        <v>1</v>
      </c>
      <c r="CQ90" s="128">
        <v>0.5</v>
      </c>
      <c r="CR90" s="128">
        <v>0.5</v>
      </c>
      <c r="CS90" s="128">
        <v>0.5</v>
      </c>
      <c r="CT90" s="128">
        <v>0.5</v>
      </c>
      <c r="CU90" s="128">
        <v>0.5</v>
      </c>
      <c r="CV90" s="128">
        <v>0.5</v>
      </c>
      <c r="CW90" s="128">
        <v>0.75</v>
      </c>
      <c r="CX90" s="128">
        <v>0.5</v>
      </c>
      <c r="CY90" s="128">
        <v>0.5</v>
      </c>
      <c r="CZ90" s="128">
        <v>0.75</v>
      </c>
    </row>
    <row r="91" spans="2:104">
      <c r="B91" s="112" t="s">
        <v>425</v>
      </c>
      <c r="C91" s="127">
        <v>2.9</v>
      </c>
      <c r="E91" s="112" t="s">
        <v>425</v>
      </c>
      <c r="F91" s="128">
        <v>0.5</v>
      </c>
      <c r="G91" s="128">
        <v>0.5</v>
      </c>
      <c r="H91" s="128">
        <v>0.5</v>
      </c>
      <c r="I91" s="128">
        <v>0.5</v>
      </c>
      <c r="J91" s="128">
        <v>0.5</v>
      </c>
      <c r="K91" s="128">
        <v>0.5</v>
      </c>
      <c r="L91" s="128">
        <v>0.75</v>
      </c>
      <c r="M91" s="128">
        <v>0.5</v>
      </c>
      <c r="N91" s="128">
        <v>0.5</v>
      </c>
      <c r="O91" s="128">
        <v>0.75</v>
      </c>
      <c r="P91" s="128">
        <v>0.75</v>
      </c>
      <c r="Q91" s="128">
        <v>0.75</v>
      </c>
      <c r="R91" s="128">
        <v>0.75</v>
      </c>
      <c r="S91" s="128">
        <v>0.75</v>
      </c>
      <c r="T91" s="128">
        <v>0.75</v>
      </c>
      <c r="U91" s="128">
        <v>0.5</v>
      </c>
      <c r="V91" s="128">
        <v>0.75</v>
      </c>
      <c r="W91" s="128">
        <v>0.5</v>
      </c>
      <c r="X91" s="128">
        <v>0.75</v>
      </c>
      <c r="Y91" s="128">
        <v>0.75</v>
      </c>
      <c r="Z91" s="128">
        <v>0.25</v>
      </c>
      <c r="AA91" s="128">
        <v>0.5</v>
      </c>
      <c r="AB91" s="128">
        <v>0.25</v>
      </c>
      <c r="AC91" s="128">
        <v>0.25</v>
      </c>
      <c r="AD91" s="128">
        <v>0.25</v>
      </c>
      <c r="AE91" s="128">
        <v>0.25</v>
      </c>
      <c r="AF91" s="128">
        <v>0.5</v>
      </c>
      <c r="AG91" s="128">
        <v>0.25</v>
      </c>
      <c r="AH91" s="128">
        <v>0.25</v>
      </c>
      <c r="AI91" s="128">
        <v>0.25</v>
      </c>
      <c r="AJ91" s="128">
        <v>0.25</v>
      </c>
      <c r="AK91" s="128">
        <v>0.25</v>
      </c>
      <c r="AL91" s="128">
        <v>0.25</v>
      </c>
      <c r="AM91" s="128">
        <v>0</v>
      </c>
      <c r="AN91" s="128">
        <v>0</v>
      </c>
      <c r="AO91" s="128">
        <v>0</v>
      </c>
      <c r="AP91" s="128">
        <v>0</v>
      </c>
      <c r="AQ91" s="128">
        <v>0.25</v>
      </c>
      <c r="AR91" s="128">
        <v>0</v>
      </c>
      <c r="AS91" s="128">
        <v>0.25</v>
      </c>
      <c r="AT91" s="128">
        <v>0.25</v>
      </c>
      <c r="AU91" s="128">
        <v>0.25</v>
      </c>
      <c r="AV91" s="128">
        <v>0.25</v>
      </c>
      <c r="AW91" s="128">
        <v>0.25</v>
      </c>
      <c r="AX91" s="128">
        <v>0.25</v>
      </c>
      <c r="AY91" s="128">
        <v>0.25</v>
      </c>
      <c r="AZ91" s="128">
        <v>0.25</v>
      </c>
      <c r="BA91" s="128">
        <v>0.25</v>
      </c>
      <c r="BB91" s="128">
        <v>0.25</v>
      </c>
      <c r="BC91" s="128">
        <v>0.25</v>
      </c>
      <c r="BD91" s="128">
        <v>0.25</v>
      </c>
      <c r="BE91" s="128">
        <v>0.5</v>
      </c>
      <c r="BF91" s="128">
        <v>0.25</v>
      </c>
      <c r="BG91" s="128">
        <v>0.25</v>
      </c>
      <c r="BH91" s="128">
        <v>0.5</v>
      </c>
      <c r="BI91" s="128">
        <v>0.5</v>
      </c>
      <c r="BJ91" s="128">
        <v>0.5</v>
      </c>
      <c r="BK91" s="128">
        <v>0.25</v>
      </c>
      <c r="BL91" s="128">
        <v>0.25</v>
      </c>
      <c r="BM91" s="128">
        <v>0.5</v>
      </c>
      <c r="BN91" s="128">
        <v>0.5</v>
      </c>
      <c r="BO91" s="128">
        <v>0.5</v>
      </c>
      <c r="BP91" s="128">
        <v>0.5</v>
      </c>
      <c r="BQ91" s="128">
        <v>0.5</v>
      </c>
      <c r="BR91" s="128">
        <v>0.75</v>
      </c>
      <c r="BS91" s="128">
        <v>0.5</v>
      </c>
      <c r="BT91" s="128">
        <v>0.5</v>
      </c>
      <c r="BU91" s="128">
        <v>0.5</v>
      </c>
      <c r="BV91" s="128">
        <v>0.5</v>
      </c>
      <c r="BW91" s="128">
        <v>0.5</v>
      </c>
      <c r="BX91" s="128">
        <v>0.75</v>
      </c>
      <c r="BY91" s="128">
        <v>0.75</v>
      </c>
      <c r="BZ91" s="128">
        <v>0.75</v>
      </c>
      <c r="CA91" s="128">
        <v>0.75</v>
      </c>
      <c r="CB91" s="128">
        <v>0.75</v>
      </c>
      <c r="CC91" s="128">
        <v>1</v>
      </c>
      <c r="CD91" s="128">
        <v>1</v>
      </c>
      <c r="CE91" s="128">
        <v>1</v>
      </c>
      <c r="CF91" s="128">
        <v>0.75</v>
      </c>
      <c r="CG91" s="128">
        <v>1</v>
      </c>
      <c r="CH91" s="128">
        <v>1</v>
      </c>
      <c r="CI91" s="128">
        <v>1</v>
      </c>
      <c r="CJ91" s="128">
        <v>1</v>
      </c>
      <c r="CK91" s="128">
        <v>1</v>
      </c>
      <c r="CL91" s="128">
        <v>0.75</v>
      </c>
      <c r="CM91" s="128">
        <v>0.75</v>
      </c>
      <c r="CN91" s="128">
        <v>0.75</v>
      </c>
      <c r="CO91" s="128">
        <v>0.75</v>
      </c>
      <c r="CP91" s="128">
        <v>0.75</v>
      </c>
      <c r="CQ91" s="128">
        <v>0.5</v>
      </c>
      <c r="CR91" s="128">
        <v>0.5</v>
      </c>
      <c r="CS91" s="128">
        <v>0.5</v>
      </c>
      <c r="CT91" s="128">
        <v>0.5</v>
      </c>
      <c r="CU91" s="128">
        <v>0.5</v>
      </c>
      <c r="CV91" s="128">
        <v>0.5</v>
      </c>
      <c r="CW91" s="128">
        <v>0.5</v>
      </c>
      <c r="CX91" s="128">
        <v>0.5</v>
      </c>
      <c r="CY91" s="128">
        <v>0.5</v>
      </c>
      <c r="CZ91" s="128">
        <v>0.5</v>
      </c>
    </row>
    <row r="92" spans="2:104">
      <c r="B92" s="112" t="s">
        <v>426</v>
      </c>
      <c r="C92" s="127">
        <v>1.5</v>
      </c>
      <c r="E92" s="112" t="s">
        <v>426</v>
      </c>
      <c r="F92" s="128">
        <v>0.75</v>
      </c>
      <c r="G92" s="128">
        <v>0.75</v>
      </c>
      <c r="H92" s="128">
        <v>0.75</v>
      </c>
      <c r="I92" s="128">
        <v>0.75</v>
      </c>
      <c r="J92" s="128">
        <v>0.75</v>
      </c>
      <c r="K92" s="128">
        <v>0.75</v>
      </c>
      <c r="L92" s="128">
        <v>0.75</v>
      </c>
      <c r="M92" s="128">
        <v>0.75</v>
      </c>
      <c r="N92" s="128">
        <v>0.75</v>
      </c>
      <c r="O92" s="128">
        <v>1</v>
      </c>
      <c r="P92" s="128">
        <v>0.75</v>
      </c>
      <c r="Q92" s="128">
        <v>0.75</v>
      </c>
      <c r="R92" s="128">
        <v>0.75</v>
      </c>
      <c r="S92" s="128">
        <v>1</v>
      </c>
      <c r="T92" s="128">
        <v>0.75</v>
      </c>
      <c r="U92" s="128">
        <v>0.75</v>
      </c>
      <c r="V92" s="128">
        <v>0.75</v>
      </c>
      <c r="W92" s="128">
        <v>0.75</v>
      </c>
      <c r="X92" s="128">
        <v>0.75</v>
      </c>
      <c r="Y92" s="128">
        <v>0.75</v>
      </c>
      <c r="Z92" s="128">
        <v>0.5</v>
      </c>
      <c r="AA92" s="128">
        <v>0.75</v>
      </c>
      <c r="AB92" s="128">
        <v>0.5</v>
      </c>
      <c r="AC92" s="128">
        <v>0.5</v>
      </c>
      <c r="AD92" s="128">
        <v>0.5</v>
      </c>
      <c r="AE92" s="128">
        <v>0.5</v>
      </c>
      <c r="AF92" s="128">
        <v>0.75</v>
      </c>
      <c r="AG92" s="128">
        <v>0.5</v>
      </c>
      <c r="AH92" s="128">
        <v>0.5</v>
      </c>
      <c r="AI92" s="128">
        <v>0.5</v>
      </c>
      <c r="AJ92" s="128">
        <v>0.5</v>
      </c>
      <c r="AK92" s="128">
        <v>0.5</v>
      </c>
      <c r="AL92" s="128">
        <v>0.5</v>
      </c>
      <c r="AM92" s="128">
        <v>0.5</v>
      </c>
      <c r="AN92" s="128">
        <v>0.25</v>
      </c>
      <c r="AO92" s="128">
        <v>0.5</v>
      </c>
      <c r="AP92" s="128">
        <v>0.5</v>
      </c>
      <c r="AQ92" s="128">
        <v>0.5</v>
      </c>
      <c r="AR92" s="128">
        <v>0.25</v>
      </c>
      <c r="AS92" s="128">
        <v>0.5</v>
      </c>
      <c r="AT92" s="128">
        <v>0.5</v>
      </c>
      <c r="AU92" s="128">
        <v>0.5</v>
      </c>
      <c r="AV92" s="128">
        <v>0.5</v>
      </c>
      <c r="AW92" s="128">
        <v>0.5</v>
      </c>
      <c r="AX92" s="128">
        <v>0.5</v>
      </c>
      <c r="AY92" s="128">
        <v>0.5</v>
      </c>
      <c r="AZ92" s="128">
        <v>0.5</v>
      </c>
      <c r="BA92" s="128">
        <v>0.5</v>
      </c>
      <c r="BB92" s="128">
        <v>0.5</v>
      </c>
      <c r="BC92" s="128">
        <v>0.5</v>
      </c>
      <c r="BD92" s="128">
        <v>0.75</v>
      </c>
      <c r="BE92" s="128">
        <v>0.75</v>
      </c>
      <c r="BF92" s="128">
        <v>0.75</v>
      </c>
      <c r="BG92" s="128">
        <v>0.75</v>
      </c>
      <c r="BH92" s="128">
        <v>0.75</v>
      </c>
      <c r="BI92" s="128">
        <v>0.75</v>
      </c>
      <c r="BJ92" s="128">
        <v>0.75</v>
      </c>
      <c r="BK92" s="128">
        <v>0.5</v>
      </c>
      <c r="BL92" s="128">
        <v>0.5</v>
      </c>
      <c r="BM92" s="128">
        <v>0.75</v>
      </c>
      <c r="BN92" s="128">
        <v>0.75</v>
      </c>
      <c r="BO92" s="128">
        <v>0.75</v>
      </c>
      <c r="BP92" s="128">
        <v>0.75</v>
      </c>
      <c r="BQ92" s="128">
        <v>0.75</v>
      </c>
      <c r="BR92" s="128">
        <v>1</v>
      </c>
      <c r="BS92" s="128">
        <v>0.75</v>
      </c>
      <c r="BT92" s="128">
        <v>0.75</v>
      </c>
      <c r="BU92" s="128">
        <v>0.75</v>
      </c>
      <c r="BV92" s="128">
        <v>0.75</v>
      </c>
      <c r="BW92" s="128">
        <v>0.75</v>
      </c>
      <c r="BX92" s="128">
        <v>0.75</v>
      </c>
      <c r="BY92" s="128">
        <v>0.75</v>
      </c>
      <c r="BZ92" s="128">
        <v>0.75</v>
      </c>
      <c r="CA92" s="128">
        <v>0.75</v>
      </c>
      <c r="CB92" s="128">
        <v>0.75</v>
      </c>
      <c r="CC92" s="128">
        <v>0.75</v>
      </c>
      <c r="CD92" s="128">
        <v>0.75</v>
      </c>
      <c r="CE92" s="128">
        <v>1</v>
      </c>
      <c r="CF92" s="128">
        <v>0.75</v>
      </c>
      <c r="CG92" s="128">
        <v>0.75</v>
      </c>
      <c r="CH92" s="128">
        <v>0.75</v>
      </c>
      <c r="CI92" s="128">
        <v>0.75</v>
      </c>
      <c r="CJ92" s="128">
        <v>0.75</v>
      </c>
      <c r="CK92" s="128">
        <v>0.75</v>
      </c>
      <c r="CL92" s="128">
        <v>1</v>
      </c>
      <c r="CM92" s="128">
        <v>1</v>
      </c>
      <c r="CN92" s="128">
        <v>1</v>
      </c>
      <c r="CO92" s="128">
        <v>1</v>
      </c>
      <c r="CP92" s="128">
        <v>1</v>
      </c>
      <c r="CQ92" s="128">
        <v>0.75</v>
      </c>
      <c r="CR92" s="128">
        <v>0.75</v>
      </c>
      <c r="CS92" s="128">
        <v>0.75</v>
      </c>
      <c r="CT92" s="128">
        <v>0.75</v>
      </c>
      <c r="CU92" s="128">
        <v>0.75</v>
      </c>
      <c r="CV92" s="128">
        <v>0.75</v>
      </c>
      <c r="CW92" s="128">
        <v>0.75</v>
      </c>
      <c r="CX92" s="128">
        <v>0.75</v>
      </c>
      <c r="CY92" s="128">
        <v>0.75</v>
      </c>
      <c r="CZ92" s="128">
        <v>0.75</v>
      </c>
    </row>
    <row r="93" spans="2:104">
      <c r="B93" s="112" t="s">
        <v>427</v>
      </c>
      <c r="C93" s="127">
        <v>1.5</v>
      </c>
      <c r="E93" s="112" t="s">
        <v>427</v>
      </c>
      <c r="F93" s="128">
        <v>0.75</v>
      </c>
      <c r="G93" s="128">
        <v>0.75</v>
      </c>
      <c r="H93" s="128">
        <v>0.75</v>
      </c>
      <c r="I93" s="128">
        <v>0.75</v>
      </c>
      <c r="J93" s="128">
        <v>0.75</v>
      </c>
      <c r="K93" s="128">
        <v>0.75</v>
      </c>
      <c r="L93" s="128">
        <v>0.75</v>
      </c>
      <c r="M93" s="128">
        <v>0.75</v>
      </c>
      <c r="N93" s="128">
        <v>0.75</v>
      </c>
      <c r="O93" s="128">
        <v>0.75</v>
      </c>
      <c r="P93" s="128">
        <v>0.75</v>
      </c>
      <c r="Q93" s="128">
        <v>0.75</v>
      </c>
      <c r="R93" s="128">
        <v>0.75</v>
      </c>
      <c r="S93" s="128">
        <v>1</v>
      </c>
      <c r="T93" s="128">
        <v>1</v>
      </c>
      <c r="U93" s="128">
        <v>0.75</v>
      </c>
      <c r="V93" s="128">
        <v>0.75</v>
      </c>
      <c r="W93" s="128">
        <v>0.75</v>
      </c>
      <c r="X93" s="128">
        <v>0.75</v>
      </c>
      <c r="Y93" s="128">
        <v>0.75</v>
      </c>
      <c r="Z93" s="128">
        <v>0.5</v>
      </c>
      <c r="AA93" s="128">
        <v>0.5</v>
      </c>
      <c r="AB93" s="128">
        <v>0.5</v>
      </c>
      <c r="AC93" s="128">
        <v>0.5</v>
      </c>
      <c r="AD93" s="128">
        <v>0.5</v>
      </c>
      <c r="AE93" s="128">
        <v>0.5</v>
      </c>
      <c r="AF93" s="128">
        <v>0.5</v>
      </c>
      <c r="AG93" s="128">
        <v>0.5</v>
      </c>
      <c r="AH93" s="128">
        <v>0.5</v>
      </c>
      <c r="AI93" s="128">
        <v>0.5</v>
      </c>
      <c r="AJ93" s="128">
        <v>0.5</v>
      </c>
      <c r="AK93" s="128">
        <v>0.5</v>
      </c>
      <c r="AL93" s="128">
        <v>0.5</v>
      </c>
      <c r="AM93" s="128">
        <v>0.25</v>
      </c>
      <c r="AN93" s="128">
        <v>0.25</v>
      </c>
      <c r="AO93" s="128">
        <v>0.25</v>
      </c>
      <c r="AP93" s="128">
        <v>0.25</v>
      </c>
      <c r="AQ93" s="128">
        <v>0.25</v>
      </c>
      <c r="AR93" s="128">
        <v>0.25</v>
      </c>
      <c r="AS93" s="128">
        <v>0.5</v>
      </c>
      <c r="AT93" s="128">
        <v>0.5</v>
      </c>
      <c r="AU93" s="128">
        <v>0.5</v>
      </c>
      <c r="AV93" s="128">
        <v>0.5</v>
      </c>
      <c r="AW93" s="128">
        <v>0.5</v>
      </c>
      <c r="AX93" s="128">
        <v>0.5</v>
      </c>
      <c r="AY93" s="128">
        <v>0.5</v>
      </c>
      <c r="AZ93" s="128">
        <v>0.5</v>
      </c>
      <c r="BA93" s="128">
        <v>0.5</v>
      </c>
      <c r="BB93" s="128">
        <v>0.5</v>
      </c>
      <c r="BC93" s="128">
        <v>0.5</v>
      </c>
      <c r="BD93" s="128">
        <v>0.5</v>
      </c>
      <c r="BE93" s="128">
        <v>0.5</v>
      </c>
      <c r="BF93" s="128">
        <v>0.5</v>
      </c>
      <c r="BG93" s="128">
        <v>0.5</v>
      </c>
      <c r="BH93" s="128">
        <v>0.5</v>
      </c>
      <c r="BI93" s="128">
        <v>0.5</v>
      </c>
      <c r="BJ93" s="128">
        <v>0.75</v>
      </c>
      <c r="BK93" s="128">
        <v>0.5</v>
      </c>
      <c r="BL93" s="128">
        <v>0.5</v>
      </c>
      <c r="BM93" s="128">
        <v>0.5</v>
      </c>
      <c r="BN93" s="128">
        <v>0.75</v>
      </c>
      <c r="BO93" s="128">
        <v>0.75</v>
      </c>
      <c r="BP93" s="128">
        <v>0.75</v>
      </c>
      <c r="BQ93" s="128">
        <v>0.75</v>
      </c>
      <c r="BR93" s="128">
        <v>0.75</v>
      </c>
      <c r="BS93" s="128">
        <v>0.75</v>
      </c>
      <c r="BT93" s="128">
        <v>0.75</v>
      </c>
      <c r="BU93" s="128">
        <v>0.75</v>
      </c>
      <c r="BV93" s="128">
        <v>0.75</v>
      </c>
      <c r="BW93" s="128">
        <v>0.75</v>
      </c>
      <c r="BX93" s="128">
        <v>0.75</v>
      </c>
      <c r="BY93" s="128">
        <v>0.75</v>
      </c>
      <c r="BZ93" s="128">
        <v>0.75</v>
      </c>
      <c r="CA93" s="128">
        <v>0.75</v>
      </c>
      <c r="CB93" s="128">
        <v>0.75</v>
      </c>
      <c r="CC93" s="128">
        <v>0.75</v>
      </c>
      <c r="CD93" s="128">
        <v>0.75</v>
      </c>
      <c r="CE93" s="128">
        <v>1</v>
      </c>
      <c r="CF93" s="128">
        <v>0.75</v>
      </c>
      <c r="CG93" s="128">
        <v>0.75</v>
      </c>
      <c r="CH93" s="128">
        <v>0.75</v>
      </c>
      <c r="CI93" s="128">
        <v>1</v>
      </c>
      <c r="CJ93" s="128">
        <v>1</v>
      </c>
      <c r="CK93" s="128">
        <v>0.75</v>
      </c>
      <c r="CL93" s="128">
        <v>1</v>
      </c>
      <c r="CM93" s="128">
        <v>1</v>
      </c>
      <c r="CN93" s="128">
        <v>1</v>
      </c>
      <c r="CO93" s="128">
        <v>1</v>
      </c>
      <c r="CP93" s="128">
        <v>1</v>
      </c>
      <c r="CQ93" s="128">
        <v>0.75</v>
      </c>
      <c r="CR93" s="128">
        <v>0.75</v>
      </c>
      <c r="CS93" s="128">
        <v>0.75</v>
      </c>
      <c r="CT93" s="128">
        <v>0.75</v>
      </c>
      <c r="CU93" s="128">
        <v>0.75</v>
      </c>
      <c r="CV93" s="128">
        <v>0.75</v>
      </c>
      <c r="CW93" s="128">
        <v>0.75</v>
      </c>
      <c r="CX93" s="128">
        <v>0.75</v>
      </c>
      <c r="CY93" s="128">
        <v>0.75</v>
      </c>
      <c r="CZ93" s="128">
        <v>0.75</v>
      </c>
    </row>
    <row r="94" spans="2:104">
      <c r="B94" s="112" t="s">
        <v>428</v>
      </c>
      <c r="C94" s="127">
        <v>1.2</v>
      </c>
      <c r="E94" s="112" t="s">
        <v>428</v>
      </c>
      <c r="F94" s="128">
        <v>0.75</v>
      </c>
      <c r="G94" s="128">
        <v>0.75</v>
      </c>
      <c r="H94" s="128">
        <v>0.75</v>
      </c>
      <c r="I94" s="128">
        <v>0.75</v>
      </c>
      <c r="J94" s="128">
        <v>0.75</v>
      </c>
      <c r="K94" s="128">
        <v>0.75</v>
      </c>
      <c r="L94" s="128">
        <v>1</v>
      </c>
      <c r="M94" s="128">
        <v>0.75</v>
      </c>
      <c r="N94" s="128">
        <v>0.75</v>
      </c>
      <c r="O94" s="128">
        <v>1</v>
      </c>
      <c r="P94" s="128">
        <v>0.75</v>
      </c>
      <c r="Q94" s="128">
        <v>0.75</v>
      </c>
      <c r="R94" s="128">
        <v>0.75</v>
      </c>
      <c r="S94" s="128">
        <v>1</v>
      </c>
      <c r="T94" s="128">
        <v>0.75</v>
      </c>
      <c r="U94" s="128">
        <v>0.75</v>
      </c>
      <c r="V94" s="128">
        <v>0.75</v>
      </c>
      <c r="W94" s="128">
        <v>0.75</v>
      </c>
      <c r="X94" s="128">
        <v>0.75</v>
      </c>
      <c r="Y94" s="128">
        <v>0.75</v>
      </c>
      <c r="Z94" s="128">
        <v>0.75</v>
      </c>
      <c r="AA94" s="128">
        <v>0.75</v>
      </c>
      <c r="AB94" s="128">
        <v>0.5</v>
      </c>
      <c r="AC94" s="128">
        <v>0.5</v>
      </c>
      <c r="AD94" s="128">
        <v>0.75</v>
      </c>
      <c r="AE94" s="128">
        <v>0.75</v>
      </c>
      <c r="AF94" s="128">
        <v>0.75</v>
      </c>
      <c r="AG94" s="128">
        <v>0.75</v>
      </c>
      <c r="AH94" s="128">
        <v>0.5</v>
      </c>
      <c r="AI94" s="128">
        <v>0.75</v>
      </c>
      <c r="AJ94" s="128">
        <v>0.5</v>
      </c>
      <c r="AK94" s="128">
        <v>0.5</v>
      </c>
      <c r="AL94" s="128">
        <v>0.5</v>
      </c>
      <c r="AM94" s="128">
        <v>0.5</v>
      </c>
      <c r="AN94" s="128">
        <v>0.5</v>
      </c>
      <c r="AO94" s="128">
        <v>0.5</v>
      </c>
      <c r="AP94" s="128">
        <v>0.5</v>
      </c>
      <c r="AQ94" s="128">
        <v>0.5</v>
      </c>
      <c r="AR94" s="128">
        <v>0.25</v>
      </c>
      <c r="AS94" s="128">
        <v>0.5</v>
      </c>
      <c r="AT94" s="128">
        <v>0.5</v>
      </c>
      <c r="AU94" s="128">
        <v>0.5</v>
      </c>
      <c r="AV94" s="128">
        <v>0.5</v>
      </c>
      <c r="AW94" s="128">
        <v>0.5</v>
      </c>
      <c r="AX94" s="128">
        <v>0.5</v>
      </c>
      <c r="AY94" s="128">
        <v>0.5</v>
      </c>
      <c r="AZ94" s="128">
        <v>0.75</v>
      </c>
      <c r="BA94" s="128">
        <v>0.5</v>
      </c>
      <c r="BB94" s="128">
        <v>0.5</v>
      </c>
      <c r="BC94" s="128">
        <v>0.5</v>
      </c>
      <c r="BD94" s="128">
        <v>0.75</v>
      </c>
      <c r="BE94" s="128">
        <v>0.75</v>
      </c>
      <c r="BF94" s="128">
        <v>0.75</v>
      </c>
      <c r="BG94" s="128">
        <v>0.75</v>
      </c>
      <c r="BH94" s="128">
        <v>0.75</v>
      </c>
      <c r="BI94" s="128">
        <v>0.75</v>
      </c>
      <c r="BJ94" s="128">
        <v>0.75</v>
      </c>
      <c r="BK94" s="128">
        <v>0.5</v>
      </c>
      <c r="BL94" s="128">
        <v>0.5</v>
      </c>
      <c r="BM94" s="128">
        <v>0.75</v>
      </c>
      <c r="BN94" s="128">
        <v>0.75</v>
      </c>
      <c r="BO94" s="128">
        <v>0.75</v>
      </c>
      <c r="BP94" s="128">
        <v>1</v>
      </c>
      <c r="BQ94" s="128">
        <v>0.75</v>
      </c>
      <c r="BR94" s="128">
        <v>0.75</v>
      </c>
      <c r="BS94" s="128">
        <v>0.75</v>
      </c>
      <c r="BT94" s="128">
        <v>0.75</v>
      </c>
      <c r="BU94" s="128">
        <v>0.75</v>
      </c>
      <c r="BV94" s="128">
        <v>0.75</v>
      </c>
      <c r="BW94" s="128">
        <v>0.75</v>
      </c>
      <c r="BX94" s="128">
        <v>0.75</v>
      </c>
      <c r="BY94" s="128">
        <v>0.75</v>
      </c>
      <c r="BZ94" s="128">
        <v>0.75</v>
      </c>
      <c r="CA94" s="128">
        <v>0.75</v>
      </c>
      <c r="CB94" s="128">
        <v>0.75</v>
      </c>
      <c r="CC94" s="128">
        <v>0.75</v>
      </c>
      <c r="CD94" s="128">
        <v>0.75</v>
      </c>
      <c r="CE94" s="128">
        <v>0.75</v>
      </c>
      <c r="CF94" s="128">
        <v>0.75</v>
      </c>
      <c r="CG94" s="128">
        <v>0.75</v>
      </c>
      <c r="CH94" s="128">
        <v>0.75</v>
      </c>
      <c r="CI94" s="128">
        <v>0.75</v>
      </c>
      <c r="CJ94" s="128">
        <v>0.75</v>
      </c>
      <c r="CK94" s="128">
        <v>0.75</v>
      </c>
      <c r="CL94" s="128">
        <v>1</v>
      </c>
      <c r="CM94" s="128">
        <v>1</v>
      </c>
      <c r="CN94" s="128">
        <v>1</v>
      </c>
      <c r="CO94" s="128">
        <v>1</v>
      </c>
      <c r="CP94" s="128">
        <v>1</v>
      </c>
      <c r="CQ94" s="128">
        <v>0.75</v>
      </c>
      <c r="CR94" s="128">
        <v>0.75</v>
      </c>
      <c r="CS94" s="128">
        <v>0.75</v>
      </c>
      <c r="CT94" s="128">
        <v>0.75</v>
      </c>
      <c r="CU94" s="128">
        <v>0.75</v>
      </c>
      <c r="CV94" s="128">
        <v>0.75</v>
      </c>
      <c r="CW94" s="128">
        <v>0.75</v>
      </c>
      <c r="CX94" s="128">
        <v>0.75</v>
      </c>
      <c r="CY94" s="128">
        <v>0.75</v>
      </c>
      <c r="CZ94" s="128">
        <v>0.75</v>
      </c>
    </row>
    <row r="95" spans="2:104">
      <c r="B95" s="112" t="s">
        <v>429</v>
      </c>
      <c r="C95" s="127">
        <v>1.4</v>
      </c>
      <c r="E95" s="112" t="s">
        <v>429</v>
      </c>
      <c r="F95" s="128">
        <v>0.75</v>
      </c>
      <c r="G95" s="128">
        <v>0.75</v>
      </c>
      <c r="H95" s="128">
        <v>0.75</v>
      </c>
      <c r="I95" s="128">
        <v>0.75</v>
      </c>
      <c r="J95" s="128">
        <v>0.75</v>
      </c>
      <c r="K95" s="128">
        <v>0.75</v>
      </c>
      <c r="L95" s="128">
        <v>0.75</v>
      </c>
      <c r="M95" s="128">
        <v>0.75</v>
      </c>
      <c r="N95" s="128">
        <v>0.75</v>
      </c>
      <c r="O95" s="128">
        <v>1</v>
      </c>
      <c r="P95" s="128">
        <v>0.75</v>
      </c>
      <c r="Q95" s="128">
        <v>0.75</v>
      </c>
      <c r="R95" s="128">
        <v>0.75</v>
      </c>
      <c r="S95" s="128">
        <v>0.75</v>
      </c>
      <c r="T95" s="128">
        <v>0.75</v>
      </c>
      <c r="U95" s="128">
        <v>0.75</v>
      </c>
      <c r="V95" s="128">
        <v>0.75</v>
      </c>
      <c r="W95" s="128">
        <v>0.75</v>
      </c>
      <c r="X95" s="128">
        <v>0.75</v>
      </c>
      <c r="Y95" s="128">
        <v>0.75</v>
      </c>
      <c r="Z95" s="128">
        <v>0.75</v>
      </c>
      <c r="AA95" s="128">
        <v>0.75</v>
      </c>
      <c r="AB95" s="128">
        <v>0.5</v>
      </c>
      <c r="AC95" s="128">
        <v>0.5</v>
      </c>
      <c r="AD95" s="128">
        <v>0.75</v>
      </c>
      <c r="AE95" s="128">
        <v>0.75</v>
      </c>
      <c r="AF95" s="128">
        <v>0.75</v>
      </c>
      <c r="AG95" s="128">
        <v>0.75</v>
      </c>
      <c r="AH95" s="128">
        <v>0.5</v>
      </c>
      <c r="AI95" s="128">
        <v>0.75</v>
      </c>
      <c r="AJ95" s="128">
        <v>0.5</v>
      </c>
      <c r="AK95" s="128">
        <v>0.5</v>
      </c>
      <c r="AL95" s="128">
        <v>0.5</v>
      </c>
      <c r="AM95" s="128">
        <v>0.5</v>
      </c>
      <c r="AN95" s="128">
        <v>0.5</v>
      </c>
      <c r="AO95" s="128">
        <v>0.5</v>
      </c>
      <c r="AP95" s="128">
        <v>0.5</v>
      </c>
      <c r="AQ95" s="128">
        <v>0.5</v>
      </c>
      <c r="AR95" s="128">
        <v>0.5</v>
      </c>
      <c r="AS95" s="128">
        <v>0.5</v>
      </c>
      <c r="AT95" s="128">
        <v>0.5</v>
      </c>
      <c r="AU95" s="128">
        <v>0.5</v>
      </c>
      <c r="AV95" s="128">
        <v>0.75</v>
      </c>
      <c r="AW95" s="128">
        <v>0.5</v>
      </c>
      <c r="AX95" s="128">
        <v>0.5</v>
      </c>
      <c r="AY95" s="128">
        <v>0.75</v>
      </c>
      <c r="AZ95" s="128">
        <v>0.75</v>
      </c>
      <c r="BA95" s="128">
        <v>0.5</v>
      </c>
      <c r="BB95" s="128">
        <v>0.5</v>
      </c>
      <c r="BC95" s="128">
        <v>0.75</v>
      </c>
      <c r="BD95" s="128">
        <v>0.75</v>
      </c>
      <c r="BE95" s="128">
        <v>0.75</v>
      </c>
      <c r="BF95" s="128">
        <v>0.75</v>
      </c>
      <c r="BG95" s="128">
        <v>0.75</v>
      </c>
      <c r="BH95" s="128">
        <v>0.75</v>
      </c>
      <c r="BI95" s="128">
        <v>0.75</v>
      </c>
      <c r="BJ95" s="128">
        <v>0.75</v>
      </c>
      <c r="BK95" s="128">
        <v>0.5</v>
      </c>
      <c r="BL95" s="128">
        <v>0.75</v>
      </c>
      <c r="BM95" s="128">
        <v>0.75</v>
      </c>
      <c r="BN95" s="128">
        <v>1</v>
      </c>
      <c r="BO95" s="128">
        <v>1</v>
      </c>
      <c r="BP95" s="128">
        <v>1</v>
      </c>
      <c r="BQ95" s="128">
        <v>0.75</v>
      </c>
      <c r="BR95" s="128">
        <v>1</v>
      </c>
      <c r="BS95" s="128">
        <v>0.75</v>
      </c>
      <c r="BT95" s="128">
        <v>0.75</v>
      </c>
      <c r="BU95" s="128">
        <v>0.75</v>
      </c>
      <c r="BV95" s="128">
        <v>0.75</v>
      </c>
      <c r="BW95" s="128">
        <v>0.75</v>
      </c>
      <c r="BX95" s="128">
        <v>0.75</v>
      </c>
      <c r="BY95" s="128">
        <v>0.75</v>
      </c>
      <c r="BZ95" s="128">
        <v>0.75</v>
      </c>
      <c r="CA95" s="128">
        <v>0.75</v>
      </c>
      <c r="CB95" s="128">
        <v>0.75</v>
      </c>
      <c r="CC95" s="128">
        <v>0.75</v>
      </c>
      <c r="CD95" s="128">
        <v>0.75</v>
      </c>
      <c r="CE95" s="128">
        <v>0.75</v>
      </c>
      <c r="CF95" s="128">
        <v>0.75</v>
      </c>
      <c r="CG95" s="128">
        <v>0.75</v>
      </c>
      <c r="CH95" s="128">
        <v>0.75</v>
      </c>
      <c r="CI95" s="128">
        <v>0.75</v>
      </c>
      <c r="CJ95" s="128">
        <v>0.75</v>
      </c>
      <c r="CK95" s="128">
        <v>0.75</v>
      </c>
      <c r="CL95" s="128">
        <v>1</v>
      </c>
      <c r="CM95" s="128">
        <v>1</v>
      </c>
      <c r="CN95" s="128">
        <v>1</v>
      </c>
      <c r="CO95" s="128">
        <v>1</v>
      </c>
      <c r="CP95" s="128">
        <v>1</v>
      </c>
      <c r="CQ95" s="128">
        <v>0.75</v>
      </c>
      <c r="CR95" s="128">
        <v>0.75</v>
      </c>
      <c r="CS95" s="128">
        <v>0.75</v>
      </c>
      <c r="CT95" s="128">
        <v>0.75</v>
      </c>
      <c r="CU95" s="128">
        <v>0.75</v>
      </c>
      <c r="CV95" s="128">
        <v>0.75</v>
      </c>
      <c r="CW95" s="128">
        <v>0.75</v>
      </c>
      <c r="CX95" s="128">
        <v>0.75</v>
      </c>
      <c r="CY95" s="128">
        <v>0.75</v>
      </c>
      <c r="CZ95" s="128">
        <v>1</v>
      </c>
    </row>
    <row r="96" spans="2:104">
      <c r="B96" s="112" t="s">
        <v>430</v>
      </c>
      <c r="C96" s="127">
        <v>1.9</v>
      </c>
      <c r="E96" s="112" t="s">
        <v>430</v>
      </c>
      <c r="F96" s="128">
        <v>0.75</v>
      </c>
      <c r="G96" s="128">
        <v>0.75</v>
      </c>
      <c r="H96" s="128">
        <v>0.75</v>
      </c>
      <c r="I96" s="128">
        <v>0.75</v>
      </c>
      <c r="J96" s="128">
        <v>0.75</v>
      </c>
      <c r="K96" s="128">
        <v>0.75</v>
      </c>
      <c r="L96" s="128">
        <v>0.75</v>
      </c>
      <c r="M96" s="128">
        <v>0.75</v>
      </c>
      <c r="N96" s="128">
        <v>0.75</v>
      </c>
      <c r="O96" s="128">
        <v>0.75</v>
      </c>
      <c r="P96" s="128">
        <v>0.75</v>
      </c>
      <c r="Q96" s="128">
        <v>0.75</v>
      </c>
      <c r="R96" s="128">
        <v>0.75</v>
      </c>
      <c r="S96" s="128">
        <v>0.75</v>
      </c>
      <c r="T96" s="128">
        <v>0.75</v>
      </c>
      <c r="U96" s="128">
        <v>0.75</v>
      </c>
      <c r="V96" s="128">
        <v>0.75</v>
      </c>
      <c r="W96" s="128">
        <v>0.75</v>
      </c>
      <c r="X96" s="128">
        <v>0.75</v>
      </c>
      <c r="Y96" s="128">
        <v>0.75</v>
      </c>
      <c r="Z96" s="128">
        <v>0.5</v>
      </c>
      <c r="AA96" s="128">
        <v>0.5</v>
      </c>
      <c r="AB96" s="128">
        <v>0.5</v>
      </c>
      <c r="AC96" s="128">
        <v>0.5</v>
      </c>
      <c r="AD96" s="128">
        <v>0.5</v>
      </c>
      <c r="AE96" s="128">
        <v>0.5</v>
      </c>
      <c r="AF96" s="128">
        <v>0.5</v>
      </c>
      <c r="AG96" s="128">
        <v>0.5</v>
      </c>
      <c r="AH96" s="128">
        <v>0.5</v>
      </c>
      <c r="AI96" s="128">
        <v>0.5</v>
      </c>
      <c r="AJ96" s="128">
        <v>0.5</v>
      </c>
      <c r="AK96" s="128">
        <v>0.5</v>
      </c>
      <c r="AL96" s="128">
        <v>0.5</v>
      </c>
      <c r="AM96" s="128">
        <v>0.25</v>
      </c>
      <c r="AN96" s="128">
        <v>0.25</v>
      </c>
      <c r="AO96" s="128">
        <v>0.25</v>
      </c>
      <c r="AP96" s="128">
        <v>0.25</v>
      </c>
      <c r="AQ96" s="128">
        <v>0.25</v>
      </c>
      <c r="AR96" s="128">
        <v>0.25</v>
      </c>
      <c r="AS96" s="128">
        <v>0.5</v>
      </c>
      <c r="AT96" s="128">
        <v>0.5</v>
      </c>
      <c r="AU96" s="128">
        <v>0.5</v>
      </c>
      <c r="AV96" s="128">
        <v>0.5</v>
      </c>
      <c r="AW96" s="128">
        <v>0.25</v>
      </c>
      <c r="AX96" s="128">
        <v>0.5</v>
      </c>
      <c r="AY96" s="128">
        <v>0.5</v>
      </c>
      <c r="AZ96" s="128">
        <v>0.5</v>
      </c>
      <c r="BA96" s="128">
        <v>0.5</v>
      </c>
      <c r="BB96" s="128">
        <v>0.5</v>
      </c>
      <c r="BC96" s="128">
        <v>0.5</v>
      </c>
      <c r="BD96" s="128">
        <v>0.5</v>
      </c>
      <c r="BE96" s="128">
        <v>0.5</v>
      </c>
      <c r="BF96" s="128">
        <v>0.5</v>
      </c>
      <c r="BG96" s="128">
        <v>0.5</v>
      </c>
      <c r="BH96" s="128">
        <v>0.5</v>
      </c>
      <c r="BI96" s="128">
        <v>0.5</v>
      </c>
      <c r="BJ96" s="128">
        <v>0.75</v>
      </c>
      <c r="BK96" s="128">
        <v>0.5</v>
      </c>
      <c r="BL96" s="128">
        <v>0.5</v>
      </c>
      <c r="BM96" s="128">
        <v>0.5</v>
      </c>
      <c r="BN96" s="128">
        <v>0.75</v>
      </c>
      <c r="BO96" s="128">
        <v>0.75</v>
      </c>
      <c r="BP96" s="128">
        <v>0.75</v>
      </c>
      <c r="BQ96" s="128">
        <v>0.75</v>
      </c>
      <c r="BR96" s="128">
        <v>0.75</v>
      </c>
      <c r="BS96" s="128">
        <v>0.75</v>
      </c>
      <c r="BT96" s="128">
        <v>0.75</v>
      </c>
      <c r="BU96" s="128">
        <v>0.75</v>
      </c>
      <c r="BV96" s="128">
        <v>0.75</v>
      </c>
      <c r="BW96" s="128">
        <v>0.75</v>
      </c>
      <c r="BX96" s="128">
        <v>0.75</v>
      </c>
      <c r="BY96" s="128">
        <v>0.75</v>
      </c>
      <c r="BZ96" s="128">
        <v>0.75</v>
      </c>
      <c r="CA96" s="128">
        <v>1</v>
      </c>
      <c r="CB96" s="128">
        <v>0.75</v>
      </c>
      <c r="CC96" s="128">
        <v>0.75</v>
      </c>
      <c r="CD96" s="128">
        <v>0.75</v>
      </c>
      <c r="CE96" s="128">
        <v>1</v>
      </c>
      <c r="CF96" s="128">
        <v>1</v>
      </c>
      <c r="CG96" s="128">
        <v>0.75</v>
      </c>
      <c r="CH96" s="128">
        <v>0.75</v>
      </c>
      <c r="CI96" s="128">
        <v>1</v>
      </c>
      <c r="CJ96" s="128">
        <v>1</v>
      </c>
      <c r="CK96" s="128">
        <v>0.75</v>
      </c>
      <c r="CL96" s="128">
        <v>1</v>
      </c>
      <c r="CM96" s="128">
        <v>1</v>
      </c>
      <c r="CN96" s="128">
        <v>1</v>
      </c>
      <c r="CO96" s="128">
        <v>1</v>
      </c>
      <c r="CP96" s="128">
        <v>1</v>
      </c>
      <c r="CQ96" s="128">
        <v>0.75</v>
      </c>
      <c r="CR96" s="128">
        <v>0.75</v>
      </c>
      <c r="CS96" s="128">
        <v>0.75</v>
      </c>
      <c r="CT96" s="128">
        <v>0.75</v>
      </c>
      <c r="CU96" s="128">
        <v>0.75</v>
      </c>
      <c r="CV96" s="128">
        <v>0.75</v>
      </c>
      <c r="CW96" s="128">
        <v>0.75</v>
      </c>
      <c r="CX96" s="128">
        <v>0.5</v>
      </c>
      <c r="CY96" s="128">
        <v>0.75</v>
      </c>
      <c r="CZ96" s="128">
        <v>0.75</v>
      </c>
    </row>
    <row r="97" spans="2:104">
      <c r="B97" s="112" t="s">
        <v>431</v>
      </c>
      <c r="C97" s="127">
        <v>0.8</v>
      </c>
      <c r="E97" s="112" t="s">
        <v>431</v>
      </c>
      <c r="F97" s="128">
        <v>1</v>
      </c>
      <c r="G97" s="128">
        <v>1</v>
      </c>
      <c r="H97" s="128">
        <v>1</v>
      </c>
      <c r="I97" s="128">
        <v>1</v>
      </c>
      <c r="J97" s="128">
        <v>1</v>
      </c>
      <c r="K97" s="128">
        <v>1</v>
      </c>
      <c r="L97" s="128">
        <v>0.75</v>
      </c>
      <c r="M97" s="128">
        <v>0.75</v>
      </c>
      <c r="N97" s="128">
        <v>0.75</v>
      </c>
      <c r="O97" s="128">
        <v>0.75</v>
      </c>
      <c r="P97" s="128">
        <v>0.75</v>
      </c>
      <c r="Q97" s="128">
        <v>0.5</v>
      </c>
      <c r="R97" s="128">
        <v>0.75</v>
      </c>
      <c r="S97" s="128">
        <v>0.75</v>
      </c>
      <c r="T97" s="128">
        <v>0.75</v>
      </c>
      <c r="U97" s="128">
        <v>0.75</v>
      </c>
      <c r="V97" s="128">
        <v>0.5</v>
      </c>
      <c r="W97" s="128">
        <v>0.75</v>
      </c>
      <c r="X97" s="128">
        <v>0.75</v>
      </c>
      <c r="Y97" s="128">
        <v>0.5</v>
      </c>
      <c r="Z97" s="128">
        <v>0.75</v>
      </c>
      <c r="AA97" s="128">
        <v>0.75</v>
      </c>
      <c r="AB97" s="128">
        <v>0.75</v>
      </c>
      <c r="AC97" s="128">
        <v>0.75</v>
      </c>
      <c r="AD97" s="128">
        <v>0.75</v>
      </c>
      <c r="AE97" s="128">
        <v>0.75</v>
      </c>
      <c r="AF97" s="128">
        <v>1</v>
      </c>
      <c r="AG97" s="128">
        <v>0.75</v>
      </c>
      <c r="AH97" s="128">
        <v>0.75</v>
      </c>
      <c r="AI97" s="128">
        <v>0.75</v>
      </c>
      <c r="AJ97" s="128">
        <v>0.75</v>
      </c>
      <c r="AK97" s="128">
        <v>0.75</v>
      </c>
      <c r="AL97" s="128">
        <v>0.75</v>
      </c>
      <c r="AM97" s="128">
        <v>0.75</v>
      </c>
      <c r="AN97" s="128">
        <v>0.75</v>
      </c>
      <c r="AO97" s="128">
        <v>0.75</v>
      </c>
      <c r="AP97" s="128">
        <v>0.75</v>
      </c>
      <c r="AQ97" s="128">
        <v>0.75</v>
      </c>
      <c r="AR97" s="128">
        <v>0.5</v>
      </c>
      <c r="AS97" s="128">
        <v>0.75</v>
      </c>
      <c r="AT97" s="128">
        <v>0.75</v>
      </c>
      <c r="AU97" s="128">
        <v>0.75</v>
      </c>
      <c r="AV97" s="128">
        <v>0.75</v>
      </c>
      <c r="AW97" s="128">
        <v>0.75</v>
      </c>
      <c r="AX97" s="128">
        <v>0.75</v>
      </c>
      <c r="AY97" s="128">
        <v>0.75</v>
      </c>
      <c r="AZ97" s="128">
        <v>0.75</v>
      </c>
      <c r="BA97" s="128">
        <v>0.75</v>
      </c>
      <c r="BB97" s="128">
        <v>0.75</v>
      </c>
      <c r="BC97" s="128">
        <v>0.75</v>
      </c>
      <c r="BD97" s="128">
        <v>0.75</v>
      </c>
      <c r="BE97" s="128">
        <v>0.75</v>
      </c>
      <c r="BF97" s="128">
        <v>0.75</v>
      </c>
      <c r="BG97" s="128">
        <v>0.75</v>
      </c>
      <c r="BH97" s="128">
        <v>0.75</v>
      </c>
      <c r="BI97" s="128">
        <v>0.75</v>
      </c>
      <c r="BJ97" s="128">
        <v>0.75</v>
      </c>
      <c r="BK97" s="128">
        <v>0.75</v>
      </c>
      <c r="BL97" s="128">
        <v>0.75</v>
      </c>
      <c r="BM97" s="128">
        <v>0.75</v>
      </c>
      <c r="BN97" s="128">
        <v>0.75</v>
      </c>
      <c r="BO97" s="128">
        <v>0.75</v>
      </c>
      <c r="BP97" s="128">
        <v>1</v>
      </c>
      <c r="BQ97" s="128">
        <v>1</v>
      </c>
      <c r="BR97" s="128">
        <v>0.75</v>
      </c>
      <c r="BS97" s="128">
        <v>0.75</v>
      </c>
      <c r="BT97" s="128">
        <v>0.75</v>
      </c>
      <c r="BU97" s="128">
        <v>0.75</v>
      </c>
      <c r="BV97" s="128">
        <v>0.75</v>
      </c>
      <c r="BW97" s="128">
        <v>0.75</v>
      </c>
      <c r="BX97" s="128">
        <v>0.5</v>
      </c>
      <c r="BY97" s="128">
        <v>0.5</v>
      </c>
      <c r="BZ97" s="128">
        <v>0.5</v>
      </c>
      <c r="CA97" s="128">
        <v>0.75</v>
      </c>
      <c r="CB97" s="128">
        <v>0.75</v>
      </c>
      <c r="CC97" s="128">
        <v>0.5</v>
      </c>
      <c r="CD97" s="128">
        <v>0.5</v>
      </c>
      <c r="CE97" s="128">
        <v>0.5</v>
      </c>
      <c r="CF97" s="128">
        <v>0.5</v>
      </c>
      <c r="CG97" s="128">
        <v>0.5</v>
      </c>
      <c r="CH97" s="128">
        <v>0.5</v>
      </c>
      <c r="CI97" s="128">
        <v>0.5</v>
      </c>
      <c r="CJ97" s="128">
        <v>0.5</v>
      </c>
      <c r="CK97" s="128">
        <v>0.5</v>
      </c>
      <c r="CL97" s="128">
        <v>0.75</v>
      </c>
      <c r="CM97" s="128">
        <v>0.75</v>
      </c>
      <c r="CN97" s="128">
        <v>0.75</v>
      </c>
      <c r="CO97" s="128">
        <v>0.75</v>
      </c>
      <c r="CP97" s="128">
        <v>0.75</v>
      </c>
      <c r="CQ97" s="128">
        <v>1</v>
      </c>
      <c r="CR97" s="128">
        <v>1</v>
      </c>
      <c r="CS97" s="128">
        <v>1</v>
      </c>
      <c r="CT97" s="128">
        <v>1</v>
      </c>
      <c r="CU97" s="128">
        <v>1</v>
      </c>
      <c r="CV97" s="128">
        <v>1</v>
      </c>
      <c r="CW97" s="128">
        <v>1</v>
      </c>
      <c r="CX97" s="128">
        <v>1</v>
      </c>
      <c r="CY97" s="128">
        <v>1</v>
      </c>
      <c r="CZ97" s="128">
        <v>1</v>
      </c>
    </row>
    <row r="98" spans="2:104">
      <c r="B98" s="112" t="s">
        <v>432</v>
      </c>
      <c r="C98" s="127">
        <v>0.8</v>
      </c>
      <c r="E98" s="112" t="s">
        <v>432</v>
      </c>
      <c r="F98" s="128">
        <v>1</v>
      </c>
      <c r="G98" s="128">
        <v>1</v>
      </c>
      <c r="H98" s="128">
        <v>1</v>
      </c>
      <c r="I98" s="128">
        <v>1</v>
      </c>
      <c r="J98" s="128">
        <v>1</v>
      </c>
      <c r="K98" s="128">
        <v>1</v>
      </c>
      <c r="L98" s="128">
        <v>0.75</v>
      </c>
      <c r="M98" s="128">
        <v>0.75</v>
      </c>
      <c r="N98" s="128">
        <v>0.75</v>
      </c>
      <c r="O98" s="128">
        <v>0.75</v>
      </c>
      <c r="P98" s="128">
        <v>0.75</v>
      </c>
      <c r="Q98" s="128">
        <v>0.5</v>
      </c>
      <c r="R98" s="128">
        <v>0.75</v>
      </c>
      <c r="S98" s="128">
        <v>0.75</v>
      </c>
      <c r="T98" s="128">
        <v>0.75</v>
      </c>
      <c r="U98" s="128">
        <v>0.75</v>
      </c>
      <c r="V98" s="128">
        <v>0.5</v>
      </c>
      <c r="W98" s="128">
        <v>0.75</v>
      </c>
      <c r="X98" s="128">
        <v>0.75</v>
      </c>
      <c r="Y98" s="128">
        <v>0.5</v>
      </c>
      <c r="Z98" s="128">
        <v>0.75</v>
      </c>
      <c r="AA98" s="128">
        <v>0.75</v>
      </c>
      <c r="AB98" s="128">
        <v>0.75</v>
      </c>
      <c r="AC98" s="128">
        <v>0.75</v>
      </c>
      <c r="AD98" s="128">
        <v>0.75</v>
      </c>
      <c r="AE98" s="128">
        <v>0.75</v>
      </c>
      <c r="AF98" s="128">
        <v>1</v>
      </c>
      <c r="AG98" s="128">
        <v>0.75</v>
      </c>
      <c r="AH98" s="128">
        <v>0.75</v>
      </c>
      <c r="AI98" s="128">
        <v>0.75</v>
      </c>
      <c r="AJ98" s="128">
        <v>0.75</v>
      </c>
      <c r="AK98" s="128">
        <v>0.75</v>
      </c>
      <c r="AL98" s="128">
        <v>0.75</v>
      </c>
      <c r="AM98" s="128">
        <v>0.75</v>
      </c>
      <c r="AN98" s="128">
        <v>0.5</v>
      </c>
      <c r="AO98" s="128">
        <v>0.75</v>
      </c>
      <c r="AP98" s="128">
        <v>0.75</v>
      </c>
      <c r="AQ98" s="128">
        <v>0.75</v>
      </c>
      <c r="AR98" s="128">
        <v>0.5</v>
      </c>
      <c r="AS98" s="128">
        <v>0.75</v>
      </c>
      <c r="AT98" s="128">
        <v>0.75</v>
      </c>
      <c r="AU98" s="128">
        <v>0.75</v>
      </c>
      <c r="AV98" s="128">
        <v>0.75</v>
      </c>
      <c r="AW98" s="128">
        <v>0.75</v>
      </c>
      <c r="AX98" s="128">
        <v>0.75</v>
      </c>
      <c r="AY98" s="128">
        <v>0.75</v>
      </c>
      <c r="AZ98" s="128">
        <v>0.75</v>
      </c>
      <c r="BA98" s="128">
        <v>0.75</v>
      </c>
      <c r="BB98" s="128">
        <v>0.75</v>
      </c>
      <c r="BC98" s="128">
        <v>0.75</v>
      </c>
      <c r="BD98" s="128">
        <v>0.75</v>
      </c>
      <c r="BE98" s="128">
        <v>0.75</v>
      </c>
      <c r="BF98" s="128">
        <v>0.75</v>
      </c>
      <c r="BG98" s="128">
        <v>0.75</v>
      </c>
      <c r="BH98" s="128">
        <v>0.75</v>
      </c>
      <c r="BI98" s="128">
        <v>0.75</v>
      </c>
      <c r="BJ98" s="128">
        <v>0.75</v>
      </c>
      <c r="BK98" s="128">
        <v>0.75</v>
      </c>
      <c r="BL98" s="128">
        <v>0.75</v>
      </c>
      <c r="BM98" s="128">
        <v>0.75</v>
      </c>
      <c r="BN98" s="128">
        <v>0.75</v>
      </c>
      <c r="BO98" s="128">
        <v>0.75</v>
      </c>
      <c r="BP98" s="128">
        <v>1</v>
      </c>
      <c r="BQ98" s="128">
        <v>1</v>
      </c>
      <c r="BR98" s="128">
        <v>0.75</v>
      </c>
      <c r="BS98" s="128">
        <v>0.75</v>
      </c>
      <c r="BT98" s="128">
        <v>0.75</v>
      </c>
      <c r="BU98" s="128">
        <v>0.75</v>
      </c>
      <c r="BV98" s="128">
        <v>0.75</v>
      </c>
      <c r="BW98" s="128">
        <v>0.75</v>
      </c>
      <c r="BX98" s="128">
        <v>0.5</v>
      </c>
      <c r="BY98" s="128">
        <v>0.5</v>
      </c>
      <c r="BZ98" s="128">
        <v>0.5</v>
      </c>
      <c r="CA98" s="128">
        <v>0.75</v>
      </c>
      <c r="CB98" s="128">
        <v>0.75</v>
      </c>
      <c r="CC98" s="128">
        <v>0.5</v>
      </c>
      <c r="CD98" s="128">
        <v>0.5</v>
      </c>
      <c r="CE98" s="128">
        <v>0.75</v>
      </c>
      <c r="CF98" s="128">
        <v>0.75</v>
      </c>
      <c r="CG98" s="128">
        <v>0.5</v>
      </c>
      <c r="CH98" s="128">
        <v>0.5</v>
      </c>
      <c r="CI98" s="128">
        <v>0.75</v>
      </c>
      <c r="CJ98" s="128">
        <v>0.5</v>
      </c>
      <c r="CK98" s="128">
        <v>0.5</v>
      </c>
      <c r="CL98" s="128">
        <v>0.75</v>
      </c>
      <c r="CM98" s="128">
        <v>0.75</v>
      </c>
      <c r="CN98" s="128">
        <v>0.75</v>
      </c>
      <c r="CO98" s="128">
        <v>0.75</v>
      </c>
      <c r="CP98" s="128">
        <v>0.75</v>
      </c>
      <c r="CQ98" s="128">
        <v>1</v>
      </c>
      <c r="CR98" s="128">
        <v>1</v>
      </c>
      <c r="CS98" s="128">
        <v>1</v>
      </c>
      <c r="CT98" s="128">
        <v>1</v>
      </c>
      <c r="CU98" s="128">
        <v>1</v>
      </c>
      <c r="CV98" s="128">
        <v>1</v>
      </c>
      <c r="CW98" s="128">
        <v>1</v>
      </c>
      <c r="CX98" s="128">
        <v>1</v>
      </c>
      <c r="CY98" s="128">
        <v>1</v>
      </c>
      <c r="CZ98" s="128">
        <v>1</v>
      </c>
    </row>
    <row r="99" spans="2:104">
      <c r="B99" s="112" t="s">
        <v>433</v>
      </c>
      <c r="C99" s="127">
        <v>0.8</v>
      </c>
      <c r="E99" s="112" t="s">
        <v>433</v>
      </c>
      <c r="F99" s="128">
        <v>1</v>
      </c>
      <c r="G99" s="128">
        <v>1</v>
      </c>
      <c r="H99" s="128">
        <v>1</v>
      </c>
      <c r="I99" s="128">
        <v>1</v>
      </c>
      <c r="J99" s="128">
        <v>1</v>
      </c>
      <c r="K99" s="128">
        <v>1</v>
      </c>
      <c r="L99" s="128">
        <v>0.75</v>
      </c>
      <c r="M99" s="128">
        <v>0.75</v>
      </c>
      <c r="N99" s="128">
        <v>0.75</v>
      </c>
      <c r="O99" s="128">
        <v>0.75</v>
      </c>
      <c r="P99" s="128">
        <v>0.75</v>
      </c>
      <c r="Q99" s="128">
        <v>0.5</v>
      </c>
      <c r="R99" s="128">
        <v>0.75</v>
      </c>
      <c r="S99" s="128">
        <v>0.75</v>
      </c>
      <c r="T99" s="128">
        <v>0.75</v>
      </c>
      <c r="U99" s="128">
        <v>0.75</v>
      </c>
      <c r="V99" s="128">
        <v>0.5</v>
      </c>
      <c r="W99" s="128">
        <v>0.75</v>
      </c>
      <c r="X99" s="128">
        <v>0.75</v>
      </c>
      <c r="Y99" s="128">
        <v>0.5</v>
      </c>
      <c r="Z99" s="128">
        <v>0.75</v>
      </c>
      <c r="AA99" s="128">
        <v>0.75</v>
      </c>
      <c r="AB99" s="128">
        <v>0.75</v>
      </c>
      <c r="AC99" s="128">
        <v>0.75</v>
      </c>
      <c r="AD99" s="128">
        <v>0.75</v>
      </c>
      <c r="AE99" s="128">
        <v>0.75</v>
      </c>
      <c r="AF99" s="128">
        <v>1</v>
      </c>
      <c r="AG99" s="128">
        <v>0.75</v>
      </c>
      <c r="AH99" s="128">
        <v>0.75</v>
      </c>
      <c r="AI99" s="128">
        <v>0.75</v>
      </c>
      <c r="AJ99" s="128">
        <v>0.75</v>
      </c>
      <c r="AK99" s="128">
        <v>0.75</v>
      </c>
      <c r="AL99" s="128">
        <v>0.75</v>
      </c>
      <c r="AM99" s="128">
        <v>0.75</v>
      </c>
      <c r="AN99" s="128">
        <v>0.75</v>
      </c>
      <c r="AO99" s="128">
        <v>0.75</v>
      </c>
      <c r="AP99" s="128">
        <v>0.75</v>
      </c>
      <c r="AQ99" s="128">
        <v>0.75</v>
      </c>
      <c r="AR99" s="128">
        <v>0.5</v>
      </c>
      <c r="AS99" s="128">
        <v>0.75</v>
      </c>
      <c r="AT99" s="128">
        <v>0.75</v>
      </c>
      <c r="AU99" s="128">
        <v>0.75</v>
      </c>
      <c r="AV99" s="128">
        <v>0.75</v>
      </c>
      <c r="AW99" s="128">
        <v>0.75</v>
      </c>
      <c r="AX99" s="128">
        <v>0.75</v>
      </c>
      <c r="AY99" s="128">
        <v>0.75</v>
      </c>
      <c r="AZ99" s="128">
        <v>0.75</v>
      </c>
      <c r="BA99" s="128">
        <v>0.75</v>
      </c>
      <c r="BB99" s="128">
        <v>0.75</v>
      </c>
      <c r="BC99" s="128">
        <v>0.75</v>
      </c>
      <c r="BD99" s="128">
        <v>0.75</v>
      </c>
      <c r="BE99" s="128">
        <v>0.75</v>
      </c>
      <c r="BF99" s="128">
        <v>0.75</v>
      </c>
      <c r="BG99" s="128">
        <v>0.75</v>
      </c>
      <c r="BH99" s="128">
        <v>0.75</v>
      </c>
      <c r="BI99" s="128">
        <v>0.75</v>
      </c>
      <c r="BJ99" s="128">
        <v>0.75</v>
      </c>
      <c r="BK99" s="128">
        <v>0.75</v>
      </c>
      <c r="BL99" s="128">
        <v>0.75</v>
      </c>
      <c r="BM99" s="128">
        <v>0.75</v>
      </c>
      <c r="BN99" s="128">
        <v>0.75</v>
      </c>
      <c r="BO99" s="128">
        <v>0.75</v>
      </c>
      <c r="BP99" s="128">
        <v>0.75</v>
      </c>
      <c r="BQ99" s="128">
        <v>1</v>
      </c>
      <c r="BR99" s="128">
        <v>0.75</v>
      </c>
      <c r="BS99" s="128">
        <v>0.75</v>
      </c>
      <c r="BT99" s="128">
        <v>0.75</v>
      </c>
      <c r="BU99" s="128">
        <v>0.75</v>
      </c>
      <c r="BV99" s="128">
        <v>0.75</v>
      </c>
      <c r="BW99" s="128">
        <v>0.75</v>
      </c>
      <c r="BX99" s="128">
        <v>0.5</v>
      </c>
      <c r="BY99" s="128">
        <v>0.5</v>
      </c>
      <c r="BZ99" s="128">
        <v>0.5</v>
      </c>
      <c r="CA99" s="128">
        <v>0.75</v>
      </c>
      <c r="CB99" s="128">
        <v>0.75</v>
      </c>
      <c r="CC99" s="128">
        <v>0.5</v>
      </c>
      <c r="CD99" s="128">
        <v>0.5</v>
      </c>
      <c r="CE99" s="128">
        <v>0.5</v>
      </c>
      <c r="CF99" s="128">
        <v>0.5</v>
      </c>
      <c r="CG99" s="128">
        <v>0.5</v>
      </c>
      <c r="CH99" s="128">
        <v>0.5</v>
      </c>
      <c r="CI99" s="128">
        <v>0.5</v>
      </c>
      <c r="CJ99" s="128">
        <v>0.5</v>
      </c>
      <c r="CK99" s="128">
        <v>0.5</v>
      </c>
      <c r="CL99" s="128">
        <v>0.75</v>
      </c>
      <c r="CM99" s="128">
        <v>0.75</v>
      </c>
      <c r="CN99" s="128">
        <v>0.75</v>
      </c>
      <c r="CO99" s="128">
        <v>0.75</v>
      </c>
      <c r="CP99" s="128">
        <v>0.75</v>
      </c>
      <c r="CQ99" s="128">
        <v>1</v>
      </c>
      <c r="CR99" s="128">
        <v>1</v>
      </c>
      <c r="CS99" s="128">
        <v>1</v>
      </c>
      <c r="CT99" s="128">
        <v>1</v>
      </c>
      <c r="CU99" s="128">
        <v>1</v>
      </c>
      <c r="CV99" s="128">
        <v>1</v>
      </c>
      <c r="CW99" s="128">
        <v>1</v>
      </c>
      <c r="CX99" s="128">
        <v>1</v>
      </c>
      <c r="CY99" s="128">
        <v>1</v>
      </c>
      <c r="CZ99" s="128">
        <v>1</v>
      </c>
    </row>
    <row r="100" spans="2:104">
      <c r="B100" s="112" t="s">
        <v>434</v>
      </c>
      <c r="C100" s="127">
        <v>0.8</v>
      </c>
      <c r="E100" s="112" t="s">
        <v>434</v>
      </c>
      <c r="F100" s="128">
        <v>1</v>
      </c>
      <c r="G100" s="128">
        <v>1</v>
      </c>
      <c r="H100" s="128">
        <v>1</v>
      </c>
      <c r="I100" s="128">
        <v>1</v>
      </c>
      <c r="J100" s="128">
        <v>1</v>
      </c>
      <c r="K100" s="128">
        <v>1</v>
      </c>
      <c r="L100" s="128">
        <v>0.75</v>
      </c>
      <c r="M100" s="128">
        <v>0.75</v>
      </c>
      <c r="N100" s="128">
        <v>0.75</v>
      </c>
      <c r="O100" s="128">
        <v>0.75</v>
      </c>
      <c r="P100" s="128">
        <v>0.75</v>
      </c>
      <c r="Q100" s="128">
        <v>0.5</v>
      </c>
      <c r="R100" s="128">
        <v>0.75</v>
      </c>
      <c r="S100" s="128">
        <v>0.75</v>
      </c>
      <c r="T100" s="128">
        <v>0.75</v>
      </c>
      <c r="U100" s="128">
        <v>0.75</v>
      </c>
      <c r="V100" s="128">
        <v>0.5</v>
      </c>
      <c r="W100" s="128">
        <v>0.75</v>
      </c>
      <c r="X100" s="128">
        <v>0.75</v>
      </c>
      <c r="Y100" s="128">
        <v>0.5</v>
      </c>
      <c r="Z100" s="128">
        <v>0.75</v>
      </c>
      <c r="AA100" s="128">
        <v>0.75</v>
      </c>
      <c r="AB100" s="128">
        <v>0.75</v>
      </c>
      <c r="AC100" s="128">
        <v>0.75</v>
      </c>
      <c r="AD100" s="128">
        <v>0.75</v>
      </c>
      <c r="AE100" s="128">
        <v>0.75</v>
      </c>
      <c r="AF100" s="128">
        <v>1</v>
      </c>
      <c r="AG100" s="128">
        <v>0.75</v>
      </c>
      <c r="AH100" s="128">
        <v>0.75</v>
      </c>
      <c r="AI100" s="128">
        <v>0.75</v>
      </c>
      <c r="AJ100" s="128">
        <v>0.75</v>
      </c>
      <c r="AK100" s="128">
        <v>0.75</v>
      </c>
      <c r="AL100" s="128">
        <v>0.75</v>
      </c>
      <c r="AM100" s="128">
        <v>0.75</v>
      </c>
      <c r="AN100" s="128">
        <v>0.75</v>
      </c>
      <c r="AO100" s="128">
        <v>0.75</v>
      </c>
      <c r="AP100" s="128">
        <v>0.75</v>
      </c>
      <c r="AQ100" s="128">
        <v>0.75</v>
      </c>
      <c r="AR100" s="128">
        <v>0.5</v>
      </c>
      <c r="AS100" s="128">
        <v>0.75</v>
      </c>
      <c r="AT100" s="128">
        <v>0.75</v>
      </c>
      <c r="AU100" s="128">
        <v>0.75</v>
      </c>
      <c r="AV100" s="128">
        <v>0.75</v>
      </c>
      <c r="AW100" s="128">
        <v>0.75</v>
      </c>
      <c r="AX100" s="128">
        <v>0.75</v>
      </c>
      <c r="AY100" s="128">
        <v>0.75</v>
      </c>
      <c r="AZ100" s="128">
        <v>0.75</v>
      </c>
      <c r="BA100" s="128">
        <v>0.75</v>
      </c>
      <c r="BB100" s="128">
        <v>0.75</v>
      </c>
      <c r="BC100" s="128">
        <v>0.75</v>
      </c>
      <c r="BD100" s="128">
        <v>0.75</v>
      </c>
      <c r="BE100" s="128">
        <v>0.75</v>
      </c>
      <c r="BF100" s="128">
        <v>0.75</v>
      </c>
      <c r="BG100" s="128">
        <v>0.75</v>
      </c>
      <c r="BH100" s="128">
        <v>0.75</v>
      </c>
      <c r="BI100" s="128">
        <v>0.75</v>
      </c>
      <c r="BJ100" s="128">
        <v>0.75</v>
      </c>
      <c r="BK100" s="128">
        <v>0.75</v>
      </c>
      <c r="BL100" s="128">
        <v>0.75</v>
      </c>
      <c r="BM100" s="128">
        <v>0.75</v>
      </c>
      <c r="BN100" s="128">
        <v>0.75</v>
      </c>
      <c r="BO100" s="128">
        <v>0.75</v>
      </c>
      <c r="BP100" s="128">
        <v>0.75</v>
      </c>
      <c r="BQ100" s="128">
        <v>1</v>
      </c>
      <c r="BR100" s="128">
        <v>0.75</v>
      </c>
      <c r="BS100" s="128">
        <v>0.75</v>
      </c>
      <c r="BT100" s="128">
        <v>0.75</v>
      </c>
      <c r="BU100" s="128">
        <v>0.75</v>
      </c>
      <c r="BV100" s="128">
        <v>0.75</v>
      </c>
      <c r="BW100" s="128">
        <v>0.75</v>
      </c>
      <c r="BX100" s="128">
        <v>0.5</v>
      </c>
      <c r="BY100" s="128">
        <v>0.5</v>
      </c>
      <c r="BZ100" s="128">
        <v>0.5</v>
      </c>
      <c r="CA100" s="128">
        <v>0.75</v>
      </c>
      <c r="CB100" s="128">
        <v>0.75</v>
      </c>
      <c r="CC100" s="128">
        <v>0.5</v>
      </c>
      <c r="CD100" s="128">
        <v>0.5</v>
      </c>
      <c r="CE100" s="128">
        <v>0.5</v>
      </c>
      <c r="CF100" s="128">
        <v>0.5</v>
      </c>
      <c r="CG100" s="128">
        <v>0.5</v>
      </c>
      <c r="CH100" s="128">
        <v>0.5</v>
      </c>
      <c r="CI100" s="128">
        <v>0.5</v>
      </c>
      <c r="CJ100" s="128">
        <v>0.5</v>
      </c>
      <c r="CK100" s="128">
        <v>0.5</v>
      </c>
      <c r="CL100" s="128">
        <v>0.75</v>
      </c>
      <c r="CM100" s="128">
        <v>0.75</v>
      </c>
      <c r="CN100" s="128">
        <v>0.75</v>
      </c>
      <c r="CO100" s="128">
        <v>0.75</v>
      </c>
      <c r="CP100" s="128">
        <v>0.75</v>
      </c>
      <c r="CQ100" s="128">
        <v>1</v>
      </c>
      <c r="CR100" s="128">
        <v>1</v>
      </c>
      <c r="CS100" s="128">
        <v>1</v>
      </c>
      <c r="CT100" s="128">
        <v>1</v>
      </c>
      <c r="CU100" s="128">
        <v>1</v>
      </c>
      <c r="CV100" s="128">
        <v>1</v>
      </c>
      <c r="CW100" s="128">
        <v>1</v>
      </c>
      <c r="CX100" s="128">
        <v>1</v>
      </c>
      <c r="CY100" s="128">
        <v>1</v>
      </c>
      <c r="CZ100" s="128">
        <v>1</v>
      </c>
    </row>
    <row r="101" spans="2:104">
      <c r="B101" s="112" t="s">
        <v>435</v>
      </c>
      <c r="C101" s="127">
        <v>0.8</v>
      </c>
      <c r="E101" s="112" t="s">
        <v>435</v>
      </c>
      <c r="F101" s="128">
        <v>1</v>
      </c>
      <c r="G101" s="128">
        <v>1</v>
      </c>
      <c r="H101" s="128">
        <v>1</v>
      </c>
      <c r="I101" s="128">
        <v>1</v>
      </c>
      <c r="J101" s="128">
        <v>1</v>
      </c>
      <c r="K101" s="128">
        <v>1</v>
      </c>
      <c r="L101" s="128">
        <v>0.75</v>
      </c>
      <c r="M101" s="128">
        <v>0.75</v>
      </c>
      <c r="N101" s="128">
        <v>0.75</v>
      </c>
      <c r="O101" s="128">
        <v>0.75</v>
      </c>
      <c r="P101" s="128">
        <v>0.75</v>
      </c>
      <c r="Q101" s="128">
        <v>0.5</v>
      </c>
      <c r="R101" s="128">
        <v>0.75</v>
      </c>
      <c r="S101" s="128">
        <v>0.75</v>
      </c>
      <c r="T101" s="128">
        <v>0.75</v>
      </c>
      <c r="U101" s="128">
        <v>0.75</v>
      </c>
      <c r="V101" s="128">
        <v>0.5</v>
      </c>
      <c r="W101" s="128">
        <v>0.75</v>
      </c>
      <c r="X101" s="128">
        <v>0.75</v>
      </c>
      <c r="Y101" s="128">
        <v>0.5</v>
      </c>
      <c r="Z101" s="128">
        <v>0.75</v>
      </c>
      <c r="AA101" s="128">
        <v>0.75</v>
      </c>
      <c r="AB101" s="128">
        <v>0.75</v>
      </c>
      <c r="AC101" s="128">
        <v>0.75</v>
      </c>
      <c r="AD101" s="128">
        <v>0.75</v>
      </c>
      <c r="AE101" s="128">
        <v>0.75</v>
      </c>
      <c r="AF101" s="128">
        <v>1</v>
      </c>
      <c r="AG101" s="128">
        <v>0.75</v>
      </c>
      <c r="AH101" s="128">
        <v>0.75</v>
      </c>
      <c r="AI101" s="128">
        <v>0.75</v>
      </c>
      <c r="AJ101" s="128">
        <v>0.75</v>
      </c>
      <c r="AK101" s="128">
        <v>0.75</v>
      </c>
      <c r="AL101" s="128">
        <v>0.75</v>
      </c>
      <c r="AM101" s="128">
        <v>0.75</v>
      </c>
      <c r="AN101" s="128">
        <v>0.75</v>
      </c>
      <c r="AO101" s="128">
        <v>0.75</v>
      </c>
      <c r="AP101" s="128">
        <v>0.75</v>
      </c>
      <c r="AQ101" s="128">
        <v>0.75</v>
      </c>
      <c r="AR101" s="128">
        <v>0.5</v>
      </c>
      <c r="AS101" s="128">
        <v>0.75</v>
      </c>
      <c r="AT101" s="128">
        <v>0.75</v>
      </c>
      <c r="AU101" s="128">
        <v>0.75</v>
      </c>
      <c r="AV101" s="128">
        <v>0.75</v>
      </c>
      <c r="AW101" s="128">
        <v>0.75</v>
      </c>
      <c r="AX101" s="128">
        <v>0.75</v>
      </c>
      <c r="AY101" s="128">
        <v>0.75</v>
      </c>
      <c r="AZ101" s="128">
        <v>0.75</v>
      </c>
      <c r="BA101" s="128">
        <v>0.75</v>
      </c>
      <c r="BB101" s="128">
        <v>0.75</v>
      </c>
      <c r="BC101" s="128">
        <v>0.75</v>
      </c>
      <c r="BD101" s="128">
        <v>0.75</v>
      </c>
      <c r="BE101" s="128">
        <v>0.75</v>
      </c>
      <c r="BF101" s="128">
        <v>0.75</v>
      </c>
      <c r="BG101" s="128">
        <v>0.75</v>
      </c>
      <c r="BH101" s="128">
        <v>0.75</v>
      </c>
      <c r="BI101" s="128">
        <v>0.75</v>
      </c>
      <c r="BJ101" s="128">
        <v>0.75</v>
      </c>
      <c r="BK101" s="128">
        <v>0.75</v>
      </c>
      <c r="BL101" s="128">
        <v>0.75</v>
      </c>
      <c r="BM101" s="128">
        <v>0.75</v>
      </c>
      <c r="BN101" s="128">
        <v>0.75</v>
      </c>
      <c r="BO101" s="128">
        <v>0.75</v>
      </c>
      <c r="BP101" s="128">
        <v>1</v>
      </c>
      <c r="BQ101" s="128">
        <v>1</v>
      </c>
      <c r="BR101" s="128">
        <v>0.75</v>
      </c>
      <c r="BS101" s="128">
        <v>0.75</v>
      </c>
      <c r="BT101" s="128">
        <v>0.75</v>
      </c>
      <c r="BU101" s="128">
        <v>0.75</v>
      </c>
      <c r="BV101" s="128">
        <v>0.75</v>
      </c>
      <c r="BW101" s="128">
        <v>0.75</v>
      </c>
      <c r="BX101" s="128">
        <v>0.5</v>
      </c>
      <c r="BY101" s="128">
        <v>0.5</v>
      </c>
      <c r="BZ101" s="128">
        <v>0.5</v>
      </c>
      <c r="CA101" s="128">
        <v>0.75</v>
      </c>
      <c r="CB101" s="128">
        <v>0.75</v>
      </c>
      <c r="CC101" s="128">
        <v>0.5</v>
      </c>
      <c r="CD101" s="128">
        <v>0.5</v>
      </c>
      <c r="CE101" s="128">
        <v>0.5</v>
      </c>
      <c r="CF101" s="128">
        <v>0.5</v>
      </c>
      <c r="CG101" s="128">
        <v>0.5</v>
      </c>
      <c r="CH101" s="128">
        <v>0.5</v>
      </c>
      <c r="CI101" s="128">
        <v>0.5</v>
      </c>
      <c r="CJ101" s="128">
        <v>0.5</v>
      </c>
      <c r="CK101" s="128">
        <v>0.5</v>
      </c>
      <c r="CL101" s="128">
        <v>0.75</v>
      </c>
      <c r="CM101" s="128">
        <v>0.75</v>
      </c>
      <c r="CN101" s="128">
        <v>0.75</v>
      </c>
      <c r="CO101" s="128">
        <v>0.75</v>
      </c>
      <c r="CP101" s="128">
        <v>0.75</v>
      </c>
      <c r="CQ101" s="128">
        <v>1</v>
      </c>
      <c r="CR101" s="128">
        <v>1</v>
      </c>
      <c r="CS101" s="128">
        <v>1</v>
      </c>
      <c r="CT101" s="128">
        <v>1</v>
      </c>
      <c r="CU101" s="128">
        <v>1</v>
      </c>
      <c r="CV101" s="128">
        <v>1</v>
      </c>
      <c r="CW101" s="128">
        <v>1</v>
      </c>
      <c r="CX101" s="128">
        <v>1</v>
      </c>
      <c r="CY101" s="128">
        <v>1</v>
      </c>
      <c r="CZ101" s="128">
        <v>1</v>
      </c>
    </row>
    <row r="102" spans="2:104">
      <c r="B102" s="112" t="s">
        <v>436</v>
      </c>
      <c r="C102" s="127">
        <v>0.8</v>
      </c>
      <c r="E102" s="112" t="s">
        <v>436</v>
      </c>
      <c r="F102" s="128">
        <v>1</v>
      </c>
      <c r="G102" s="128">
        <v>1</v>
      </c>
      <c r="H102" s="128">
        <v>1</v>
      </c>
      <c r="I102" s="128">
        <v>1</v>
      </c>
      <c r="J102" s="128">
        <v>1</v>
      </c>
      <c r="K102" s="128">
        <v>1</v>
      </c>
      <c r="L102" s="128">
        <v>0.75</v>
      </c>
      <c r="M102" s="128">
        <v>0.75</v>
      </c>
      <c r="N102" s="128">
        <v>0.75</v>
      </c>
      <c r="O102" s="128">
        <v>0.75</v>
      </c>
      <c r="P102" s="128">
        <v>0.75</v>
      </c>
      <c r="Q102" s="128">
        <v>0.5</v>
      </c>
      <c r="R102" s="128">
        <v>0.75</v>
      </c>
      <c r="S102" s="128">
        <v>0.75</v>
      </c>
      <c r="T102" s="128">
        <v>0.75</v>
      </c>
      <c r="U102" s="128">
        <v>0.75</v>
      </c>
      <c r="V102" s="128">
        <v>0.5</v>
      </c>
      <c r="W102" s="128">
        <v>0.75</v>
      </c>
      <c r="X102" s="128">
        <v>0.75</v>
      </c>
      <c r="Y102" s="128">
        <v>0.5</v>
      </c>
      <c r="Z102" s="128">
        <v>0.75</v>
      </c>
      <c r="AA102" s="128">
        <v>0.75</v>
      </c>
      <c r="AB102" s="128">
        <v>0.75</v>
      </c>
      <c r="AC102" s="128">
        <v>0.75</v>
      </c>
      <c r="AD102" s="128">
        <v>0.75</v>
      </c>
      <c r="AE102" s="128">
        <v>0.75</v>
      </c>
      <c r="AF102" s="128">
        <v>1</v>
      </c>
      <c r="AG102" s="128">
        <v>0.75</v>
      </c>
      <c r="AH102" s="128">
        <v>0.75</v>
      </c>
      <c r="AI102" s="128">
        <v>0.75</v>
      </c>
      <c r="AJ102" s="128">
        <v>0.75</v>
      </c>
      <c r="AK102" s="128">
        <v>0.75</v>
      </c>
      <c r="AL102" s="128">
        <v>0.75</v>
      </c>
      <c r="AM102" s="128">
        <v>0.75</v>
      </c>
      <c r="AN102" s="128">
        <v>0.75</v>
      </c>
      <c r="AO102" s="128">
        <v>0.75</v>
      </c>
      <c r="AP102" s="128">
        <v>0.75</v>
      </c>
      <c r="AQ102" s="128">
        <v>0.75</v>
      </c>
      <c r="AR102" s="128">
        <v>0.5</v>
      </c>
      <c r="AS102" s="128">
        <v>0.75</v>
      </c>
      <c r="AT102" s="128">
        <v>0.75</v>
      </c>
      <c r="AU102" s="128">
        <v>0.75</v>
      </c>
      <c r="AV102" s="128">
        <v>0.75</v>
      </c>
      <c r="AW102" s="128">
        <v>0.75</v>
      </c>
      <c r="AX102" s="128">
        <v>0.75</v>
      </c>
      <c r="AY102" s="128">
        <v>0.75</v>
      </c>
      <c r="AZ102" s="128">
        <v>0.75</v>
      </c>
      <c r="BA102" s="128">
        <v>0.75</v>
      </c>
      <c r="BB102" s="128">
        <v>0.75</v>
      </c>
      <c r="BC102" s="128">
        <v>0.75</v>
      </c>
      <c r="BD102" s="128">
        <v>0.75</v>
      </c>
      <c r="BE102" s="128">
        <v>0.75</v>
      </c>
      <c r="BF102" s="128">
        <v>0.75</v>
      </c>
      <c r="BG102" s="128">
        <v>0.75</v>
      </c>
      <c r="BH102" s="128">
        <v>0.75</v>
      </c>
      <c r="BI102" s="128">
        <v>0.75</v>
      </c>
      <c r="BJ102" s="128">
        <v>0.75</v>
      </c>
      <c r="BK102" s="128">
        <v>0.75</v>
      </c>
      <c r="BL102" s="128">
        <v>0.75</v>
      </c>
      <c r="BM102" s="128">
        <v>0.75</v>
      </c>
      <c r="BN102" s="128">
        <v>0.75</v>
      </c>
      <c r="BO102" s="128">
        <v>0.75</v>
      </c>
      <c r="BP102" s="128">
        <v>1</v>
      </c>
      <c r="BQ102" s="128">
        <v>1</v>
      </c>
      <c r="BR102" s="128">
        <v>0.75</v>
      </c>
      <c r="BS102" s="128">
        <v>0.75</v>
      </c>
      <c r="BT102" s="128">
        <v>0.75</v>
      </c>
      <c r="BU102" s="128">
        <v>0.75</v>
      </c>
      <c r="BV102" s="128">
        <v>0.75</v>
      </c>
      <c r="BW102" s="128">
        <v>0.75</v>
      </c>
      <c r="BX102" s="128">
        <v>0.5</v>
      </c>
      <c r="BY102" s="128">
        <v>0.5</v>
      </c>
      <c r="BZ102" s="128">
        <v>0.5</v>
      </c>
      <c r="CA102" s="128">
        <v>0.75</v>
      </c>
      <c r="CB102" s="128">
        <v>0.75</v>
      </c>
      <c r="CC102" s="128">
        <v>0.5</v>
      </c>
      <c r="CD102" s="128">
        <v>0.5</v>
      </c>
      <c r="CE102" s="128">
        <v>0.5</v>
      </c>
      <c r="CF102" s="128">
        <v>0.75</v>
      </c>
      <c r="CG102" s="128">
        <v>0.5</v>
      </c>
      <c r="CH102" s="128">
        <v>0.5</v>
      </c>
      <c r="CI102" s="128">
        <v>0.75</v>
      </c>
      <c r="CJ102" s="128">
        <v>0.5</v>
      </c>
      <c r="CK102" s="128">
        <v>0.5</v>
      </c>
      <c r="CL102" s="128">
        <v>0.75</v>
      </c>
      <c r="CM102" s="128">
        <v>0.75</v>
      </c>
      <c r="CN102" s="128">
        <v>0.75</v>
      </c>
      <c r="CO102" s="128">
        <v>0.75</v>
      </c>
      <c r="CP102" s="128">
        <v>0.75</v>
      </c>
      <c r="CQ102" s="128">
        <v>1</v>
      </c>
      <c r="CR102" s="128">
        <v>1</v>
      </c>
      <c r="CS102" s="128">
        <v>1</v>
      </c>
      <c r="CT102" s="128">
        <v>1</v>
      </c>
      <c r="CU102" s="128">
        <v>1</v>
      </c>
      <c r="CV102" s="128">
        <v>1</v>
      </c>
      <c r="CW102" s="128">
        <v>1</v>
      </c>
      <c r="CX102" s="128">
        <v>1</v>
      </c>
      <c r="CY102" s="128">
        <v>1</v>
      </c>
      <c r="CZ102" s="128">
        <v>1</v>
      </c>
    </row>
    <row r="103" spans="2:104">
      <c r="B103" s="112" t="s">
        <v>437</v>
      </c>
      <c r="C103" s="127">
        <v>0.7</v>
      </c>
      <c r="E103" s="112" t="s">
        <v>437</v>
      </c>
      <c r="F103" s="128">
        <v>1</v>
      </c>
      <c r="G103" s="128">
        <v>1</v>
      </c>
      <c r="H103" s="128">
        <v>1</v>
      </c>
      <c r="I103" s="128">
        <v>1</v>
      </c>
      <c r="J103" s="128">
        <v>1</v>
      </c>
      <c r="K103" s="128">
        <v>1</v>
      </c>
      <c r="L103" s="128">
        <v>0.75</v>
      </c>
      <c r="M103" s="128">
        <v>0.75</v>
      </c>
      <c r="N103" s="128">
        <v>1</v>
      </c>
      <c r="O103" s="128">
        <v>1</v>
      </c>
      <c r="P103" s="128">
        <v>0.75</v>
      </c>
      <c r="Q103" s="128">
        <v>0.75</v>
      </c>
      <c r="R103" s="128">
        <v>0.75</v>
      </c>
      <c r="S103" s="128">
        <v>0.75</v>
      </c>
      <c r="T103" s="128">
        <v>0.75</v>
      </c>
      <c r="U103" s="128">
        <v>0.75</v>
      </c>
      <c r="V103" s="128">
        <v>0.75</v>
      </c>
      <c r="W103" s="128">
        <v>0.75</v>
      </c>
      <c r="X103" s="128">
        <v>0.75</v>
      </c>
      <c r="Y103" s="128">
        <v>0.75</v>
      </c>
      <c r="Z103" s="128">
        <v>0.75</v>
      </c>
      <c r="AA103" s="128">
        <v>0.75</v>
      </c>
      <c r="AB103" s="128">
        <v>0.75</v>
      </c>
      <c r="AC103" s="128">
        <v>0.75</v>
      </c>
      <c r="AD103" s="128">
        <v>0.75</v>
      </c>
      <c r="AE103" s="128">
        <v>0.75</v>
      </c>
      <c r="AF103" s="128">
        <v>1</v>
      </c>
      <c r="AG103" s="128">
        <v>0.75</v>
      </c>
      <c r="AH103" s="128">
        <v>0.75</v>
      </c>
      <c r="AI103" s="128">
        <v>0.75</v>
      </c>
      <c r="AJ103" s="128">
        <v>0.75</v>
      </c>
      <c r="AK103" s="128">
        <v>0.75</v>
      </c>
      <c r="AL103" s="128">
        <v>0.75</v>
      </c>
      <c r="AM103" s="128">
        <v>0.75</v>
      </c>
      <c r="AN103" s="128">
        <v>0.5</v>
      </c>
      <c r="AO103" s="128">
        <v>0.75</v>
      </c>
      <c r="AP103" s="128">
        <v>0.75</v>
      </c>
      <c r="AQ103" s="128">
        <v>0.75</v>
      </c>
      <c r="AR103" s="128">
        <v>0.5</v>
      </c>
      <c r="AS103" s="128">
        <v>0.75</v>
      </c>
      <c r="AT103" s="128">
        <v>0.75</v>
      </c>
      <c r="AU103" s="128">
        <v>0.75</v>
      </c>
      <c r="AV103" s="128">
        <v>0.75</v>
      </c>
      <c r="AW103" s="128">
        <v>0.75</v>
      </c>
      <c r="AX103" s="128">
        <v>0.75</v>
      </c>
      <c r="AY103" s="128">
        <v>0.75</v>
      </c>
      <c r="AZ103" s="128">
        <v>0.75</v>
      </c>
      <c r="BA103" s="128">
        <v>0.75</v>
      </c>
      <c r="BB103" s="128">
        <v>0.75</v>
      </c>
      <c r="BC103" s="128">
        <v>0.75</v>
      </c>
      <c r="BD103" s="128">
        <v>0.75</v>
      </c>
      <c r="BE103" s="128">
        <v>0.75</v>
      </c>
      <c r="BF103" s="128">
        <v>0.75</v>
      </c>
      <c r="BG103" s="128">
        <v>0.75</v>
      </c>
      <c r="BH103" s="128">
        <v>0.75</v>
      </c>
      <c r="BI103" s="128">
        <v>0.75</v>
      </c>
      <c r="BJ103" s="128">
        <v>0.75</v>
      </c>
      <c r="BK103" s="128">
        <v>0.75</v>
      </c>
      <c r="BL103" s="128">
        <v>0.75</v>
      </c>
      <c r="BM103" s="128">
        <v>0.75</v>
      </c>
      <c r="BN103" s="128">
        <v>0.75</v>
      </c>
      <c r="BO103" s="128">
        <v>0.75</v>
      </c>
      <c r="BP103" s="128">
        <v>0.75</v>
      </c>
      <c r="BQ103" s="128">
        <v>0.75</v>
      </c>
      <c r="BR103" s="128">
        <v>0.75</v>
      </c>
      <c r="BS103" s="128">
        <v>0.75</v>
      </c>
      <c r="BT103" s="128">
        <v>0.75</v>
      </c>
      <c r="BU103" s="128">
        <v>0.75</v>
      </c>
      <c r="BV103" s="128">
        <v>0.75</v>
      </c>
      <c r="BW103" s="128">
        <v>0.75</v>
      </c>
      <c r="BX103" s="128">
        <v>0.5</v>
      </c>
      <c r="BY103" s="128">
        <v>0.5</v>
      </c>
      <c r="BZ103" s="128">
        <v>0.5</v>
      </c>
      <c r="CA103" s="128">
        <v>0.75</v>
      </c>
      <c r="CB103" s="128">
        <v>0.5</v>
      </c>
      <c r="CC103" s="128">
        <v>0.5</v>
      </c>
      <c r="CD103" s="128">
        <v>0.5</v>
      </c>
      <c r="CE103" s="128">
        <v>0.75</v>
      </c>
      <c r="CF103" s="128">
        <v>0.5</v>
      </c>
      <c r="CG103" s="128">
        <v>0.5</v>
      </c>
      <c r="CH103" s="128">
        <v>0.5</v>
      </c>
      <c r="CI103" s="128">
        <v>0.75</v>
      </c>
      <c r="CJ103" s="128">
        <v>0.75</v>
      </c>
      <c r="CK103" s="128">
        <v>0.5</v>
      </c>
      <c r="CL103" s="128">
        <v>0.75</v>
      </c>
      <c r="CM103" s="128">
        <v>0.75</v>
      </c>
      <c r="CN103" s="128">
        <v>0.75</v>
      </c>
      <c r="CO103" s="128">
        <v>0.75</v>
      </c>
      <c r="CP103" s="128">
        <v>0.75</v>
      </c>
      <c r="CQ103" s="128">
        <v>1</v>
      </c>
      <c r="CR103" s="128">
        <v>1</v>
      </c>
      <c r="CS103" s="128">
        <v>1</v>
      </c>
      <c r="CT103" s="128">
        <v>1</v>
      </c>
      <c r="CU103" s="128">
        <v>1</v>
      </c>
      <c r="CV103" s="128">
        <v>1</v>
      </c>
      <c r="CW103" s="128">
        <v>1</v>
      </c>
      <c r="CX103" s="128">
        <v>1</v>
      </c>
      <c r="CY103" s="128">
        <v>1</v>
      </c>
      <c r="CZ103" s="128">
        <v>1</v>
      </c>
    </row>
    <row r="104" spans="2:104">
      <c r="B104" s="112" t="s">
        <v>438</v>
      </c>
      <c r="C104" s="127">
        <v>0.7</v>
      </c>
      <c r="E104" s="112" t="s">
        <v>438</v>
      </c>
      <c r="F104" s="128">
        <v>0.75</v>
      </c>
      <c r="G104" s="128">
        <v>0.75</v>
      </c>
      <c r="H104" s="128">
        <v>0.75</v>
      </c>
      <c r="I104" s="128">
        <v>0.75</v>
      </c>
      <c r="J104" s="128">
        <v>0.75</v>
      </c>
      <c r="K104" s="128">
        <v>0.75</v>
      </c>
      <c r="L104" s="128">
        <v>0.75</v>
      </c>
      <c r="M104" s="128">
        <v>0.75</v>
      </c>
      <c r="N104" s="128">
        <v>0.75</v>
      </c>
      <c r="O104" s="128">
        <v>0.75</v>
      </c>
      <c r="P104" s="128">
        <v>0.5</v>
      </c>
      <c r="Q104" s="128">
        <v>0.5</v>
      </c>
      <c r="R104" s="128">
        <v>0.5</v>
      </c>
      <c r="S104" s="128">
        <v>0.75</v>
      </c>
      <c r="T104" s="128">
        <v>0.5</v>
      </c>
      <c r="U104" s="128">
        <v>0.75</v>
      </c>
      <c r="V104" s="128">
        <v>0.5</v>
      </c>
      <c r="W104" s="128">
        <v>0.75</v>
      </c>
      <c r="X104" s="128">
        <v>0.75</v>
      </c>
      <c r="Y104" s="128">
        <v>0.5</v>
      </c>
      <c r="Z104" s="128">
        <v>0.75</v>
      </c>
      <c r="AA104" s="128">
        <v>0.75</v>
      </c>
      <c r="AB104" s="128">
        <v>0.75</v>
      </c>
      <c r="AC104" s="128">
        <v>0.75</v>
      </c>
      <c r="AD104" s="128">
        <v>0.75</v>
      </c>
      <c r="AE104" s="128">
        <v>1</v>
      </c>
      <c r="AF104" s="128">
        <v>1</v>
      </c>
      <c r="AG104" s="128">
        <v>1</v>
      </c>
      <c r="AH104" s="128">
        <v>0.75</v>
      </c>
      <c r="AI104" s="128">
        <v>1</v>
      </c>
      <c r="AJ104" s="128">
        <v>0.75</v>
      </c>
      <c r="AK104" s="128">
        <v>0.75</v>
      </c>
      <c r="AL104" s="128">
        <v>0.75</v>
      </c>
      <c r="AM104" s="128">
        <v>0.75</v>
      </c>
      <c r="AN104" s="128">
        <v>0.75</v>
      </c>
      <c r="AO104" s="128">
        <v>0.75</v>
      </c>
      <c r="AP104" s="128">
        <v>0.75</v>
      </c>
      <c r="AQ104" s="128">
        <v>0.75</v>
      </c>
      <c r="AR104" s="128">
        <v>0.75</v>
      </c>
      <c r="AS104" s="128">
        <v>0.75</v>
      </c>
      <c r="AT104" s="128">
        <v>0.75</v>
      </c>
      <c r="AU104" s="128">
        <v>0.75</v>
      </c>
      <c r="AV104" s="128">
        <v>1</v>
      </c>
      <c r="AW104" s="128">
        <v>0.75</v>
      </c>
      <c r="AX104" s="128">
        <v>0.75</v>
      </c>
      <c r="AY104" s="128">
        <v>0.75</v>
      </c>
      <c r="AZ104" s="128">
        <v>1</v>
      </c>
      <c r="BA104" s="128">
        <v>0.75</v>
      </c>
      <c r="BB104" s="128">
        <v>0.75</v>
      </c>
      <c r="BC104" s="128">
        <v>0.75</v>
      </c>
      <c r="BD104" s="128">
        <v>0.75</v>
      </c>
      <c r="BE104" s="128">
        <v>0.75</v>
      </c>
      <c r="BF104" s="128">
        <v>0.75</v>
      </c>
      <c r="BG104" s="128">
        <v>0.75</v>
      </c>
      <c r="BH104" s="128">
        <v>0.75</v>
      </c>
      <c r="BI104" s="128">
        <v>0.75</v>
      </c>
      <c r="BJ104" s="128">
        <v>0.75</v>
      </c>
      <c r="BK104" s="128">
        <v>0.75</v>
      </c>
      <c r="BL104" s="128">
        <v>0.75</v>
      </c>
      <c r="BM104" s="128">
        <v>0.75</v>
      </c>
      <c r="BN104" s="128">
        <v>0.75</v>
      </c>
      <c r="BO104" s="128">
        <v>0.75</v>
      </c>
      <c r="BP104" s="128">
        <v>0.75</v>
      </c>
      <c r="BQ104" s="128">
        <v>0.75</v>
      </c>
      <c r="BR104" s="128">
        <v>0.75</v>
      </c>
      <c r="BS104" s="128">
        <v>0.75</v>
      </c>
      <c r="BT104" s="128">
        <v>0.75</v>
      </c>
      <c r="BU104" s="128">
        <v>0.75</v>
      </c>
      <c r="BV104" s="128">
        <v>0.75</v>
      </c>
      <c r="BW104" s="128">
        <v>0.75</v>
      </c>
      <c r="BX104" s="128">
        <v>0.5</v>
      </c>
      <c r="BY104" s="128">
        <v>0.5</v>
      </c>
      <c r="BZ104" s="128">
        <v>0.5</v>
      </c>
      <c r="CA104" s="128">
        <v>0.5</v>
      </c>
      <c r="CB104" s="128">
        <v>0.5</v>
      </c>
      <c r="CC104" s="128">
        <v>0.5</v>
      </c>
      <c r="CD104" s="128">
        <v>0.5</v>
      </c>
      <c r="CE104" s="128">
        <v>0.5</v>
      </c>
      <c r="CF104" s="128">
        <v>0.5</v>
      </c>
      <c r="CG104" s="128">
        <v>0.5</v>
      </c>
      <c r="CH104" s="128">
        <v>0.5</v>
      </c>
      <c r="CI104" s="128">
        <v>0.5</v>
      </c>
      <c r="CJ104" s="128">
        <v>0.5</v>
      </c>
      <c r="CK104" s="128">
        <v>0.5</v>
      </c>
      <c r="CL104" s="128">
        <v>0.75</v>
      </c>
      <c r="CM104" s="128">
        <v>0.75</v>
      </c>
      <c r="CN104" s="128">
        <v>0.75</v>
      </c>
      <c r="CO104" s="128">
        <v>0.75</v>
      </c>
      <c r="CP104" s="128">
        <v>0.5</v>
      </c>
      <c r="CQ104" s="128">
        <v>1</v>
      </c>
      <c r="CR104" s="128">
        <v>1</v>
      </c>
      <c r="CS104" s="128">
        <v>1</v>
      </c>
      <c r="CT104" s="128">
        <v>1</v>
      </c>
      <c r="CU104" s="128">
        <v>1</v>
      </c>
      <c r="CV104" s="128">
        <v>1</v>
      </c>
      <c r="CW104" s="128">
        <v>1</v>
      </c>
      <c r="CX104" s="128">
        <v>1</v>
      </c>
      <c r="CY104" s="128">
        <v>1</v>
      </c>
      <c r="CZ104" s="128">
        <v>1</v>
      </c>
    </row>
    <row r="105" spans="2:104">
      <c r="B105" s="112" t="s">
        <v>439</v>
      </c>
      <c r="C105" s="127">
        <v>0.9</v>
      </c>
      <c r="E105" s="112" t="s">
        <v>439</v>
      </c>
      <c r="F105" s="128">
        <v>0.75</v>
      </c>
      <c r="G105" s="128">
        <v>0.75</v>
      </c>
      <c r="H105" s="128">
        <v>0.75</v>
      </c>
      <c r="I105" s="128">
        <v>0.75</v>
      </c>
      <c r="J105" s="128">
        <v>0.75</v>
      </c>
      <c r="K105" s="128">
        <v>0.75</v>
      </c>
      <c r="L105" s="128">
        <v>0.75</v>
      </c>
      <c r="M105" s="128">
        <v>0.75</v>
      </c>
      <c r="N105" s="128">
        <v>0.75</v>
      </c>
      <c r="O105" s="128">
        <v>0.75</v>
      </c>
      <c r="P105" s="128">
        <v>0.5</v>
      </c>
      <c r="Q105" s="128">
        <v>0.5</v>
      </c>
      <c r="R105" s="128">
        <v>0.5</v>
      </c>
      <c r="S105" s="128">
        <v>0.75</v>
      </c>
      <c r="T105" s="128">
        <v>0.5</v>
      </c>
      <c r="U105" s="128">
        <v>0.5</v>
      </c>
      <c r="V105" s="128">
        <v>0.5</v>
      </c>
      <c r="W105" s="128">
        <v>0.75</v>
      </c>
      <c r="X105" s="128">
        <v>0.75</v>
      </c>
      <c r="Y105" s="128">
        <v>0.5</v>
      </c>
      <c r="Z105" s="128">
        <v>0.75</v>
      </c>
      <c r="AA105" s="128">
        <v>0.75</v>
      </c>
      <c r="AB105" s="128">
        <v>0.75</v>
      </c>
      <c r="AC105" s="128">
        <v>0.75</v>
      </c>
      <c r="AD105" s="128">
        <v>0.75</v>
      </c>
      <c r="AE105" s="128">
        <v>0.75</v>
      </c>
      <c r="AF105" s="128">
        <v>1</v>
      </c>
      <c r="AG105" s="128">
        <v>0.75</v>
      </c>
      <c r="AH105" s="128">
        <v>0.75</v>
      </c>
      <c r="AI105" s="128">
        <v>1</v>
      </c>
      <c r="AJ105" s="128">
        <v>0.75</v>
      </c>
      <c r="AK105" s="128">
        <v>0.75</v>
      </c>
      <c r="AL105" s="128">
        <v>0.75</v>
      </c>
      <c r="AM105" s="128">
        <v>0.75</v>
      </c>
      <c r="AN105" s="128">
        <v>0.75</v>
      </c>
      <c r="AO105" s="128">
        <v>0.75</v>
      </c>
      <c r="AP105" s="128">
        <v>0.75</v>
      </c>
      <c r="AQ105" s="128">
        <v>0.75</v>
      </c>
      <c r="AR105" s="128">
        <v>0.75</v>
      </c>
      <c r="AS105" s="128">
        <v>0.75</v>
      </c>
      <c r="AT105" s="128">
        <v>0.75</v>
      </c>
      <c r="AU105" s="128">
        <v>0.75</v>
      </c>
      <c r="AV105" s="128">
        <v>1</v>
      </c>
      <c r="AW105" s="128">
        <v>0.75</v>
      </c>
      <c r="AX105" s="128">
        <v>0.75</v>
      </c>
      <c r="AY105" s="128">
        <v>1</v>
      </c>
      <c r="AZ105" s="128">
        <v>1</v>
      </c>
      <c r="BA105" s="128">
        <v>0.75</v>
      </c>
      <c r="BB105" s="128">
        <v>0.75</v>
      </c>
      <c r="BC105" s="128">
        <v>1</v>
      </c>
      <c r="BD105" s="128">
        <v>1</v>
      </c>
      <c r="BE105" s="128">
        <v>1</v>
      </c>
      <c r="BF105" s="128">
        <v>1</v>
      </c>
      <c r="BG105" s="128">
        <v>1</v>
      </c>
      <c r="BH105" s="128">
        <v>1</v>
      </c>
      <c r="BI105" s="128">
        <v>1</v>
      </c>
      <c r="BJ105" s="128">
        <v>1</v>
      </c>
      <c r="BK105" s="128">
        <v>0.75</v>
      </c>
      <c r="BL105" s="128">
        <v>0.75</v>
      </c>
      <c r="BM105" s="128">
        <v>0.75</v>
      </c>
      <c r="BN105" s="128">
        <v>0.75</v>
      </c>
      <c r="BO105" s="128">
        <v>0.75</v>
      </c>
      <c r="BP105" s="128">
        <v>0.75</v>
      </c>
      <c r="BQ105" s="128">
        <v>1</v>
      </c>
      <c r="BR105" s="128">
        <v>0.75</v>
      </c>
      <c r="BS105" s="128">
        <v>0.75</v>
      </c>
      <c r="BT105" s="128">
        <v>0.75</v>
      </c>
      <c r="BU105" s="128">
        <v>0.75</v>
      </c>
      <c r="BV105" s="128">
        <v>0.75</v>
      </c>
      <c r="BW105" s="128">
        <v>0.75</v>
      </c>
      <c r="BX105" s="128">
        <v>0.5</v>
      </c>
      <c r="BY105" s="128">
        <v>0.5</v>
      </c>
      <c r="BZ105" s="128">
        <v>0.5</v>
      </c>
      <c r="CA105" s="128">
        <v>0.5</v>
      </c>
      <c r="CB105" s="128">
        <v>0.75</v>
      </c>
      <c r="CC105" s="128">
        <v>0.5</v>
      </c>
      <c r="CD105" s="128">
        <v>0.5</v>
      </c>
      <c r="CE105" s="128">
        <v>0.5</v>
      </c>
      <c r="CF105" s="128">
        <v>0.5</v>
      </c>
      <c r="CG105" s="128">
        <v>0.5</v>
      </c>
      <c r="CH105" s="128">
        <v>0.5</v>
      </c>
      <c r="CI105" s="128">
        <v>0.5</v>
      </c>
      <c r="CJ105" s="128">
        <v>0.5</v>
      </c>
      <c r="CK105" s="128">
        <v>0.5</v>
      </c>
      <c r="CL105" s="128">
        <v>0.75</v>
      </c>
      <c r="CM105" s="128">
        <v>0.75</v>
      </c>
      <c r="CN105" s="128">
        <v>0.75</v>
      </c>
      <c r="CO105" s="128">
        <v>0.75</v>
      </c>
      <c r="CP105" s="128">
        <v>0.75</v>
      </c>
      <c r="CQ105" s="128">
        <v>1</v>
      </c>
      <c r="CR105" s="128">
        <v>1</v>
      </c>
      <c r="CS105" s="128">
        <v>1</v>
      </c>
      <c r="CT105" s="128">
        <v>1</v>
      </c>
      <c r="CU105" s="128">
        <v>1</v>
      </c>
      <c r="CV105" s="128">
        <v>1</v>
      </c>
      <c r="CW105" s="128">
        <v>1</v>
      </c>
      <c r="CX105" s="128">
        <v>1</v>
      </c>
      <c r="CY105" s="128">
        <v>1</v>
      </c>
      <c r="CZ105" s="128">
        <v>1</v>
      </c>
    </row>
    <row r="106" spans="2:104">
      <c r="B106" s="112" t="s">
        <v>440</v>
      </c>
      <c r="C106" s="127">
        <v>0.9</v>
      </c>
      <c r="E106" s="112" t="s">
        <v>440</v>
      </c>
      <c r="F106" s="128">
        <v>1</v>
      </c>
      <c r="G106" s="128">
        <v>1</v>
      </c>
      <c r="H106" s="128">
        <v>1</v>
      </c>
      <c r="I106" s="128">
        <v>1</v>
      </c>
      <c r="J106" s="128">
        <v>1</v>
      </c>
      <c r="K106" s="128">
        <v>1</v>
      </c>
      <c r="L106" s="128">
        <v>0.75</v>
      </c>
      <c r="M106" s="128">
        <v>0.75</v>
      </c>
      <c r="N106" s="128">
        <v>0.75</v>
      </c>
      <c r="O106" s="128">
        <v>1</v>
      </c>
      <c r="P106" s="128">
        <v>0.75</v>
      </c>
      <c r="Q106" s="128">
        <v>0.75</v>
      </c>
      <c r="R106" s="128">
        <v>0.75</v>
      </c>
      <c r="S106" s="128">
        <v>0.75</v>
      </c>
      <c r="T106" s="128">
        <v>0.75</v>
      </c>
      <c r="U106" s="128">
        <v>0.75</v>
      </c>
      <c r="V106" s="128">
        <v>0.75</v>
      </c>
      <c r="W106" s="128">
        <v>0.75</v>
      </c>
      <c r="X106" s="128">
        <v>0.75</v>
      </c>
      <c r="Y106" s="128">
        <v>0.75</v>
      </c>
      <c r="Z106" s="128">
        <v>0.75</v>
      </c>
      <c r="AA106" s="128">
        <v>0.75</v>
      </c>
      <c r="AB106" s="128">
        <v>0.75</v>
      </c>
      <c r="AC106" s="128">
        <v>0.75</v>
      </c>
      <c r="AD106" s="128">
        <v>0.75</v>
      </c>
      <c r="AE106" s="128">
        <v>0.75</v>
      </c>
      <c r="AF106" s="128">
        <v>0.75</v>
      </c>
      <c r="AG106" s="128">
        <v>0.75</v>
      </c>
      <c r="AH106" s="128">
        <v>0.75</v>
      </c>
      <c r="AI106" s="128">
        <v>0.75</v>
      </c>
      <c r="AJ106" s="128">
        <v>0.75</v>
      </c>
      <c r="AK106" s="128">
        <v>0.75</v>
      </c>
      <c r="AL106" s="128">
        <v>0.75</v>
      </c>
      <c r="AM106" s="128">
        <v>0.5</v>
      </c>
      <c r="AN106" s="128">
        <v>0.5</v>
      </c>
      <c r="AO106" s="128">
        <v>0.5</v>
      </c>
      <c r="AP106" s="128">
        <v>0.5</v>
      </c>
      <c r="AQ106" s="128">
        <v>0.5</v>
      </c>
      <c r="AR106" s="128">
        <v>0.5</v>
      </c>
      <c r="AS106" s="128">
        <v>0.75</v>
      </c>
      <c r="AT106" s="128">
        <v>0.75</v>
      </c>
      <c r="AU106" s="128">
        <v>0.75</v>
      </c>
      <c r="AV106" s="128">
        <v>0.75</v>
      </c>
      <c r="AW106" s="128">
        <v>0.75</v>
      </c>
      <c r="AX106" s="128">
        <v>0.75</v>
      </c>
      <c r="AY106" s="128">
        <v>0.75</v>
      </c>
      <c r="AZ106" s="128">
        <v>0.75</v>
      </c>
      <c r="BA106" s="128">
        <v>0.75</v>
      </c>
      <c r="BB106" s="128">
        <v>0.75</v>
      </c>
      <c r="BC106" s="128">
        <v>0.75</v>
      </c>
      <c r="BD106" s="128">
        <v>0.75</v>
      </c>
      <c r="BE106" s="128">
        <v>0.75</v>
      </c>
      <c r="BF106" s="128">
        <v>0.75</v>
      </c>
      <c r="BG106" s="128">
        <v>0.75</v>
      </c>
      <c r="BH106" s="128">
        <v>0.75</v>
      </c>
      <c r="BI106" s="128">
        <v>0.75</v>
      </c>
      <c r="BJ106" s="128">
        <v>0.75</v>
      </c>
      <c r="BK106" s="128">
        <v>0.75</v>
      </c>
      <c r="BL106" s="128">
        <v>0.75</v>
      </c>
      <c r="BM106" s="128">
        <v>0.75</v>
      </c>
      <c r="BN106" s="128">
        <v>0.75</v>
      </c>
      <c r="BO106" s="128">
        <v>0.75</v>
      </c>
      <c r="BP106" s="128">
        <v>1</v>
      </c>
      <c r="BQ106" s="128">
        <v>1</v>
      </c>
      <c r="BR106" s="128">
        <v>0.75</v>
      </c>
      <c r="BS106" s="128">
        <v>0.75</v>
      </c>
      <c r="BT106" s="128">
        <v>0.75</v>
      </c>
      <c r="BU106" s="128">
        <v>0.75</v>
      </c>
      <c r="BV106" s="128">
        <v>0.75</v>
      </c>
      <c r="BW106" s="128">
        <v>0.75</v>
      </c>
      <c r="BX106" s="128">
        <v>0.75</v>
      </c>
      <c r="BY106" s="128">
        <v>0.75</v>
      </c>
      <c r="BZ106" s="128">
        <v>0.5</v>
      </c>
      <c r="CA106" s="128">
        <v>0.75</v>
      </c>
      <c r="CB106" s="128">
        <v>0.75</v>
      </c>
      <c r="CC106" s="128">
        <v>0.5</v>
      </c>
      <c r="CD106" s="128">
        <v>0.5</v>
      </c>
      <c r="CE106" s="128">
        <v>0.75</v>
      </c>
      <c r="CF106" s="128">
        <v>0.75</v>
      </c>
      <c r="CG106" s="128">
        <v>0.5</v>
      </c>
      <c r="CH106" s="128">
        <v>0.5</v>
      </c>
      <c r="CI106" s="128">
        <v>0.75</v>
      </c>
      <c r="CJ106" s="128">
        <v>0.75</v>
      </c>
      <c r="CK106" s="128">
        <v>0.5</v>
      </c>
      <c r="CL106" s="128">
        <v>0.75</v>
      </c>
      <c r="CM106" s="128">
        <v>0.75</v>
      </c>
      <c r="CN106" s="128">
        <v>0.75</v>
      </c>
      <c r="CO106" s="128">
        <v>1</v>
      </c>
      <c r="CP106" s="128">
        <v>0.75</v>
      </c>
      <c r="CQ106" s="128">
        <v>1</v>
      </c>
      <c r="CR106" s="128">
        <v>1</v>
      </c>
      <c r="CS106" s="128">
        <v>1</v>
      </c>
      <c r="CT106" s="128">
        <v>1</v>
      </c>
      <c r="CU106" s="128">
        <v>1</v>
      </c>
      <c r="CV106" s="128">
        <v>1</v>
      </c>
      <c r="CW106" s="128">
        <v>1</v>
      </c>
      <c r="CX106" s="128">
        <v>1</v>
      </c>
      <c r="CY106" s="128">
        <v>1</v>
      </c>
      <c r="CZ106" s="128">
        <v>1</v>
      </c>
    </row>
    <row r="107" spans="2:104">
      <c r="C107" s="129"/>
    </row>
    <row r="108" spans="2:104">
      <c r="C108" s="129"/>
    </row>
    <row r="109" spans="2:104">
      <c r="C109" s="129"/>
    </row>
    <row r="110" spans="2:104">
      <c r="C110" s="129"/>
    </row>
    <row r="111" spans="2:104">
      <c r="C111" s="129"/>
    </row>
    <row r="112" spans="2:104">
      <c r="C112" s="129"/>
    </row>
    <row r="113" spans="3:3">
      <c r="C113" s="129"/>
    </row>
    <row r="114" spans="3:3">
      <c r="C114" s="129"/>
    </row>
    <row r="115" spans="3:3">
      <c r="C115" s="129"/>
    </row>
    <row r="116" spans="3:3">
      <c r="C116" s="129"/>
    </row>
    <row r="117" spans="3:3">
      <c r="C117" s="129"/>
    </row>
    <row r="118" spans="3:3">
      <c r="C118" s="129"/>
    </row>
    <row r="119" spans="3:3">
      <c r="C119" s="129"/>
    </row>
    <row r="120" spans="3:3">
      <c r="C120" s="129"/>
    </row>
    <row r="121" spans="3:3">
      <c r="C121" s="129"/>
    </row>
    <row r="122" spans="3:3">
      <c r="C122" s="129"/>
    </row>
    <row r="123" spans="3:3">
      <c r="C123" s="129"/>
    </row>
    <row r="124" spans="3:3">
      <c r="C124" s="129"/>
    </row>
    <row r="125" spans="3:3">
      <c r="C125" s="129"/>
    </row>
    <row r="126" spans="3:3">
      <c r="C126" s="129"/>
    </row>
    <row r="127" spans="3:3">
      <c r="C127" s="129"/>
    </row>
    <row r="128" spans="3:3">
      <c r="C128" s="129"/>
    </row>
    <row r="129" spans="3:3">
      <c r="C129" s="129"/>
    </row>
    <row r="130" spans="3:3">
      <c r="C130" s="129"/>
    </row>
    <row r="131" spans="3:3">
      <c r="C131" s="129"/>
    </row>
    <row r="132" spans="3:3">
      <c r="C132" s="129"/>
    </row>
    <row r="133" spans="3:3">
      <c r="C133" s="129"/>
    </row>
    <row r="134" spans="3:3">
      <c r="C134" s="129"/>
    </row>
    <row r="135" spans="3:3">
      <c r="C135" s="129"/>
    </row>
    <row r="136" spans="3:3">
      <c r="C136" s="129"/>
    </row>
    <row r="137" spans="3:3">
      <c r="C137" s="129"/>
    </row>
    <row r="138" spans="3:3">
      <c r="C138" s="129"/>
    </row>
    <row r="139" spans="3:3">
      <c r="C139" s="129"/>
    </row>
    <row r="140" spans="3:3">
      <c r="C140" s="129"/>
    </row>
    <row r="141" spans="3:3">
      <c r="C141" s="129"/>
    </row>
    <row r="142" spans="3:3">
      <c r="C142" s="129"/>
    </row>
    <row r="143" spans="3:3">
      <c r="C143" s="129"/>
    </row>
    <row r="144" spans="3:3">
      <c r="C144" s="129"/>
    </row>
    <row r="145" spans="3:3">
      <c r="C145" s="129"/>
    </row>
    <row r="146" spans="3:3">
      <c r="C146" s="129"/>
    </row>
    <row r="147" spans="3:3">
      <c r="C147" s="129"/>
    </row>
    <row r="148" spans="3:3">
      <c r="C148" s="129"/>
    </row>
    <row r="149" spans="3:3">
      <c r="C149" s="129"/>
    </row>
    <row r="150" spans="3:3">
      <c r="C150" s="129"/>
    </row>
    <row r="151" spans="3:3">
      <c r="C151" s="129"/>
    </row>
    <row r="152" spans="3:3">
      <c r="C152" s="129"/>
    </row>
    <row r="153" spans="3:3">
      <c r="C153" s="129"/>
    </row>
    <row r="154" spans="3:3">
      <c r="C154" s="130"/>
    </row>
    <row r="155" spans="3:3">
      <c r="C155" s="130"/>
    </row>
    <row r="156" spans="3:3">
      <c r="C156" s="130"/>
    </row>
    <row r="157" spans="3:3">
      <c r="C157" s="130"/>
    </row>
    <row r="158" spans="3:3">
      <c r="C158" s="130"/>
    </row>
    <row r="159" spans="3:3">
      <c r="C159" s="130"/>
    </row>
    <row r="160" spans="3:3">
      <c r="C160" s="130"/>
    </row>
    <row r="161" spans="3:3">
      <c r="C161" s="130"/>
    </row>
    <row r="162" spans="3:3">
      <c r="C162" s="130"/>
    </row>
    <row r="163" spans="3:3">
      <c r="C163" s="130"/>
    </row>
    <row r="164" spans="3:3">
      <c r="C164" s="130"/>
    </row>
    <row r="165" spans="3:3">
      <c r="C165" s="130"/>
    </row>
    <row r="166" spans="3:3">
      <c r="C166" s="130"/>
    </row>
    <row r="167" spans="3:3">
      <c r="C167" s="130"/>
    </row>
    <row r="168" spans="3:3">
      <c r="C168" s="130"/>
    </row>
    <row r="169" spans="3:3">
      <c r="C169" s="130"/>
    </row>
    <row r="170" spans="3:3">
      <c r="C170" s="130"/>
    </row>
    <row r="171" spans="3:3">
      <c r="C171" s="130"/>
    </row>
    <row r="172" spans="3:3">
      <c r="C172" s="130"/>
    </row>
    <row r="173" spans="3:3">
      <c r="C173" s="130"/>
    </row>
    <row r="174" spans="3:3">
      <c r="C174" s="130"/>
    </row>
    <row r="175" spans="3:3">
      <c r="C175" s="130"/>
    </row>
    <row r="176" spans="3:3">
      <c r="C176" s="130"/>
    </row>
    <row r="177" spans="3:3">
      <c r="C177" s="130"/>
    </row>
    <row r="178" spans="3:3">
      <c r="C178" s="130"/>
    </row>
    <row r="179" spans="3:3">
      <c r="C179" s="130"/>
    </row>
    <row r="180" spans="3:3">
      <c r="C180" s="130"/>
    </row>
    <row r="181" spans="3:3">
      <c r="C181" s="130"/>
    </row>
    <row r="182" spans="3:3">
      <c r="C182" s="130"/>
    </row>
    <row r="183" spans="3:3">
      <c r="C183" s="130"/>
    </row>
    <row r="184" spans="3:3">
      <c r="C184" s="130"/>
    </row>
    <row r="185" spans="3:3">
      <c r="C185" s="130"/>
    </row>
    <row r="186" spans="3:3">
      <c r="C186" s="130"/>
    </row>
    <row r="187" spans="3:3">
      <c r="C187" s="130"/>
    </row>
    <row r="188" spans="3:3">
      <c r="C188" s="130"/>
    </row>
    <row r="189" spans="3:3">
      <c r="C189" s="130"/>
    </row>
    <row r="190" spans="3:3">
      <c r="C190" s="130"/>
    </row>
    <row r="191" spans="3:3">
      <c r="C191" s="130"/>
    </row>
    <row r="192" spans="3:3">
      <c r="C192" s="130"/>
    </row>
    <row r="193" spans="3:3">
      <c r="C193" s="130"/>
    </row>
    <row r="194" spans="3:3">
      <c r="C194" s="130"/>
    </row>
    <row r="195" spans="3:3">
      <c r="C195" s="130"/>
    </row>
    <row r="196" spans="3:3">
      <c r="C196" s="130"/>
    </row>
    <row r="197" spans="3:3">
      <c r="C197" s="130"/>
    </row>
    <row r="198" spans="3:3">
      <c r="C198" s="130"/>
    </row>
    <row r="199" spans="3:3">
      <c r="C199" s="130"/>
    </row>
    <row r="200" spans="3:3">
      <c r="C200" s="130"/>
    </row>
  </sheetData>
  <pageMargins left="0.78740157499999996" right="0.78740157499999996" top="0.984251969" bottom="0.984251969"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tabColor theme="1" tint="0.34998626667073579"/>
    <pageSetUpPr fitToPage="1"/>
  </sheetPr>
  <dimension ref="A1:G91"/>
  <sheetViews>
    <sheetView showGridLines="0" zoomScaleNormal="100" workbookViewId="0">
      <selection sqref="A1:F1"/>
    </sheetView>
  </sheetViews>
  <sheetFormatPr defaultColWidth="11.42578125" defaultRowHeight="14.25"/>
  <cols>
    <col min="1" max="1" width="66.42578125" style="20" customWidth="1"/>
    <col min="2" max="2" width="24.85546875" style="20" customWidth="1"/>
    <col min="3" max="3" width="11.42578125" style="20"/>
    <col min="4" max="4" width="54.5703125" style="20" customWidth="1"/>
    <col min="5" max="5" width="30.5703125" style="20" customWidth="1"/>
    <col min="6" max="6" width="14.5703125" style="20" customWidth="1"/>
    <col min="7" max="7" width="14.42578125" style="20" customWidth="1"/>
    <col min="8" max="16384" width="11.42578125" style="20"/>
  </cols>
  <sheetData>
    <row r="1" spans="1:7" ht="33.75" customHeight="1">
      <c r="A1" s="787" t="str">
        <f>Słownik!B35</f>
        <v>Bilans</v>
      </c>
      <c r="B1" s="788"/>
      <c r="C1" s="788"/>
      <c r="D1" s="788"/>
      <c r="E1" s="788"/>
      <c r="F1" s="790"/>
      <c r="G1" s="16" t="str">
        <f>Słownik!$B$311</f>
        <v>Dane wejściowe</v>
      </c>
    </row>
    <row r="2" spans="1:7" ht="14.25" customHeight="1">
      <c r="A2" s="772" t="str">
        <f>Słownik!B36</f>
        <v>Nazwa zakładu ubezpieczeń/reasekuracji:</v>
      </c>
      <c r="B2" s="772"/>
      <c r="C2" s="772"/>
      <c r="D2" s="772"/>
      <c r="F2" s="162" t="s">
        <v>675</v>
      </c>
      <c r="G2" s="17" t="str">
        <f>Słownik!$B$312</f>
        <v>Łącza</v>
      </c>
    </row>
    <row r="3" spans="1:7">
      <c r="A3" s="195" t="str">
        <f>IF(Nazwa_ZU=0," ",Nazwa_ZU)</f>
        <v xml:space="preserve"> </v>
      </c>
      <c r="B3" s="174" t="s">
        <v>1096</v>
      </c>
      <c r="G3" s="18" t="str">
        <f>Słownik!$B$313</f>
        <v>Formuły</v>
      </c>
    </row>
    <row r="4" spans="1:7">
      <c r="A4" s="21"/>
      <c r="B4" s="139" t="s">
        <v>1915</v>
      </c>
      <c r="E4" s="139" t="s">
        <v>1915</v>
      </c>
      <c r="G4" s="19" t="str">
        <f>Słownik!$B$314</f>
        <v>Wynik</v>
      </c>
    </row>
    <row r="5" spans="1:7" ht="21.95" customHeight="1">
      <c r="A5" s="170" t="str">
        <f>Słownik!B38</f>
        <v>Aktywa</v>
      </c>
      <c r="B5" s="163" t="str">
        <f>Słownik!B37</f>
        <v>Wartość wg Wypłacalność II</v>
      </c>
      <c r="D5" s="170" t="str">
        <f>Słownik!B82</f>
        <v>Zobowiązania</v>
      </c>
      <c r="E5" s="163" t="str">
        <f>Słownik!B37</f>
        <v>Wartość wg Wypłacalność II</v>
      </c>
    </row>
    <row r="6" spans="1:7" ht="30" customHeight="1">
      <c r="A6" s="165" t="str">
        <f>Słownik!B39</f>
        <v>Wartość firmy</v>
      </c>
      <c r="B6" s="164"/>
      <c r="D6" s="137" t="str">
        <f>Słownik!B83</f>
        <v xml:space="preserve">Rezerwy techniczno-ubezpieczeniowe – ubezpieczenia majątkowo-osobowe </v>
      </c>
      <c r="E6" s="164"/>
    </row>
    <row r="7" spans="1:7" ht="34.5" customHeight="1">
      <c r="A7" s="165" t="str">
        <f>Słownik!B40</f>
        <v>Aktywowane koszty akwizycji</v>
      </c>
      <c r="B7" s="164"/>
      <c r="D7" s="173" t="str">
        <f>Słownik!B84</f>
        <v>Rezerwy techniczno-ubezpieczeniowe – ubezpieczenia majątkowo-osobowe (z wyłączeniem zdrowotnych)</v>
      </c>
      <c r="E7" s="197">
        <f>E8+E9+E10</f>
        <v>0</v>
      </c>
    </row>
    <row r="8" spans="1:7" ht="30" customHeight="1">
      <c r="A8" s="165" t="str">
        <f>Słownik!B41</f>
        <v>Wartości niematerialne i prawne</v>
      </c>
      <c r="B8" s="655">
        <v>0</v>
      </c>
      <c r="D8" s="172" t="str">
        <f>Słownik!B85</f>
        <v>Rezerwy techniczno-ubezpieczeniowe wyceniane łącznie</v>
      </c>
      <c r="E8" s="655">
        <v>0</v>
      </c>
    </row>
    <row r="9" spans="1:7" ht="30" customHeight="1">
      <c r="A9" s="165" t="str">
        <f>Słownik!B42</f>
        <v>Aktywa z tytułu odroczonego podatku dochodowego</v>
      </c>
      <c r="B9" s="655">
        <v>0</v>
      </c>
      <c r="D9" s="172" t="str">
        <f>Słownik!B86</f>
        <v>Najlepsze oszacowanie</v>
      </c>
      <c r="E9" s="655">
        <v>0</v>
      </c>
    </row>
    <row r="10" spans="1:7" ht="30" customHeight="1">
      <c r="A10" s="177" t="str">
        <f>Słownik!B43</f>
        <v>Nadwyżka wynikająca ze świadczeń emerytalnych dla pracowników zgodnie z krajowym systemem emerytalnym</v>
      </c>
      <c r="B10" s="655">
        <v>0</v>
      </c>
      <c r="D10" s="172" t="str">
        <f>Słownik!B87</f>
        <v>Margines ryzyka</v>
      </c>
      <c r="E10" s="655">
        <v>0</v>
      </c>
    </row>
    <row r="11" spans="1:7" ht="30" customHeight="1">
      <c r="A11" s="165" t="str">
        <f>Słownik!B44</f>
        <v>Nieruchomości, maszyny i urządzenia wykorzystywane na własne potrzeby</v>
      </c>
      <c r="B11" s="655">
        <v>0</v>
      </c>
      <c r="D11" s="173" t="str">
        <f>Słownik!B88</f>
        <v>Rezerwy techniczno-ubezpieczeniowe – ubezpieczenia zdrowotne o charakterze majątkowo-osobowych</v>
      </c>
      <c r="E11" s="197">
        <f>E12+E13+E14</f>
        <v>0</v>
      </c>
    </row>
    <row r="12" spans="1:7" s="24" customFormat="1" ht="30" customHeight="1">
      <c r="A12" s="165" t="str">
        <f>Słownik!B45</f>
        <v>Lokaty (inne niż aktywa dla ubezpieczeń na życie opartych  o indeksy i z UFK)</v>
      </c>
      <c r="B12" s="197">
        <f>B13+B14+B15+B18+B23+B24+B25+B26</f>
        <v>0</v>
      </c>
      <c r="D12" s="172" t="str">
        <f>Słownik!B89</f>
        <v>Rezerwy techniczno-ubezpieczeniowe wyceniane łącznie</v>
      </c>
      <c r="E12" s="655">
        <v>0</v>
      </c>
    </row>
    <row r="13" spans="1:7" ht="30" customHeight="1">
      <c r="A13" s="167" t="str">
        <f>Słownik!B46</f>
        <v>Nieruchomości (inne niż wykorzystywane na własne potrzeby)</v>
      </c>
      <c r="B13" s="655">
        <v>0</v>
      </c>
      <c r="D13" s="172" t="str">
        <f>Słownik!B90</f>
        <v>Najlepsze oszacowanie</v>
      </c>
      <c r="E13" s="655">
        <v>0</v>
      </c>
    </row>
    <row r="14" spans="1:7" ht="30" customHeight="1">
      <c r="A14" s="167" t="str">
        <f>Słownik!B47</f>
        <v>Lokaty w jednostkach podporządkowanych (udziały kapitałowe)</v>
      </c>
      <c r="B14" s="655">
        <v>0</v>
      </c>
      <c r="D14" s="172" t="str">
        <f>Słownik!B91</f>
        <v>Margines ryzyka</v>
      </c>
      <c r="E14" s="655">
        <v>0</v>
      </c>
    </row>
    <row r="15" spans="1:7" ht="30" customHeight="1">
      <c r="A15" s="167" t="str">
        <f>Słownik!B48</f>
        <v>Akcje</v>
      </c>
      <c r="B15" s="197">
        <f>B16+B17</f>
        <v>0</v>
      </c>
      <c r="D15" s="137" t="str">
        <f>Słownik!B92</f>
        <v>Rezerwy techniczno-ubezpieczeniowe – ubezpieczenia na życie (z wyłączeniem ubezpieczeń na życie opartych  o indeksy i z UFK)</v>
      </c>
      <c r="E15" s="657"/>
    </row>
    <row r="16" spans="1:7" ht="30" customHeight="1">
      <c r="A16" s="168" t="str">
        <f>Słownik!B49</f>
        <v>Akcje - notowane na rynku regulowanym</v>
      </c>
      <c r="B16" s="655">
        <v>0</v>
      </c>
      <c r="D16" s="173" t="str">
        <f>Słownik!B93</f>
        <v>Rezerwy techniczno-ubezpieczeniowe – ubezpieczenia zdrowotne o charakterze ubezpieczeń na życie</v>
      </c>
      <c r="E16" s="197">
        <f>E17+E18+E19</f>
        <v>0</v>
      </c>
    </row>
    <row r="17" spans="1:5" ht="30" customHeight="1">
      <c r="A17" s="168" t="str">
        <f>Słownik!B50</f>
        <v>Akcje - nienotowane na rynku regulowanym</v>
      </c>
      <c r="B17" s="655">
        <v>0</v>
      </c>
      <c r="D17" s="172" t="str">
        <f>Słownik!B94</f>
        <v>Rezerwy techniczno-ubezpieczeniowe wyceniane łącznie</v>
      </c>
      <c r="E17" s="655">
        <v>0</v>
      </c>
    </row>
    <row r="18" spans="1:5" ht="30" customHeight="1">
      <c r="A18" s="167" t="str">
        <f>Słownik!B51</f>
        <v>Obligacje</v>
      </c>
      <c r="B18" s="197">
        <f>B19+B20+B21+B22</f>
        <v>0</v>
      </c>
      <c r="D18" s="172" t="str">
        <f>Słownik!B95</f>
        <v>Najlepsze oszacowanie</v>
      </c>
      <c r="E18" s="655">
        <v>0</v>
      </c>
    </row>
    <row r="19" spans="1:5" ht="30" customHeight="1">
      <c r="A19" s="168" t="str">
        <f>Słownik!B52</f>
        <v>Obligacje rządowe</v>
      </c>
      <c r="B19" s="655">
        <v>0</v>
      </c>
      <c r="D19" s="172" t="str">
        <f>Słownik!B96</f>
        <v>Margines ryzyka</v>
      </c>
      <c r="E19" s="655">
        <v>0</v>
      </c>
    </row>
    <row r="20" spans="1:5" ht="30" customHeight="1">
      <c r="A20" s="168" t="str">
        <f>Słownik!B53</f>
        <v>Obligacje korporacyjne</v>
      </c>
      <c r="B20" s="655">
        <v>0</v>
      </c>
      <c r="D20" s="173" t="str">
        <f>Słownik!B97</f>
        <v>Rezerwy techniczno-ubezpieczeniowe – ubezpieczenia na życie (z wyłączeniem zdrowotnych oraz ubezpieczeń na życie opartych  o indeksy i z UFK)</v>
      </c>
      <c r="E20" s="197">
        <f>E21+E22+E23</f>
        <v>0</v>
      </c>
    </row>
    <row r="21" spans="1:5" ht="30" customHeight="1">
      <c r="A21" s="168" t="str">
        <f>Słownik!B54</f>
        <v>Produkty strukturyzowane</v>
      </c>
      <c r="B21" s="655">
        <v>0</v>
      </c>
      <c r="D21" s="172" t="str">
        <f>Słownik!B98</f>
        <v>Rezerwy techniczno-ubezpieczeniowe wyceniane łącznie</v>
      </c>
      <c r="E21" s="655">
        <v>0</v>
      </c>
    </row>
    <row r="22" spans="1:5" ht="30" customHeight="1">
      <c r="A22" s="168" t="str">
        <f>Słownik!B55</f>
        <v>Zabezpieczone papiery dłużne (ang. Collateralised securities)</v>
      </c>
      <c r="B22" s="655">
        <v>0</v>
      </c>
      <c r="D22" s="172" t="str">
        <f>Słownik!B99</f>
        <v>Najlepsze oszacowanie</v>
      </c>
      <c r="E22" s="655">
        <v>0</v>
      </c>
    </row>
    <row r="23" spans="1:5" ht="30" customHeight="1">
      <c r="A23" s="167" t="str">
        <f>Słownik!B56</f>
        <v>Fundusze inwestycyjne</v>
      </c>
      <c r="B23" s="656">
        <v>0</v>
      </c>
      <c r="D23" s="172" t="str">
        <f>Słownik!B100</f>
        <v>Margines ryzyka</v>
      </c>
      <c r="E23" s="655">
        <v>0</v>
      </c>
    </row>
    <row r="24" spans="1:5" ht="30" customHeight="1">
      <c r="A24" s="167" t="str">
        <f>Słownik!B57</f>
        <v>Instrumenty pochodne</v>
      </c>
      <c r="B24" s="655">
        <v>0</v>
      </c>
      <c r="D24" s="137" t="str">
        <f>Słownik!B101</f>
        <v>Rezerwy techniczno-ubezpieczeniowe – ubezpieczenia na życie oparte  o indeksy i z UFK</v>
      </c>
      <c r="E24" s="197">
        <f>E25+E26+E27</f>
        <v>0</v>
      </c>
    </row>
    <row r="25" spans="1:5" ht="30" customHeight="1">
      <c r="A25" s="167" t="str">
        <f>Słownik!B58</f>
        <v>Depozyty bankowe inne niż ekwiwalenty środków pieniężnych</v>
      </c>
      <c r="B25" s="655">
        <v>0</v>
      </c>
      <c r="D25" s="172" t="str">
        <f>Słownik!B102</f>
        <v>Rezerwy techniczno-ubezpieczeniowe wyceniane łącznie</v>
      </c>
      <c r="E25" s="655">
        <v>0</v>
      </c>
    </row>
    <row r="26" spans="1:5" ht="30" customHeight="1">
      <c r="A26" s="167" t="str">
        <f>Słownik!B59</f>
        <v>Pozostałe lokaty</v>
      </c>
      <c r="B26" s="655">
        <v>0</v>
      </c>
      <c r="D26" s="172" t="str">
        <f>Słownik!B103</f>
        <v>Najlepsze oszacowanie</v>
      </c>
      <c r="E26" s="655">
        <v>0</v>
      </c>
    </row>
    <row r="27" spans="1:5" ht="30" customHeight="1">
      <c r="A27" s="166" t="str">
        <f>Słownik!B60</f>
        <v>Aktywa dla ubezpieczeń na życie opartych o indeksy i z UFK</v>
      </c>
      <c r="B27" s="655">
        <v>0</v>
      </c>
      <c r="D27" s="172" t="str">
        <f>Słownik!B104</f>
        <v>Margines ryzyka</v>
      </c>
      <c r="E27" s="655">
        <v>0</v>
      </c>
    </row>
    <row r="28" spans="1:5" ht="30" customHeight="1">
      <c r="A28" s="166" t="str">
        <f>Słownik!B61</f>
        <v xml:space="preserve">Pożyczki i pożyczki zabezpieczone hipotecznie </v>
      </c>
      <c r="B28" s="197">
        <f>B29+B30+B31</f>
        <v>0</v>
      </c>
      <c r="D28" s="137" t="str">
        <f>Słownik!B105</f>
        <v>Pozostałe rezerwy techniczno-ubezpieczeniowe</v>
      </c>
      <c r="E28" s="657"/>
    </row>
    <row r="29" spans="1:5" ht="30" customHeight="1">
      <c r="A29" s="169" t="str">
        <f>Słownik!B62</f>
        <v>Pożyczki i pożyczki zabezpieczone hipotecznie (z wyłączeniem pożyczek pod zastaw polisy) dla osób indywidualnych</v>
      </c>
      <c r="B29" s="655">
        <v>0</v>
      </c>
      <c r="D29" s="137" t="str">
        <f>Słownik!B106</f>
        <v>Zobowiązania warunkowe</v>
      </c>
      <c r="E29" s="655">
        <v>0</v>
      </c>
    </row>
    <row r="30" spans="1:5" ht="30" customHeight="1">
      <c r="A30" s="169" t="str">
        <f>Słownik!B63</f>
        <v>Pozostałe pożyczki i pożyczki zabezpieczone hipotecznie (z wyłączeniem pożyczek pod zastaw polisy)</v>
      </c>
      <c r="B30" s="655">
        <v>0</v>
      </c>
      <c r="D30" s="137" t="str">
        <f>Słownik!B107</f>
        <v>Pozostałe rezerwy (inne niż techniczno-ubezpieczeniowe)</v>
      </c>
      <c r="E30" s="655">
        <v>0</v>
      </c>
    </row>
    <row r="31" spans="1:5" ht="30" customHeight="1">
      <c r="A31" s="169" t="str">
        <f>Słownik!B64</f>
        <v>Pożyczki pod zastaw polisy</v>
      </c>
      <c r="B31" s="655">
        <v>0</v>
      </c>
      <c r="D31" s="137" t="str">
        <f>Słownik!B108</f>
        <v>Zobowiązania wynikające ze świadczeń emerytalnych dla pracowników (na podstawie krajowego systemu emerytalnego)</v>
      </c>
      <c r="E31" s="655">
        <v>0</v>
      </c>
    </row>
    <row r="32" spans="1:5" s="25" customFormat="1" ht="30" customHeight="1">
      <c r="A32" s="178" t="str">
        <f>Słownik!B65</f>
        <v>Kwoty należne z umów reasekuracji (biernej) i od spółek celowych dla zobowiązań wynikających z ubezpieczeń:</v>
      </c>
      <c r="B32" s="197">
        <f>B33+B36+B39</f>
        <v>0</v>
      </c>
      <c r="D32" s="137" t="str">
        <f>Słownik!B109</f>
        <v>Zobowiązania z tytułu depozytów od reasekuratorów</v>
      </c>
      <c r="E32" s="655">
        <v>0</v>
      </c>
    </row>
    <row r="33" spans="1:5" s="25" customFormat="1" ht="30" customHeight="1">
      <c r="A33" s="167" t="str">
        <f>Słownik!B66</f>
        <v>Majątkowo-osobowych i zdrowotnych o charakterze ubezpieczeń majątkowo-osobowych</v>
      </c>
      <c r="B33" s="197">
        <f>B34+B35</f>
        <v>0</v>
      </c>
      <c r="D33" s="137" t="str">
        <f>Słownik!B110</f>
        <v>Rezerwa z tytułu odroczonego podatku dochodowego</v>
      </c>
      <c r="E33" s="655">
        <v>0</v>
      </c>
    </row>
    <row r="34" spans="1:5" ht="30" customHeight="1">
      <c r="A34" s="168" t="str">
        <f>Słownik!B67</f>
        <v>Majątkowo-osobowych z wyłączeniem zdrowotnych</v>
      </c>
      <c r="B34" s="655">
        <v>0</v>
      </c>
      <c r="D34" s="137" t="str">
        <f>Słownik!B111</f>
        <v>Instrumenty pochodne</v>
      </c>
      <c r="E34" s="655">
        <v>0</v>
      </c>
    </row>
    <row r="35" spans="1:5" ht="30" customHeight="1">
      <c r="A35" s="168" t="str">
        <f>Słownik!B68</f>
        <v>Zdrowotnych o charakterze ubezpieczeń majątkowo-osobowych</v>
      </c>
      <c r="B35" s="655">
        <v>0</v>
      </c>
      <c r="D35" s="137" t="str">
        <f>Słownik!B112</f>
        <v>Zobowiązania wobec instytucji kredytowych</v>
      </c>
      <c r="E35" s="655">
        <v>0</v>
      </c>
    </row>
    <row r="36" spans="1:5" s="26" customFormat="1" ht="30" customHeight="1">
      <c r="A36" s="167" t="str">
        <f>Słownik!B69</f>
        <v xml:space="preserve">Na życie i zdrowotnych o charakterze ubezpieczeń na życie, z wyłączeniem ubezpieczeń na życie opartych  o indeksy i z UFK </v>
      </c>
      <c r="B36" s="197">
        <f>B37+B38</f>
        <v>0</v>
      </c>
      <c r="D36" s="137" t="str">
        <f>Słownik!B113</f>
        <v>Zobowiązania finansowe inne niż zobowiązania wobec instytucji kredytowych</v>
      </c>
      <c r="E36" s="655">
        <v>0</v>
      </c>
    </row>
    <row r="37" spans="1:5" ht="30" customHeight="1">
      <c r="A37" s="168" t="str">
        <f>Słownik!B70</f>
        <v>Zdrowotnych o charakterze ubezpieczeń na życie</v>
      </c>
      <c r="B37" s="655">
        <v>0</v>
      </c>
      <c r="D37" s="137" t="str">
        <f>Słownik!B114</f>
        <v>Zobowiązania z tytułu ubezpieczeń (w tym wobec ubezpieczających i pośredników ubezpieczeniowych)</v>
      </c>
      <c r="E37" s="655">
        <v>0</v>
      </c>
    </row>
    <row r="38" spans="1:5" ht="30" customHeight="1">
      <c r="A38" s="168" t="str">
        <f>Słownik!B71</f>
        <v>Na życie z wyłączeniem ubezpieczeń na życie opartych  o indeksy i z UFK oraz zdrowotnych</v>
      </c>
      <c r="B38" s="655">
        <v>0</v>
      </c>
      <c r="D38" s="137" t="str">
        <f>Słownik!B115</f>
        <v>Zobowiązania z tytułu reasekuracji</v>
      </c>
      <c r="E38" s="655">
        <v>0</v>
      </c>
    </row>
    <row r="39" spans="1:5" ht="30" customHeight="1">
      <c r="A39" s="167" t="str">
        <f>Słownik!B72</f>
        <v xml:space="preserve">Na życie opartych  o indeksy i z UFK </v>
      </c>
      <c r="B39" s="655">
        <v>0</v>
      </c>
      <c r="D39" s="137" t="str">
        <f>Słownik!B116</f>
        <v>Pozostałe zobowiązania (handlowe, inne niż z tytułu ubezpieczeń i reasekuracji)</v>
      </c>
      <c r="E39" s="655">
        <v>0</v>
      </c>
    </row>
    <row r="40" spans="1:5" ht="30" customHeight="1">
      <c r="A40" s="134" t="str">
        <f>Słownik!B73</f>
        <v>Należności depozytowe od cedentów</v>
      </c>
      <c r="B40" s="655">
        <v>0</v>
      </c>
      <c r="D40" s="137" t="str">
        <f>Słownik!B117</f>
        <v xml:space="preserve">Zobowiązania podporządkowane </v>
      </c>
      <c r="E40" s="197">
        <f>E41+E42</f>
        <v>0</v>
      </c>
    </row>
    <row r="41" spans="1:5" ht="30" customHeight="1">
      <c r="A41" s="134" t="str">
        <f>Słownik!B74</f>
        <v>Należności z tytułu ubezpieczeń (w tym od ubezpieczających i pośredników ubezpieczeniowych)</v>
      </c>
      <c r="B41" s="655">
        <v>0</v>
      </c>
      <c r="D41" s="173" t="str">
        <f>Słownik!B118</f>
        <v>Zobowiązania podporządkowane nieuwzględnione w podstawowych środkach własnych</v>
      </c>
      <c r="E41" s="655">
        <v>0</v>
      </c>
    </row>
    <row r="42" spans="1:5" ht="30" customHeight="1">
      <c r="A42" s="134" t="str">
        <f>Słownik!B75</f>
        <v>Należności z tytułu reasekuracji</v>
      </c>
      <c r="B42" s="655">
        <v>0</v>
      </c>
      <c r="D42" s="173" t="str">
        <f>Słownik!B119</f>
        <v>Zobowiązania podporządkowane uwzględnione w podstawowych środkach własnych</v>
      </c>
      <c r="E42" s="655">
        <v>0</v>
      </c>
    </row>
    <row r="43" spans="1:5" ht="30" customHeight="1">
      <c r="A43" s="134" t="str">
        <f>Słownik!B76</f>
        <v>Pozostałe należności (handlowe, inne niż z tytułu ubezpieczeń i reasekuracji)</v>
      </c>
      <c r="B43" s="655">
        <v>0</v>
      </c>
      <c r="D43" s="137" t="str">
        <f>Słownik!B120</f>
        <v>Pozostałe zobowiązania (niewykazane w innych pozycjach)</v>
      </c>
      <c r="E43" s="655">
        <v>0</v>
      </c>
    </row>
    <row r="44" spans="1:5" ht="30" customHeight="1">
      <c r="A44" s="134" t="str">
        <f>Słownik!B77</f>
        <v>Akcje własne</v>
      </c>
      <c r="B44" s="655">
        <v>0</v>
      </c>
      <c r="D44" s="171" t="str">
        <f>Słownik!B121</f>
        <v>Zobowiązania razem</v>
      </c>
      <c r="E44" s="199">
        <f>E7+E11+E16+E20+E24+E29+E30+E31+E32+E33+E34+E35+E36+E37+E38+E39+E40+E43</f>
        <v>0</v>
      </c>
    </row>
    <row r="45" spans="1:5" ht="30" customHeight="1">
      <c r="A45" s="134" t="str">
        <f>Słownik!B78</f>
        <v>Kwoty dotyczące wezwanych, a nieopłaconych elementów środków własnych</v>
      </c>
      <c r="B45" s="655">
        <v>0</v>
      </c>
    </row>
    <row r="46" spans="1:5" ht="30" customHeight="1">
      <c r="A46" s="134" t="str">
        <f>Słownik!B79</f>
        <v>Środki pieniężne i ich ekwiwalenty</v>
      </c>
      <c r="B46" s="655">
        <v>0</v>
      </c>
    </row>
    <row r="47" spans="1:5" ht="30" customHeight="1">
      <c r="A47" s="134" t="str">
        <f>Słownik!B80</f>
        <v>Pozostałe aktywa (niewykazane w innych pozycjach)</v>
      </c>
      <c r="B47" s="655">
        <v>0</v>
      </c>
    </row>
    <row r="48" spans="1:5" ht="30" customHeight="1">
      <c r="A48" s="171" t="str">
        <f>Słownik!B81</f>
        <v>Aktywa razem</v>
      </c>
      <c r="B48" s="199">
        <f>B8+B9+B10+B11+B12+B27+B28+B32+B40+B41+B42+B43+B44+B45+B46+B47</f>
        <v>0</v>
      </c>
    </row>
    <row r="49" spans="1:5" ht="21.95" customHeight="1">
      <c r="A49" s="133"/>
      <c r="B49" s="136"/>
      <c r="D49" s="171" t="str">
        <f>Słownik!B122</f>
        <v>Nadwyżka aktywów nad zobowiązaniami</v>
      </c>
      <c r="E49" s="199">
        <f>B48-E44</f>
        <v>0</v>
      </c>
    </row>
    <row r="50" spans="1:5" ht="21.95" customHeight="1">
      <c r="D50" s="23"/>
      <c r="E50" s="28"/>
    </row>
    <row r="51" spans="1:5" ht="21.95" customHeight="1">
      <c r="D51" s="29" t="s">
        <v>113</v>
      </c>
      <c r="E51" s="30" t="s">
        <v>113</v>
      </c>
    </row>
    <row r="52" spans="1:5" ht="21.95" customHeight="1">
      <c r="E52" s="31"/>
    </row>
    <row r="53" spans="1:5" ht="21.95" customHeight="1"/>
    <row r="54" spans="1:5" ht="21.95" customHeight="1">
      <c r="D54" s="32"/>
    </row>
    <row r="55" spans="1:5" ht="21.95" customHeight="1">
      <c r="D55" s="33"/>
      <c r="E55" s="33"/>
    </row>
    <row r="56" spans="1:5" ht="21.95" customHeight="1">
      <c r="D56" s="33"/>
      <c r="E56" s="33"/>
    </row>
    <row r="57" spans="1:5" ht="21.95" customHeight="1">
      <c r="D57" s="789"/>
      <c r="E57" s="789"/>
    </row>
    <row r="58" spans="1:5" ht="21.95" customHeight="1">
      <c r="D58" s="789"/>
      <c r="E58" s="789"/>
    </row>
    <row r="59" spans="1:5" ht="21.95" customHeight="1">
      <c r="D59" s="34"/>
    </row>
    <row r="60" spans="1:5" ht="21.95" customHeight="1"/>
    <row r="61" spans="1:5" ht="21.95" customHeight="1"/>
    <row r="62" spans="1:5" ht="21.95" customHeight="1"/>
    <row r="63" spans="1:5" ht="21.95" customHeight="1"/>
    <row r="64" spans="1:5" ht="21.95" customHeight="1"/>
    <row r="65" ht="21.95" customHeight="1"/>
    <row r="66" ht="21.95" customHeight="1"/>
    <row r="67" ht="21.95" customHeight="1"/>
    <row r="68" ht="21.95" customHeight="1"/>
    <row r="69" ht="21.95" customHeight="1"/>
    <row r="70" ht="21.95" customHeight="1"/>
    <row r="71" ht="21.95" customHeight="1"/>
    <row r="72" ht="21.95" customHeight="1"/>
    <row r="73" ht="21.95" customHeight="1"/>
    <row r="74" ht="21.95" customHeight="1"/>
    <row r="75" ht="21.95" customHeight="1"/>
    <row r="76" ht="21.95" customHeight="1"/>
    <row r="77" s="24" customFormat="1" ht="21.95" customHeight="1"/>
    <row r="78" ht="21.95" customHeight="1"/>
    <row r="79" ht="21.95" customHeight="1"/>
    <row r="80" s="25" customFormat="1" ht="21.95" customHeight="1"/>
    <row r="81" spans="1:2" s="25" customFormat="1" ht="21.95" customHeight="1"/>
    <row r="82" spans="1:2" s="25" customFormat="1" ht="21.95" customHeight="1"/>
    <row r="83" spans="1:2" s="25" customFormat="1" ht="21.95" customHeight="1"/>
    <row r="84" spans="1:2" s="25" customFormat="1" ht="21.95" customHeight="1"/>
    <row r="85" spans="1:2" s="27" customFormat="1" ht="21.95" customHeight="1"/>
    <row r="86" spans="1:2" s="25" customFormat="1" ht="21.95" customHeight="1"/>
    <row r="87" spans="1:2" s="25" customFormat="1" ht="21.95" customHeight="1"/>
    <row r="88" spans="1:2" ht="21.95" customHeight="1"/>
    <row r="89" spans="1:2" ht="21.95" customHeight="1"/>
    <row r="90" spans="1:2" ht="21.95" customHeight="1">
      <c r="A90" s="135"/>
      <c r="B90" s="138"/>
    </row>
    <row r="91" spans="1:2" ht="21.95" customHeight="1"/>
  </sheetData>
  <mergeCells count="3">
    <mergeCell ref="A2:D2"/>
    <mergeCell ref="D57:E58"/>
    <mergeCell ref="A1:F1"/>
  </mergeCells>
  <hyperlinks>
    <hyperlink ref="B3" location="Indeks!A1" display="Indeks"/>
  </hyperlinks>
  <pageMargins left="0.70866141732283472" right="0.70866141732283472" top="0.74803149606299213" bottom="0.74803149606299213" header="0.31496062992125984" footer="0.31496062992125984"/>
  <pageSetup paperSize="9" scale="76" fitToHeight="10" orientation="portrait" r:id="rId1"/>
  <headerFooter differentFirst="1">
    <firstFooter>&amp;C&amp;[193/&amp;[268</first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tabColor theme="3" tint="0.59999389629810485"/>
  </sheetPr>
  <dimension ref="B2:AG173"/>
  <sheetViews>
    <sheetView workbookViewId="0"/>
  </sheetViews>
  <sheetFormatPr defaultRowHeight="15"/>
  <cols>
    <col min="2" max="2" width="18.7109375" customWidth="1"/>
    <col min="3" max="3" width="10.7109375" customWidth="1"/>
    <col min="4" max="4" width="11.85546875" customWidth="1"/>
    <col min="5" max="5" width="10.7109375" customWidth="1"/>
    <col min="6" max="6" width="12.28515625" customWidth="1"/>
    <col min="7" max="7" width="12.140625" customWidth="1"/>
    <col min="8" max="8" width="10.7109375" customWidth="1"/>
    <col min="9" max="9" width="10.5703125" customWidth="1"/>
    <col min="12" max="12" width="8" customWidth="1"/>
    <col min="13" max="13" width="11.28515625" customWidth="1"/>
    <col min="16" max="16" width="10.28515625" customWidth="1"/>
  </cols>
  <sheetData>
    <row r="2" spans="2:18">
      <c r="B2" s="366" t="s">
        <v>1371</v>
      </c>
      <c r="J2" s="366" t="s">
        <v>1642</v>
      </c>
      <c r="M2" s="366" t="s">
        <v>1746</v>
      </c>
    </row>
    <row r="3" spans="2:18">
      <c r="J3" s="205">
        <v>4.1349999999999998</v>
      </c>
      <c r="M3" s="366"/>
    </row>
    <row r="4" spans="2:18" ht="32.25" customHeight="1">
      <c r="C4" s="381" t="str">
        <f>Słownik!B325</f>
        <v>Ryzyko stopy procentowej</v>
      </c>
      <c r="D4" s="381" t="str">
        <f>Słownik!B326</f>
        <v>Ryzyko cen akcji</v>
      </c>
      <c r="E4" s="381" t="str">
        <f>Słownik!B327</f>
        <v>Ryzyko cen nieruchomości</v>
      </c>
      <c r="F4" s="381" t="str">
        <f>Słownik!B328</f>
        <v>Ryzyko spreadu kredytowego</v>
      </c>
      <c r="G4" s="381" t="str">
        <f>Słownik!B329</f>
        <v>Ryzyko koncentracji aktywów</v>
      </c>
      <c r="H4" s="381" t="str">
        <f>Słownik!B330</f>
        <v>Ryzyko walutowe</v>
      </c>
      <c r="M4" s="381" t="str">
        <f>Słownik!B483</f>
        <v>Kraj</v>
      </c>
      <c r="N4" s="381" t="str">
        <f>Słownik!B471</f>
        <v>Huragan</v>
      </c>
      <c r="O4" s="381" t="str">
        <f>Słownik!B473</f>
        <v>Trzęsienie ziemi</v>
      </c>
      <c r="P4" s="381" t="str">
        <f>Słownik!B472</f>
        <v>Powódź</v>
      </c>
      <c r="Q4" s="381" t="str">
        <f>Słownik!B474</f>
        <v>Gradobicie</v>
      </c>
      <c r="R4" s="381" t="str">
        <f>Słownik!B475</f>
        <v>Osunięcie się ziemi</v>
      </c>
    </row>
    <row r="5" spans="2:18" ht="21" customHeight="1">
      <c r="B5" s="381" t="str">
        <f>C4</f>
        <v>Ryzyko stopy procentowej</v>
      </c>
      <c r="C5" s="349">
        <v>1</v>
      </c>
      <c r="D5" s="346">
        <v>0</v>
      </c>
      <c r="E5" s="346">
        <v>0</v>
      </c>
      <c r="F5" s="346">
        <v>0</v>
      </c>
      <c r="G5" s="346">
        <v>0</v>
      </c>
      <c r="H5" s="206">
        <v>0.25</v>
      </c>
      <c r="J5">
        <f>kurs_PLN_EUR*2500</f>
        <v>10337.5</v>
      </c>
      <c r="M5" s="381" t="s">
        <v>708</v>
      </c>
      <c r="N5" s="507">
        <v>8.0000000000000004E-4</v>
      </c>
      <c r="O5" s="507">
        <v>1E-3</v>
      </c>
      <c r="P5" s="507">
        <v>1.25E-3</v>
      </c>
      <c r="Q5" s="507">
        <v>8.0000000000000004E-4</v>
      </c>
      <c r="R5" s="508"/>
    </row>
    <row r="6" spans="2:18" ht="21" customHeight="1">
      <c r="B6" s="381" t="str">
        <f>D4</f>
        <v>Ryzyko cen akcji</v>
      </c>
      <c r="C6" s="367">
        <v>0</v>
      </c>
      <c r="D6" s="205">
        <v>1</v>
      </c>
      <c r="E6" s="205">
        <v>0.75</v>
      </c>
      <c r="F6" s="205">
        <v>0.75</v>
      </c>
      <c r="G6" s="205">
        <v>0</v>
      </c>
      <c r="H6" s="207">
        <v>0.25</v>
      </c>
      <c r="J6">
        <f>kurs_PLN_EUR*3700</f>
        <v>15299.5</v>
      </c>
      <c r="M6" s="381" t="s">
        <v>709</v>
      </c>
      <c r="N6" s="507">
        <v>1.6000000000000001E-3</v>
      </c>
      <c r="O6" s="507">
        <v>2.0000000000000001E-4</v>
      </c>
      <c r="P6" s="507">
        <v>1E-3</v>
      </c>
      <c r="Q6" s="507">
        <v>2.9999999999999997E-4</v>
      </c>
      <c r="R6" s="508"/>
    </row>
    <row r="7" spans="2:18" ht="21" customHeight="1">
      <c r="B7" s="381" t="str">
        <f>E4</f>
        <v>Ryzyko cen nieruchomości</v>
      </c>
      <c r="C7" s="367">
        <v>0</v>
      </c>
      <c r="D7" s="205">
        <v>0.75</v>
      </c>
      <c r="E7" s="205">
        <v>1</v>
      </c>
      <c r="F7" s="205">
        <v>0.5</v>
      </c>
      <c r="G7" s="205">
        <v>0</v>
      </c>
      <c r="H7" s="207">
        <v>0.25</v>
      </c>
      <c r="J7">
        <f>kurs_PLN_EUR*3600</f>
        <v>14886</v>
      </c>
      <c r="M7" s="381" t="s">
        <v>710</v>
      </c>
      <c r="N7" s="507"/>
      <c r="O7" s="507">
        <v>1.6E-2</v>
      </c>
      <c r="P7" s="507">
        <v>1.5E-3</v>
      </c>
      <c r="Q7" s="507"/>
      <c r="R7" s="508"/>
    </row>
    <row r="8" spans="2:18" ht="21" customHeight="1">
      <c r="B8" s="381" t="str">
        <f>F4</f>
        <v>Ryzyko spreadu kredytowego</v>
      </c>
      <c r="C8" s="367">
        <v>0</v>
      </c>
      <c r="D8" s="205">
        <v>0.75</v>
      </c>
      <c r="E8" s="205">
        <v>0.5</v>
      </c>
      <c r="F8" s="205">
        <v>1</v>
      </c>
      <c r="G8" s="205">
        <v>0</v>
      </c>
      <c r="H8" s="207">
        <v>0.25</v>
      </c>
      <c r="M8" s="381" t="s">
        <v>712</v>
      </c>
      <c r="N8" s="507"/>
      <c r="O8" s="507">
        <v>1.6E-2</v>
      </c>
      <c r="P8" s="507"/>
      <c r="Q8" s="507"/>
      <c r="R8" s="508"/>
    </row>
    <row r="9" spans="2:18" ht="21" customHeight="1">
      <c r="B9" s="381" t="str">
        <f>G4</f>
        <v>Ryzyko koncentracji aktywów</v>
      </c>
      <c r="C9" s="367">
        <v>0</v>
      </c>
      <c r="D9" s="205">
        <v>0</v>
      </c>
      <c r="E9" s="205">
        <v>0</v>
      </c>
      <c r="F9" s="205">
        <v>0</v>
      </c>
      <c r="G9" s="205">
        <v>1</v>
      </c>
      <c r="H9" s="207">
        <v>0</v>
      </c>
      <c r="M9" s="381" t="s">
        <v>713</v>
      </c>
      <c r="N9" s="507"/>
      <c r="O9" s="507">
        <v>2.12E-2</v>
      </c>
      <c r="P9" s="507"/>
      <c r="Q9" s="507"/>
      <c r="R9" s="508"/>
    </row>
    <row r="10" spans="2:18" ht="21" customHeight="1">
      <c r="B10" s="382" t="str">
        <f>H4</f>
        <v>Ryzyko walutowe</v>
      </c>
      <c r="C10" s="355">
        <v>0.25</v>
      </c>
      <c r="D10" s="208">
        <v>0.25</v>
      </c>
      <c r="E10" s="208">
        <v>0.25</v>
      </c>
      <c r="F10" s="208">
        <v>0.25</v>
      </c>
      <c r="G10" s="208">
        <v>0</v>
      </c>
      <c r="H10" s="348">
        <v>1</v>
      </c>
      <c r="M10" s="381" t="s">
        <v>715</v>
      </c>
      <c r="N10" s="507">
        <v>3.4000000000000002E-4</v>
      </c>
      <c r="O10" s="507">
        <v>1E-3</v>
      </c>
      <c r="P10" s="507">
        <v>3.0000000000000001E-3</v>
      </c>
      <c r="Q10" s="507"/>
      <c r="R10" s="508"/>
    </row>
    <row r="11" spans="2:18">
      <c r="M11" s="381" t="s">
        <v>711</v>
      </c>
      <c r="N11" s="507">
        <v>8.0000000000000004E-4</v>
      </c>
      <c r="O11" s="507">
        <v>2.5000000000000001E-3</v>
      </c>
      <c r="P11" s="507">
        <v>1.5E-3</v>
      </c>
      <c r="Q11" s="507">
        <v>5.9999999999999995E-4</v>
      </c>
      <c r="R11" s="508"/>
    </row>
    <row r="12" spans="2:18">
      <c r="B12" s="366" t="s">
        <v>1372</v>
      </c>
      <c r="M12" s="381" t="s">
        <v>717</v>
      </c>
      <c r="N12" s="507">
        <v>2.5000000000000001E-3</v>
      </c>
      <c r="O12" s="507"/>
      <c r="P12" s="507"/>
      <c r="Q12" s="507"/>
      <c r="R12" s="508"/>
    </row>
    <row r="13" spans="2:18">
      <c r="M13" s="381" t="s">
        <v>1547</v>
      </c>
      <c r="N13" s="507"/>
      <c r="O13" s="507"/>
      <c r="P13" s="507"/>
      <c r="Q13" s="507"/>
      <c r="R13" s="508"/>
    </row>
    <row r="14" spans="2:18" ht="33.75">
      <c r="C14" s="381" t="str">
        <f t="shared" ref="C14:H14" si="0">C4</f>
        <v>Ryzyko stopy procentowej</v>
      </c>
      <c r="D14" s="381" t="str">
        <f t="shared" si="0"/>
        <v>Ryzyko cen akcji</v>
      </c>
      <c r="E14" s="381" t="str">
        <f t="shared" si="0"/>
        <v>Ryzyko cen nieruchomości</v>
      </c>
      <c r="F14" s="381" t="str">
        <f t="shared" si="0"/>
        <v>Ryzyko spreadu kredytowego</v>
      </c>
      <c r="G14" s="381" t="str">
        <f t="shared" si="0"/>
        <v>Ryzyko koncentracji aktywów</v>
      </c>
      <c r="H14" s="381" t="str">
        <f t="shared" si="0"/>
        <v>Ryzyko walutowe</v>
      </c>
      <c r="M14" s="381" t="s">
        <v>1548</v>
      </c>
      <c r="N14" s="507"/>
      <c r="O14" s="507"/>
      <c r="P14" s="507"/>
      <c r="Q14" s="507"/>
      <c r="R14" s="508"/>
    </row>
    <row r="15" spans="2:18">
      <c r="B15" s="381" t="str">
        <f>C14</f>
        <v>Ryzyko stopy procentowej</v>
      </c>
      <c r="C15" s="349">
        <v>1</v>
      </c>
      <c r="D15" s="346">
        <v>0.5</v>
      </c>
      <c r="E15" s="346">
        <v>0.5</v>
      </c>
      <c r="F15" s="346">
        <v>0.5</v>
      </c>
      <c r="G15" s="346">
        <v>0</v>
      </c>
      <c r="H15" s="206">
        <v>0.25</v>
      </c>
      <c r="M15" s="381" t="s">
        <v>718</v>
      </c>
      <c r="N15" s="507">
        <v>1.1999999999999999E-3</v>
      </c>
      <c r="O15" s="507">
        <v>5.9999999999999995E-4</v>
      </c>
      <c r="P15" s="507">
        <v>1E-3</v>
      </c>
      <c r="Q15" s="507">
        <v>1E-4</v>
      </c>
      <c r="R15" s="508">
        <v>5.0000000000000001E-4</v>
      </c>
    </row>
    <row r="16" spans="2:18">
      <c r="B16" s="381" t="str">
        <f>D14</f>
        <v>Ryzyko cen akcji</v>
      </c>
      <c r="C16" s="367">
        <v>0.5</v>
      </c>
      <c r="D16" s="205">
        <v>1</v>
      </c>
      <c r="E16" s="205">
        <v>0.75</v>
      </c>
      <c r="F16" s="205">
        <v>0.75</v>
      </c>
      <c r="G16" s="205">
        <v>0</v>
      </c>
      <c r="H16" s="207">
        <v>0.25</v>
      </c>
      <c r="M16" s="381" t="s">
        <v>716</v>
      </c>
      <c r="N16" s="507">
        <v>8.9999999999999998E-4</v>
      </c>
      <c r="O16" s="507">
        <v>1E-3</v>
      </c>
      <c r="P16" s="507">
        <v>2E-3</v>
      </c>
      <c r="Q16" s="507">
        <v>2.0000000000000001E-4</v>
      </c>
      <c r="R16" s="508"/>
    </row>
    <row r="17" spans="2:18">
      <c r="B17" s="381" t="str">
        <f>E14</f>
        <v>Ryzyko cen nieruchomości</v>
      </c>
      <c r="C17" s="367">
        <v>0.5</v>
      </c>
      <c r="D17" s="205">
        <v>0.75</v>
      </c>
      <c r="E17" s="205">
        <v>1</v>
      </c>
      <c r="F17" s="205">
        <v>0.5</v>
      </c>
      <c r="G17" s="205">
        <v>0</v>
      </c>
      <c r="H17" s="207">
        <v>0.25</v>
      </c>
      <c r="M17" s="381" t="s">
        <v>957</v>
      </c>
      <c r="N17" s="507"/>
      <c r="O17" s="507">
        <v>1.8499999999999999E-2</v>
      </c>
      <c r="P17" s="507"/>
      <c r="Q17" s="507"/>
      <c r="R17" s="508"/>
    </row>
    <row r="18" spans="2:18" ht="22.5">
      <c r="B18" s="381" t="str">
        <f>F14</f>
        <v>Ryzyko spreadu kredytowego</v>
      </c>
      <c r="C18" s="367">
        <v>0.5</v>
      </c>
      <c r="D18" s="205">
        <v>0.75</v>
      </c>
      <c r="E18" s="205">
        <v>0.5</v>
      </c>
      <c r="F18" s="205">
        <v>1</v>
      </c>
      <c r="G18" s="205">
        <v>0</v>
      </c>
      <c r="H18" s="207">
        <v>0.25</v>
      </c>
      <c r="M18" s="381" t="s">
        <v>719</v>
      </c>
      <c r="N18" s="507"/>
      <c r="O18" s="507">
        <v>2E-3</v>
      </c>
      <c r="P18" s="507">
        <v>4.0000000000000001E-3</v>
      </c>
      <c r="Q18" s="507"/>
      <c r="R18" s="508"/>
    </row>
    <row r="19" spans="2:18" ht="22.5">
      <c r="B19" s="381" t="str">
        <f>G14</f>
        <v>Ryzyko koncentracji aktywów</v>
      </c>
      <c r="C19" s="367">
        <v>0</v>
      </c>
      <c r="D19" s="205">
        <v>0</v>
      </c>
      <c r="E19" s="205">
        <v>0</v>
      </c>
      <c r="F19" s="205">
        <v>0</v>
      </c>
      <c r="G19" s="205">
        <v>1</v>
      </c>
      <c r="H19" s="207">
        <v>0</v>
      </c>
      <c r="M19" s="381" t="s">
        <v>963</v>
      </c>
      <c r="N19" s="507">
        <v>2.7999999999999998E-4</v>
      </c>
      <c r="O19" s="507"/>
      <c r="P19" s="507"/>
      <c r="Q19" s="507"/>
      <c r="R19" s="508"/>
    </row>
    <row r="20" spans="2:18">
      <c r="B20" s="381" t="str">
        <f>H14</f>
        <v>Ryzyko walutowe</v>
      </c>
      <c r="C20" s="355">
        <v>0.25</v>
      </c>
      <c r="D20" s="208">
        <v>0.25</v>
      </c>
      <c r="E20" s="208">
        <v>0.25</v>
      </c>
      <c r="F20" s="208">
        <v>0.25</v>
      </c>
      <c r="G20" s="208">
        <v>0</v>
      </c>
      <c r="H20" s="348">
        <v>1</v>
      </c>
      <c r="M20" s="381" t="s">
        <v>746</v>
      </c>
      <c r="N20" s="507">
        <v>2E-3</v>
      </c>
      <c r="O20" s="507"/>
      <c r="P20" s="507"/>
      <c r="Q20" s="507"/>
      <c r="R20" s="508"/>
    </row>
    <row r="21" spans="2:18">
      <c r="M21" s="381" t="s">
        <v>958</v>
      </c>
      <c r="N21" s="507"/>
      <c r="O21" s="507">
        <v>8.0000000000000002E-3</v>
      </c>
      <c r="P21" s="507">
        <v>1E-3</v>
      </c>
      <c r="Q21" s="507">
        <v>5.0000000000000001E-4</v>
      </c>
      <c r="R21" s="508"/>
    </row>
    <row r="22" spans="2:18">
      <c r="B22" s="366" t="s">
        <v>594</v>
      </c>
      <c r="M22" s="381" t="s">
        <v>1549</v>
      </c>
      <c r="N22" s="507"/>
      <c r="O22" s="507"/>
      <c r="P22" s="507"/>
      <c r="Q22" s="507"/>
      <c r="R22" s="508"/>
    </row>
    <row r="23" spans="2:18">
      <c r="M23" s="381" t="s">
        <v>1550</v>
      </c>
      <c r="N23" s="507"/>
      <c r="O23" s="507"/>
      <c r="P23" s="507"/>
      <c r="Q23" s="507"/>
      <c r="R23" s="508"/>
    </row>
    <row r="24" spans="2:18" ht="22.5">
      <c r="C24" s="381" t="str">
        <f>D14</f>
        <v>Ryzyko cen akcji</v>
      </c>
      <c r="D24" s="381" t="str">
        <f>D14</f>
        <v>Ryzyko cen akcji</v>
      </c>
      <c r="M24" s="381" t="s">
        <v>747</v>
      </c>
      <c r="N24" s="507">
        <v>1E-3</v>
      </c>
      <c r="O24" s="507"/>
      <c r="P24" s="507"/>
      <c r="Q24" s="507">
        <v>2.9999999999999997E-4</v>
      </c>
      <c r="R24" s="508"/>
    </row>
    <row r="25" spans="2:18">
      <c r="B25" s="381" t="str">
        <f>C24</f>
        <v>Ryzyko cen akcji</v>
      </c>
      <c r="C25" s="349">
        <v>1</v>
      </c>
      <c r="D25" s="206">
        <v>0.75</v>
      </c>
      <c r="M25" s="381" t="s">
        <v>960</v>
      </c>
      <c r="N25" s="507"/>
      <c r="O25" s="507">
        <v>0.01</v>
      </c>
      <c r="P25" s="507"/>
      <c r="Q25" s="507"/>
      <c r="R25" s="508"/>
    </row>
    <row r="26" spans="2:18">
      <c r="B26" s="382" t="str">
        <f>D24</f>
        <v>Ryzyko cen akcji</v>
      </c>
      <c r="C26" s="355">
        <v>0.75</v>
      </c>
      <c r="D26" s="348">
        <v>1</v>
      </c>
      <c r="M26" s="381" t="s">
        <v>748</v>
      </c>
      <c r="N26" s="507">
        <v>1.8E-3</v>
      </c>
      <c r="O26" s="507"/>
      <c r="P26" s="507"/>
      <c r="Q26" s="507">
        <v>2.0000000000000001E-4</v>
      </c>
      <c r="R26" s="508"/>
    </row>
    <row r="27" spans="2:18">
      <c r="M27" s="381" t="s">
        <v>749</v>
      </c>
      <c r="N27" s="507">
        <v>8.0000000000000004E-4</v>
      </c>
      <c r="O27" s="507"/>
      <c r="P27" s="507"/>
      <c r="Q27" s="507"/>
      <c r="R27" s="508"/>
    </row>
    <row r="28" spans="2:18">
      <c r="B28" s="366" t="s">
        <v>600</v>
      </c>
      <c r="M28" s="381" t="s">
        <v>750</v>
      </c>
      <c r="N28" s="507">
        <v>4.0000000000000002E-4</v>
      </c>
      <c r="O28" s="507"/>
      <c r="P28" s="507">
        <v>1.6000000000000001E-3</v>
      </c>
      <c r="Q28" s="507"/>
      <c r="R28" s="508"/>
    </row>
    <row r="29" spans="2:18">
      <c r="M29" s="381" t="s">
        <v>961</v>
      </c>
      <c r="N29" s="507"/>
      <c r="O29" s="507">
        <v>1.2E-2</v>
      </c>
      <c r="P29" s="507"/>
      <c r="Q29" s="507"/>
      <c r="R29" s="508"/>
    </row>
    <row r="30" spans="2:18" ht="24.75" customHeight="1">
      <c r="C30" s="381" t="str">
        <f>Słownik!C401</f>
        <v>Ekspozycje typu 1</v>
      </c>
      <c r="D30" s="381" t="str">
        <f>Słownik!C402</f>
        <v>Ekspozycje typu 2</v>
      </c>
      <c r="M30" s="381" t="s">
        <v>751</v>
      </c>
      <c r="N30" s="507"/>
      <c r="O30" s="507">
        <v>1.7000000000000001E-2</v>
      </c>
      <c r="P30" s="507">
        <v>4.0000000000000001E-3</v>
      </c>
      <c r="Q30" s="507"/>
      <c r="R30" s="508"/>
    </row>
    <row r="31" spans="2:18">
      <c r="B31" s="381" t="str">
        <f>C30</f>
        <v>Ekspozycje typu 1</v>
      </c>
      <c r="C31" s="349">
        <v>1</v>
      </c>
      <c r="D31" s="206">
        <v>0.75</v>
      </c>
      <c r="M31" s="381" t="s">
        <v>778</v>
      </c>
      <c r="N31" s="507"/>
      <c r="O31" s="507">
        <v>1.5E-3</v>
      </c>
      <c r="P31" s="507">
        <v>4.4999999999999997E-3</v>
      </c>
      <c r="Q31" s="507"/>
      <c r="R31" s="508"/>
    </row>
    <row r="32" spans="2:18">
      <c r="B32" s="382" t="str">
        <f>D30</f>
        <v>Ekspozycje typu 2</v>
      </c>
      <c r="C32" s="355">
        <v>0.75</v>
      </c>
      <c r="D32" s="348">
        <v>1</v>
      </c>
      <c r="M32" s="381" t="s">
        <v>753</v>
      </c>
      <c r="N32" s="507"/>
      <c r="O32" s="507">
        <v>0.01</v>
      </c>
      <c r="P32" s="507">
        <v>3.0000000000000001E-3</v>
      </c>
      <c r="Q32" s="507"/>
      <c r="R32" s="508"/>
    </row>
    <row r="33" spans="2:33">
      <c r="M33" s="381" t="s">
        <v>962</v>
      </c>
      <c r="N33" s="507">
        <v>2.9999999999999997E-4</v>
      </c>
      <c r="O33" s="507"/>
      <c r="P33" s="507"/>
      <c r="Q33" s="507">
        <v>1E-4</v>
      </c>
      <c r="R33" s="508"/>
    </row>
    <row r="34" spans="2:33">
      <c r="B34" s="366" t="s">
        <v>1445</v>
      </c>
      <c r="M34" s="381" t="s">
        <v>752</v>
      </c>
      <c r="N34" s="507">
        <v>8.9999999999999998E-4</v>
      </c>
      <c r="O34" s="507"/>
      <c r="P34" s="507"/>
      <c r="Q34" s="507"/>
      <c r="R34" s="508"/>
    </row>
    <row r="35" spans="2:33">
      <c r="M35" s="381" t="s">
        <v>886</v>
      </c>
      <c r="N35" s="507">
        <v>1.6999999999999999E-3</v>
      </c>
      <c r="O35" s="507"/>
      <c r="P35" s="507">
        <v>1E-3</v>
      </c>
      <c r="Q35" s="507"/>
      <c r="R35" s="508"/>
    </row>
    <row r="36" spans="2:33" ht="22.5" customHeight="1">
      <c r="C36" s="399" t="str">
        <f>Słownik!$B$441</f>
        <v>Śmiertelność</v>
      </c>
      <c r="D36" s="399" t="str">
        <f>Słownik!$B$442</f>
        <v>Długowieczność</v>
      </c>
      <c r="E36" s="399" t="str">
        <f>Słownik!$B$443</f>
        <v>Niepełnosprawność</v>
      </c>
      <c r="F36" s="399" t="str">
        <f>Słownik!$B$446</f>
        <v>Rezygnacja</v>
      </c>
      <c r="G36" s="399" t="str">
        <f>Słownik!$B$444</f>
        <v>Koszty</v>
      </c>
      <c r="H36" s="399" t="str">
        <f>Słownik!$B$445</f>
        <v>Rewizja</v>
      </c>
      <c r="I36" s="399" t="str">
        <f>Słownik!B447</f>
        <v>Katastroficzne</v>
      </c>
      <c r="M36" s="381" t="s">
        <v>1534</v>
      </c>
      <c r="N36" s="507">
        <v>2.7400000000000001E-2</v>
      </c>
      <c r="O36" s="507">
        <v>4.0899999999999999E-2</v>
      </c>
      <c r="P36" s="507"/>
      <c r="Q36" s="507"/>
      <c r="R36" s="508"/>
    </row>
    <row r="37" spans="2:33">
      <c r="B37" s="381" t="str">
        <f>C36</f>
        <v>Śmiertelność</v>
      </c>
      <c r="C37" s="349">
        <v>1</v>
      </c>
      <c r="D37" s="346">
        <v>-0.25</v>
      </c>
      <c r="E37" s="346">
        <v>0.25</v>
      </c>
      <c r="F37" s="346">
        <v>0</v>
      </c>
      <c r="G37" s="346">
        <v>0.25</v>
      </c>
      <c r="H37" s="346">
        <v>0</v>
      </c>
      <c r="I37" s="206">
        <v>0.25</v>
      </c>
      <c r="M37" s="381" t="s">
        <v>1535</v>
      </c>
      <c r="N37" s="507">
        <v>3.1899999999999998E-2</v>
      </c>
      <c r="O37" s="507">
        <v>4.7100000000000003E-2</v>
      </c>
      <c r="P37" s="507"/>
      <c r="Q37" s="507"/>
      <c r="R37" s="508"/>
    </row>
    <row r="38" spans="2:33">
      <c r="B38" s="381" t="str">
        <f>D36</f>
        <v>Długowieczność</v>
      </c>
      <c r="C38" s="367">
        <v>-0.25</v>
      </c>
      <c r="D38" s="205">
        <v>1</v>
      </c>
      <c r="E38" s="205">
        <v>0</v>
      </c>
      <c r="F38" s="205">
        <v>0.25</v>
      </c>
      <c r="G38" s="205">
        <v>0.25</v>
      </c>
      <c r="H38" s="205">
        <v>0.25</v>
      </c>
      <c r="I38" s="207">
        <v>0</v>
      </c>
      <c r="M38" s="381" t="s">
        <v>1036</v>
      </c>
      <c r="N38" s="507">
        <v>5.16E-2</v>
      </c>
      <c r="O38" s="507">
        <v>0.05</v>
      </c>
      <c r="P38" s="507"/>
      <c r="Q38" s="507"/>
      <c r="R38" s="508"/>
    </row>
    <row r="39" spans="2:33">
      <c r="B39" s="381" t="str">
        <f>E36</f>
        <v>Niepełnosprawność</v>
      </c>
      <c r="C39" s="367">
        <v>0.25</v>
      </c>
      <c r="D39" s="205">
        <v>0</v>
      </c>
      <c r="E39" s="205">
        <v>1</v>
      </c>
      <c r="F39" s="205">
        <v>0</v>
      </c>
      <c r="G39" s="205">
        <v>0.5</v>
      </c>
      <c r="H39" s="205">
        <v>0</v>
      </c>
      <c r="I39" s="207">
        <v>0.25</v>
      </c>
      <c r="M39" s="381" t="s">
        <v>1037</v>
      </c>
      <c r="N39" s="509">
        <v>2.5000000000000001E-2</v>
      </c>
      <c r="O39" s="509"/>
      <c r="P39" s="509"/>
      <c r="Q39" s="509"/>
      <c r="R39" s="510"/>
    </row>
    <row r="40" spans="2:33">
      <c r="B40" s="381" t="str">
        <f>F36</f>
        <v>Rezygnacja</v>
      </c>
      <c r="C40" s="367">
        <v>0</v>
      </c>
      <c r="D40" s="205">
        <v>0.25</v>
      </c>
      <c r="E40" s="205">
        <v>0</v>
      </c>
      <c r="F40" s="205">
        <v>1</v>
      </c>
      <c r="G40" s="205">
        <v>0.5</v>
      </c>
      <c r="H40" s="205">
        <v>0</v>
      </c>
      <c r="I40" s="207">
        <v>0.25</v>
      </c>
    </row>
    <row r="41" spans="2:33">
      <c r="B41" s="381" t="str">
        <f>G36</f>
        <v>Koszty</v>
      </c>
      <c r="C41" s="367">
        <v>0.25</v>
      </c>
      <c r="D41" s="205">
        <v>0.25</v>
      </c>
      <c r="E41" s="205">
        <v>0.5</v>
      </c>
      <c r="F41" s="205">
        <v>0.5</v>
      </c>
      <c r="G41" s="205">
        <v>1</v>
      </c>
      <c r="H41" s="205">
        <v>0.5</v>
      </c>
      <c r="I41" s="207">
        <v>0.25</v>
      </c>
      <c r="M41" s="366" t="s">
        <v>1495</v>
      </c>
    </row>
    <row r="42" spans="2:33">
      <c r="B42" s="381" t="str">
        <f>H36</f>
        <v>Rewizja</v>
      </c>
      <c r="C42" s="367">
        <v>0</v>
      </c>
      <c r="D42" s="205">
        <v>0.25</v>
      </c>
      <c r="E42" s="205">
        <v>0</v>
      </c>
      <c r="F42" s="205">
        <v>0</v>
      </c>
      <c r="G42" s="205">
        <v>0.5</v>
      </c>
      <c r="H42" s="205">
        <v>1</v>
      </c>
      <c r="I42" s="207">
        <v>0</v>
      </c>
      <c r="N42" s="382" t="s">
        <v>708</v>
      </c>
      <c r="O42" s="382" t="s">
        <v>709</v>
      </c>
      <c r="P42" s="382" t="s">
        <v>711</v>
      </c>
      <c r="Q42" s="382" t="s">
        <v>715</v>
      </c>
      <c r="R42" s="382" t="s">
        <v>716</v>
      </c>
      <c r="S42" s="382" t="s">
        <v>717</v>
      </c>
      <c r="T42" s="382" t="s">
        <v>962</v>
      </c>
      <c r="U42" s="382" t="s">
        <v>718</v>
      </c>
      <c r="V42" s="382" t="s">
        <v>886</v>
      </c>
      <c r="W42" s="382" t="s">
        <v>746</v>
      </c>
      <c r="X42" s="382" t="s">
        <v>963</v>
      </c>
      <c r="Y42" s="382" t="s">
        <v>747</v>
      </c>
      <c r="Z42" s="382" t="s">
        <v>748</v>
      </c>
      <c r="AA42" s="382" t="s">
        <v>749</v>
      </c>
      <c r="AB42" s="382" t="s">
        <v>750</v>
      </c>
      <c r="AC42" s="382" t="s">
        <v>752</v>
      </c>
      <c r="AD42" s="382" t="s">
        <v>813</v>
      </c>
      <c r="AE42" s="382" t="s">
        <v>964</v>
      </c>
      <c r="AF42" s="382" t="s">
        <v>859</v>
      </c>
      <c r="AG42" s="382" t="s">
        <v>965</v>
      </c>
    </row>
    <row r="43" spans="2:33">
      <c r="B43" s="382" t="str">
        <f>I36</f>
        <v>Katastroficzne</v>
      </c>
      <c r="C43" s="355">
        <v>0.25</v>
      </c>
      <c r="D43" s="208">
        <v>0</v>
      </c>
      <c r="E43" s="208">
        <v>0.25</v>
      </c>
      <c r="F43" s="208">
        <v>0.25</v>
      </c>
      <c r="G43" s="208">
        <v>0.25</v>
      </c>
      <c r="H43" s="208">
        <v>0</v>
      </c>
      <c r="I43" s="348">
        <v>1</v>
      </c>
      <c r="M43" s="399" t="s">
        <v>708</v>
      </c>
      <c r="N43" s="520">
        <v>1</v>
      </c>
      <c r="O43" s="521">
        <f>N44</f>
        <v>0.25</v>
      </c>
      <c r="P43" s="521">
        <f>N45</f>
        <v>0.5</v>
      </c>
      <c r="Q43" s="521">
        <f>N46</f>
        <v>0.25</v>
      </c>
      <c r="R43" s="521">
        <f>N47</f>
        <v>0.25</v>
      </c>
      <c r="S43" s="521">
        <f>N48</f>
        <v>0</v>
      </c>
      <c r="T43" s="521">
        <f>N49</f>
        <v>0</v>
      </c>
      <c r="U43" s="521">
        <f>N50</f>
        <v>0.25</v>
      </c>
      <c r="V43" s="521">
        <f>N51</f>
        <v>0</v>
      </c>
      <c r="W43" s="521">
        <f>N52</f>
        <v>0</v>
      </c>
      <c r="X43" s="521">
        <f>N53</f>
        <v>0</v>
      </c>
      <c r="Y43" s="521">
        <f>N54</f>
        <v>0.25</v>
      </c>
      <c r="Z43" s="521">
        <f>N55</f>
        <v>0.25</v>
      </c>
      <c r="AA43" s="521">
        <f>N56</f>
        <v>0</v>
      </c>
      <c r="AB43" s="521">
        <f>N57</f>
        <v>0</v>
      </c>
      <c r="AC43" s="521">
        <f>N58</f>
        <v>0</v>
      </c>
      <c r="AD43" s="521">
        <f>N59</f>
        <v>0</v>
      </c>
      <c r="AE43" s="521">
        <f>N60</f>
        <v>0</v>
      </c>
      <c r="AF43" s="521">
        <f>N61</f>
        <v>0</v>
      </c>
      <c r="AG43" s="522">
        <f>N62</f>
        <v>0</v>
      </c>
    </row>
    <row r="44" spans="2:33">
      <c r="M44" s="399" t="s">
        <v>709</v>
      </c>
      <c r="N44" s="523">
        <v>0.25</v>
      </c>
      <c r="O44" s="507">
        <v>1</v>
      </c>
      <c r="P44" s="507">
        <f>O45</f>
        <v>0.25</v>
      </c>
      <c r="Q44" s="507">
        <f>O46</f>
        <v>0.25</v>
      </c>
      <c r="R44" s="507">
        <f>O47</f>
        <v>0.5</v>
      </c>
      <c r="S44" s="507">
        <f>O48</f>
        <v>0.25</v>
      </c>
      <c r="T44" s="507">
        <f>O49</f>
        <v>0</v>
      </c>
      <c r="U44" s="507">
        <f>O50</f>
        <v>0.5</v>
      </c>
      <c r="V44" s="507">
        <f>O51</f>
        <v>0.5</v>
      </c>
      <c r="W44" s="507">
        <f>O52</f>
        <v>0.25</v>
      </c>
      <c r="X44" s="507">
        <f>O53</f>
        <v>0</v>
      </c>
      <c r="Y44" s="507">
        <f>O54</f>
        <v>0.75</v>
      </c>
      <c r="Z44" s="507">
        <f>O55</f>
        <v>0.75</v>
      </c>
      <c r="AA44" s="507">
        <f>O56</f>
        <v>0</v>
      </c>
      <c r="AB44" s="507">
        <f>O57</f>
        <v>0.25</v>
      </c>
      <c r="AC44" s="507">
        <f>O58</f>
        <v>0</v>
      </c>
      <c r="AD44" s="507">
        <f>O59</f>
        <v>0</v>
      </c>
      <c r="AE44" s="507">
        <f>O60</f>
        <v>0</v>
      </c>
      <c r="AF44" s="507">
        <f>O61</f>
        <v>0</v>
      </c>
      <c r="AG44" s="508">
        <f>O62</f>
        <v>0</v>
      </c>
    </row>
    <row r="45" spans="2:33">
      <c r="B45" s="366" t="s">
        <v>590</v>
      </c>
      <c r="M45" s="399" t="s">
        <v>711</v>
      </c>
      <c r="N45" s="523">
        <v>0.5</v>
      </c>
      <c r="O45" s="507">
        <v>0.25</v>
      </c>
      <c r="P45" s="507">
        <v>1</v>
      </c>
      <c r="Q45" s="507">
        <f>P46</f>
        <v>0.25</v>
      </c>
      <c r="R45" s="507">
        <f>P47</f>
        <v>0.25</v>
      </c>
      <c r="S45" s="507">
        <f>P48</f>
        <v>0</v>
      </c>
      <c r="T45" s="507">
        <f>P49</f>
        <v>0.25</v>
      </c>
      <c r="U45" s="507">
        <f>P50</f>
        <v>0.5</v>
      </c>
      <c r="V45" s="507">
        <f>P51</f>
        <v>0</v>
      </c>
      <c r="W45" s="507">
        <f>P52</f>
        <v>0</v>
      </c>
      <c r="X45" s="507">
        <f>P53</f>
        <v>0</v>
      </c>
      <c r="Y45" s="507">
        <f>P54</f>
        <v>0.25</v>
      </c>
      <c r="Z45" s="507">
        <f>P55</f>
        <v>0.25</v>
      </c>
      <c r="AA45" s="507">
        <f>P56</f>
        <v>0</v>
      </c>
      <c r="AB45" s="507">
        <f>P57</f>
        <v>0</v>
      </c>
      <c r="AC45" s="507">
        <f>P58</f>
        <v>0</v>
      </c>
      <c r="AD45" s="507">
        <f>P59</f>
        <v>0</v>
      </c>
      <c r="AE45" s="507">
        <f>P60</f>
        <v>0</v>
      </c>
      <c r="AF45" s="507">
        <f>P61</f>
        <v>0</v>
      </c>
      <c r="AG45" s="508">
        <f>P62</f>
        <v>0</v>
      </c>
    </row>
    <row r="46" spans="2:33">
      <c r="B46" s="382" t="str">
        <f>Słownik!B452</f>
        <v>Rezerwy</v>
      </c>
      <c r="C46" s="382" t="str">
        <f>Słownik!B453</f>
        <v>Składki</v>
      </c>
      <c r="M46" s="399" t="s">
        <v>715</v>
      </c>
      <c r="N46" s="523">
        <v>0.25</v>
      </c>
      <c r="O46" s="507">
        <v>0.25</v>
      </c>
      <c r="P46" s="507">
        <v>0.25</v>
      </c>
      <c r="Q46" s="507">
        <v>1</v>
      </c>
      <c r="R46" s="507">
        <f>Q47</f>
        <v>0.25</v>
      </c>
      <c r="S46" s="507">
        <f>Q48</f>
        <v>0</v>
      </c>
      <c r="T46" s="507">
        <f>Q49</f>
        <v>0</v>
      </c>
      <c r="U46" s="507">
        <f>Q50</f>
        <v>0.25</v>
      </c>
      <c r="V46" s="507">
        <f>Q51</f>
        <v>0</v>
      </c>
      <c r="W46" s="507">
        <f>Q52</f>
        <v>0</v>
      </c>
      <c r="X46" s="507">
        <f>Q53</f>
        <v>0</v>
      </c>
      <c r="Y46" s="507">
        <f>Q54</f>
        <v>0.25</v>
      </c>
      <c r="Z46" s="507">
        <f>Q55</f>
        <v>0.25</v>
      </c>
      <c r="AA46" s="507">
        <f>Q56</f>
        <v>0</v>
      </c>
      <c r="AB46" s="507">
        <f>Q57</f>
        <v>0.25</v>
      </c>
      <c r="AC46" s="507">
        <f>Q58</f>
        <v>0</v>
      </c>
      <c r="AD46" s="507">
        <f>Q59</f>
        <v>0</v>
      </c>
      <c r="AE46" s="507">
        <f>Q60</f>
        <v>0</v>
      </c>
      <c r="AF46" s="507">
        <f>Q61</f>
        <v>0</v>
      </c>
      <c r="AG46" s="508">
        <f>Q62</f>
        <v>0</v>
      </c>
    </row>
    <row r="47" spans="2:33">
      <c r="B47" s="674">
        <v>4.4999999999999997E-3</v>
      </c>
      <c r="C47" s="675">
        <v>0.04</v>
      </c>
      <c r="M47" s="399" t="s">
        <v>716</v>
      </c>
      <c r="N47" s="523">
        <v>0.25</v>
      </c>
      <c r="O47" s="507">
        <v>0.5</v>
      </c>
      <c r="P47" s="507">
        <v>0.25</v>
      </c>
      <c r="Q47" s="507">
        <v>0.25</v>
      </c>
      <c r="R47" s="507">
        <v>1</v>
      </c>
      <c r="S47" s="507">
        <f>R48</f>
        <v>0.5</v>
      </c>
      <c r="T47" s="507">
        <f>R49</f>
        <v>0</v>
      </c>
      <c r="U47" s="507">
        <f>R50</f>
        <v>0.5</v>
      </c>
      <c r="V47" s="507">
        <f>R51</f>
        <v>0.25</v>
      </c>
      <c r="W47" s="507">
        <f>R52</f>
        <v>0.25</v>
      </c>
      <c r="X47" s="507">
        <f>R53</f>
        <v>0</v>
      </c>
      <c r="Y47" s="507">
        <f>R54</f>
        <v>0.5</v>
      </c>
      <c r="Z47" s="507">
        <f>R55</f>
        <v>0.5</v>
      </c>
      <c r="AA47" s="507">
        <f>R56</f>
        <v>0.25</v>
      </c>
      <c r="AB47" s="507">
        <f>R57</f>
        <v>0.5</v>
      </c>
      <c r="AC47" s="507">
        <f>R58</f>
        <v>0</v>
      </c>
      <c r="AD47" s="507">
        <f>R59</f>
        <v>0</v>
      </c>
      <c r="AE47" s="507">
        <f>R60</f>
        <v>0</v>
      </c>
      <c r="AF47" s="507">
        <f>R61</f>
        <v>0</v>
      </c>
      <c r="AG47" s="508">
        <f>R62</f>
        <v>0</v>
      </c>
    </row>
    <row r="48" spans="2:33">
      <c r="B48" s="676">
        <v>0.03</v>
      </c>
      <c r="C48" s="508">
        <v>0.03</v>
      </c>
      <c r="M48" s="399" t="s">
        <v>717</v>
      </c>
      <c r="N48" s="523">
        <v>0</v>
      </c>
      <c r="O48" s="507">
        <v>0.25</v>
      </c>
      <c r="P48" s="507">
        <v>0</v>
      </c>
      <c r="Q48" s="507">
        <v>0</v>
      </c>
      <c r="R48" s="507">
        <v>0.5</v>
      </c>
      <c r="S48" s="507">
        <v>1</v>
      </c>
      <c r="T48" s="507">
        <f>S49</f>
        <v>0</v>
      </c>
      <c r="U48" s="507">
        <f>S50</f>
        <v>0.25</v>
      </c>
      <c r="V48" s="507">
        <f>S51</f>
        <v>0.25</v>
      </c>
      <c r="W48" s="507">
        <f>S52</f>
        <v>0</v>
      </c>
      <c r="X48" s="507">
        <f>S53</f>
        <v>0</v>
      </c>
      <c r="Y48" s="507">
        <f>S54</f>
        <v>0.25</v>
      </c>
      <c r="Z48" s="507">
        <f>S55</f>
        <v>0.5</v>
      </c>
      <c r="AA48" s="507">
        <f>S56</f>
        <v>0.5</v>
      </c>
      <c r="AB48" s="507">
        <f>S57</f>
        <v>0.25</v>
      </c>
      <c r="AC48" s="507">
        <f>S58</f>
        <v>0.5</v>
      </c>
      <c r="AD48" s="507">
        <f>S59</f>
        <v>0</v>
      </c>
      <c r="AE48" s="507">
        <f>S60</f>
        <v>0</v>
      </c>
      <c r="AF48" s="507">
        <f>S61</f>
        <v>0</v>
      </c>
      <c r="AG48" s="508">
        <f>S62</f>
        <v>0</v>
      </c>
    </row>
    <row r="49" spans="2:33">
      <c r="B49" s="677"/>
      <c r="C49" s="582">
        <v>0.04</v>
      </c>
      <c r="M49" s="399" t="s">
        <v>962</v>
      </c>
      <c r="N49" s="523">
        <v>0</v>
      </c>
      <c r="O49" s="507">
        <v>0</v>
      </c>
      <c r="P49" s="507">
        <v>0.25</v>
      </c>
      <c r="Q49" s="507">
        <v>0</v>
      </c>
      <c r="R49" s="507">
        <v>0</v>
      </c>
      <c r="S49" s="507">
        <v>0</v>
      </c>
      <c r="T49" s="507">
        <v>1</v>
      </c>
      <c r="U49" s="507">
        <f>T50</f>
        <v>0.25</v>
      </c>
      <c r="V49" s="507">
        <f>T51</f>
        <v>0</v>
      </c>
      <c r="W49" s="507">
        <f>T52</f>
        <v>0</v>
      </c>
      <c r="X49" s="507">
        <f>T53</f>
        <v>0</v>
      </c>
      <c r="Y49" s="507">
        <f>T54</f>
        <v>0</v>
      </c>
      <c r="Z49" s="507">
        <f>T55</f>
        <v>0</v>
      </c>
      <c r="AA49" s="507">
        <f>T56</f>
        <v>0</v>
      </c>
      <c r="AB49" s="507">
        <f>T57</f>
        <v>0</v>
      </c>
      <c r="AC49" s="507">
        <f>T58</f>
        <v>0</v>
      </c>
      <c r="AD49" s="507">
        <f>T59</f>
        <v>0</v>
      </c>
      <c r="AE49" s="507">
        <f>T60</f>
        <v>0</v>
      </c>
      <c r="AF49" s="507">
        <f>T61</f>
        <v>0</v>
      </c>
      <c r="AG49" s="508">
        <f>T62</f>
        <v>0</v>
      </c>
    </row>
    <row r="50" spans="2:33">
      <c r="B50" s="677"/>
      <c r="C50" s="582">
        <v>1.2</v>
      </c>
      <c r="M50" s="399" t="s">
        <v>718</v>
      </c>
      <c r="N50" s="523">
        <v>0.25</v>
      </c>
      <c r="O50" s="507">
        <v>0.5</v>
      </c>
      <c r="P50" s="507">
        <v>0.5</v>
      </c>
      <c r="Q50" s="507">
        <v>0.25</v>
      </c>
      <c r="R50" s="507">
        <v>0.5</v>
      </c>
      <c r="S50" s="507">
        <v>0.25</v>
      </c>
      <c r="T50" s="507">
        <v>0.25</v>
      </c>
      <c r="U50" s="507">
        <v>1</v>
      </c>
      <c r="V50" s="507">
        <f>U51</f>
        <v>0.25</v>
      </c>
      <c r="W50" s="507">
        <f>U52</f>
        <v>0</v>
      </c>
      <c r="X50" s="507">
        <f>U53</f>
        <v>0</v>
      </c>
      <c r="Y50" s="507">
        <f>U54</f>
        <v>0.5</v>
      </c>
      <c r="Z50" s="507">
        <f>U55</f>
        <v>0.5</v>
      </c>
      <c r="AA50" s="507">
        <f>U56</f>
        <v>0</v>
      </c>
      <c r="AB50" s="507">
        <f>U57</f>
        <v>0</v>
      </c>
      <c r="AC50" s="507">
        <f>U58</f>
        <v>0</v>
      </c>
      <c r="AD50" s="507">
        <f>U59</f>
        <v>0</v>
      </c>
      <c r="AE50" s="507">
        <f>U60</f>
        <v>0</v>
      </c>
      <c r="AF50" s="507">
        <f>U61</f>
        <v>0</v>
      </c>
      <c r="AG50" s="508">
        <f>U62</f>
        <v>0</v>
      </c>
    </row>
    <row r="51" spans="2:33">
      <c r="B51" s="677"/>
      <c r="C51" s="582">
        <v>1.2</v>
      </c>
      <c r="M51" s="399" t="s">
        <v>886</v>
      </c>
      <c r="N51" s="523">
        <v>0</v>
      </c>
      <c r="O51" s="507">
        <v>0.5</v>
      </c>
      <c r="P51" s="507">
        <v>0</v>
      </c>
      <c r="Q51" s="507">
        <v>0</v>
      </c>
      <c r="R51" s="507">
        <v>0.25</v>
      </c>
      <c r="S51" s="507">
        <v>0.25</v>
      </c>
      <c r="T51" s="507">
        <v>0</v>
      </c>
      <c r="U51" s="507">
        <v>0.25</v>
      </c>
      <c r="V51" s="507">
        <v>1</v>
      </c>
      <c r="W51" s="507">
        <f>V52</f>
        <v>0.5</v>
      </c>
      <c r="X51" s="507">
        <f>V53</f>
        <v>0</v>
      </c>
      <c r="Y51" s="507">
        <f>V54</f>
        <v>0.25</v>
      </c>
      <c r="Z51" s="507">
        <f>V55</f>
        <v>0.5</v>
      </c>
      <c r="AA51" s="507">
        <f>V56</f>
        <v>0.25</v>
      </c>
      <c r="AB51" s="507">
        <f>V57</f>
        <v>0</v>
      </c>
      <c r="AC51" s="507">
        <f>V58</f>
        <v>0</v>
      </c>
      <c r="AD51" s="507">
        <f>V59</f>
        <v>0</v>
      </c>
      <c r="AE51" s="507">
        <f>V60</f>
        <v>0</v>
      </c>
      <c r="AF51" s="507">
        <f>V61</f>
        <v>0</v>
      </c>
      <c r="AG51" s="508">
        <f>V62</f>
        <v>0</v>
      </c>
    </row>
    <row r="52" spans="2:33">
      <c r="B52" s="677"/>
      <c r="C52" s="582">
        <v>0.03</v>
      </c>
      <c r="M52" s="399" t="s">
        <v>746</v>
      </c>
      <c r="N52" s="523">
        <v>0</v>
      </c>
      <c r="O52" s="507">
        <v>0.25</v>
      </c>
      <c r="P52" s="507">
        <v>0</v>
      </c>
      <c r="Q52" s="507">
        <v>0</v>
      </c>
      <c r="R52" s="507">
        <v>0.25</v>
      </c>
      <c r="S52" s="507">
        <v>0</v>
      </c>
      <c r="T52" s="507">
        <v>0</v>
      </c>
      <c r="U52" s="507">
        <v>0</v>
      </c>
      <c r="V52" s="507">
        <v>0.5</v>
      </c>
      <c r="W52" s="507">
        <v>1</v>
      </c>
      <c r="X52" s="507">
        <f>W53</f>
        <v>0</v>
      </c>
      <c r="Y52" s="507">
        <f>W54</f>
        <v>0.25</v>
      </c>
      <c r="Z52" s="507">
        <f>W55</f>
        <v>0.25</v>
      </c>
      <c r="AA52" s="507">
        <f>W56</f>
        <v>0</v>
      </c>
      <c r="AB52" s="507">
        <f>W57</f>
        <v>0</v>
      </c>
      <c r="AC52" s="507">
        <f>W58</f>
        <v>0</v>
      </c>
      <c r="AD52" s="507">
        <f>W59</f>
        <v>0</v>
      </c>
      <c r="AE52" s="507">
        <f>W60</f>
        <v>0</v>
      </c>
      <c r="AF52" s="507">
        <f>W61</f>
        <v>0</v>
      </c>
      <c r="AG52" s="508">
        <f>W62</f>
        <v>0</v>
      </c>
    </row>
    <row r="53" spans="2:33">
      <c r="B53" s="677"/>
      <c r="C53" s="583">
        <v>1.2</v>
      </c>
      <c r="M53" s="399" t="s">
        <v>963</v>
      </c>
      <c r="N53" s="523">
        <v>0</v>
      </c>
      <c r="O53" s="507">
        <v>0</v>
      </c>
      <c r="P53" s="507">
        <v>0</v>
      </c>
      <c r="Q53" s="507">
        <v>0</v>
      </c>
      <c r="R53" s="507">
        <v>0</v>
      </c>
      <c r="S53" s="507">
        <v>0</v>
      </c>
      <c r="T53" s="507">
        <v>0</v>
      </c>
      <c r="U53" s="507">
        <v>0</v>
      </c>
      <c r="V53" s="507">
        <v>0</v>
      </c>
      <c r="W53" s="507">
        <v>0</v>
      </c>
      <c r="X53" s="507">
        <v>1</v>
      </c>
      <c r="Y53" s="507">
        <f>X54</f>
        <v>0</v>
      </c>
      <c r="Z53" s="507">
        <f>X55</f>
        <v>0</v>
      </c>
      <c r="AA53" s="507">
        <f>X56</f>
        <v>0</v>
      </c>
      <c r="AB53" s="507">
        <f>X57</f>
        <v>0</v>
      </c>
      <c r="AC53" s="507">
        <f>X58</f>
        <v>0</v>
      </c>
      <c r="AD53" s="507">
        <f>X59</f>
        <v>0</v>
      </c>
      <c r="AE53" s="507">
        <f>X60</f>
        <v>0</v>
      </c>
      <c r="AF53" s="507">
        <f>X61</f>
        <v>0</v>
      </c>
      <c r="AG53" s="508">
        <f>X62</f>
        <v>0</v>
      </c>
    </row>
    <row r="54" spans="2:33">
      <c r="M54" s="399" t="s">
        <v>747</v>
      </c>
      <c r="N54" s="523">
        <v>0.25</v>
      </c>
      <c r="O54" s="507">
        <v>0.75</v>
      </c>
      <c r="P54" s="507">
        <v>0.25</v>
      </c>
      <c r="Q54" s="507">
        <v>0.25</v>
      </c>
      <c r="R54" s="507">
        <v>0.5</v>
      </c>
      <c r="S54" s="507">
        <v>0.25</v>
      </c>
      <c r="T54" s="507">
        <v>0</v>
      </c>
      <c r="U54" s="507">
        <v>0.5</v>
      </c>
      <c r="V54" s="507">
        <v>0.25</v>
      </c>
      <c r="W54" s="507">
        <v>0.25</v>
      </c>
      <c r="X54" s="507">
        <v>0</v>
      </c>
      <c r="Y54" s="507">
        <v>1</v>
      </c>
      <c r="Z54" s="507">
        <f>Y55</f>
        <v>0.5</v>
      </c>
      <c r="AA54" s="507">
        <f>Y56</f>
        <v>0.25</v>
      </c>
      <c r="AB54" s="507">
        <f>Y57</f>
        <v>0.25</v>
      </c>
      <c r="AC54" s="507">
        <f>Y58</f>
        <v>0</v>
      </c>
      <c r="AD54" s="507">
        <f>Y59</f>
        <v>0</v>
      </c>
      <c r="AE54" s="507">
        <f>Y60</f>
        <v>0</v>
      </c>
      <c r="AF54" s="507">
        <f>Y61</f>
        <v>0</v>
      </c>
      <c r="AG54" s="508">
        <f>Y62</f>
        <v>0</v>
      </c>
    </row>
    <row r="55" spans="2:33">
      <c r="B55" s="366" t="s">
        <v>1747</v>
      </c>
      <c r="M55" s="399" t="s">
        <v>748</v>
      </c>
      <c r="N55" s="523">
        <v>0.25</v>
      </c>
      <c r="O55" s="507">
        <v>0.75</v>
      </c>
      <c r="P55" s="507">
        <v>0.25</v>
      </c>
      <c r="Q55" s="507">
        <v>0.25</v>
      </c>
      <c r="R55" s="507">
        <v>0.5</v>
      </c>
      <c r="S55" s="507">
        <v>0.5</v>
      </c>
      <c r="T55" s="507">
        <v>0</v>
      </c>
      <c r="U55" s="507">
        <v>0.5</v>
      </c>
      <c r="V55" s="507">
        <v>0.5</v>
      </c>
      <c r="W55" s="507">
        <v>0.25</v>
      </c>
      <c r="X55" s="507">
        <v>0</v>
      </c>
      <c r="Y55" s="507">
        <v>0.5</v>
      </c>
      <c r="Z55" s="507">
        <v>1</v>
      </c>
      <c r="AA55" s="507">
        <f>Z56</f>
        <v>0.25</v>
      </c>
      <c r="AB55" s="507">
        <f>Z57</f>
        <v>0.25</v>
      </c>
      <c r="AC55" s="507">
        <f>Z58</f>
        <v>0</v>
      </c>
      <c r="AD55" s="507">
        <f>Z59</f>
        <v>0</v>
      </c>
      <c r="AE55" s="507">
        <f>Z60</f>
        <v>0</v>
      </c>
      <c r="AF55" s="507">
        <f>Z61</f>
        <v>0</v>
      </c>
      <c r="AG55" s="508">
        <f>Z62</f>
        <v>0</v>
      </c>
    </row>
    <row r="56" spans="2:33">
      <c r="M56" s="399" t="s">
        <v>749</v>
      </c>
      <c r="N56" s="523">
        <v>0</v>
      </c>
      <c r="O56" s="507">
        <v>0</v>
      </c>
      <c r="P56" s="507">
        <v>0</v>
      </c>
      <c r="Q56" s="507">
        <v>0</v>
      </c>
      <c r="R56" s="507">
        <v>0.25</v>
      </c>
      <c r="S56" s="507">
        <v>0.5</v>
      </c>
      <c r="T56" s="507">
        <v>0</v>
      </c>
      <c r="U56" s="507">
        <v>0</v>
      </c>
      <c r="V56" s="507">
        <v>0.25</v>
      </c>
      <c r="W56" s="507">
        <v>0</v>
      </c>
      <c r="X56" s="507">
        <v>0</v>
      </c>
      <c r="Y56" s="507">
        <v>0.25</v>
      </c>
      <c r="Z56" s="507">
        <v>0.25</v>
      </c>
      <c r="AA56" s="507">
        <v>1</v>
      </c>
      <c r="AB56" s="507">
        <f>AA57</f>
        <v>0</v>
      </c>
      <c r="AC56" s="507">
        <f>AA58</f>
        <v>0.5</v>
      </c>
      <c r="AD56" s="507">
        <f>AA59</f>
        <v>0</v>
      </c>
      <c r="AE56" s="507">
        <f>AA60</f>
        <v>0</v>
      </c>
      <c r="AF56" s="507">
        <f>AA61</f>
        <v>0</v>
      </c>
      <c r="AG56" s="508">
        <f>AA62</f>
        <v>0</v>
      </c>
    </row>
    <row r="57" spans="2:33">
      <c r="B57" s="943" t="str">
        <f>Słownik!$B$681</f>
        <v>Ryzyko katastroficzne z ubezp. zdrowotnych - Wypadki masowe</v>
      </c>
      <c r="C57" s="945" t="str">
        <f>Słownik!B697</f>
        <v>Współczynnik</v>
      </c>
      <c r="E57" s="943" t="str">
        <f>Słownik!B698</f>
        <v>Zdarzenie</v>
      </c>
      <c r="F57" s="945" t="str">
        <f>Słownik!B697</f>
        <v>Współczynnik</v>
      </c>
      <c r="M57" s="399" t="s">
        <v>750</v>
      </c>
      <c r="N57" s="523">
        <v>0</v>
      </c>
      <c r="O57" s="507">
        <v>0.25</v>
      </c>
      <c r="P57" s="507">
        <v>0</v>
      </c>
      <c r="Q57" s="507">
        <v>0.25</v>
      </c>
      <c r="R57" s="507">
        <v>0.5</v>
      </c>
      <c r="S57" s="507">
        <v>0.25</v>
      </c>
      <c r="T57" s="507">
        <v>0</v>
      </c>
      <c r="U57" s="507">
        <v>0</v>
      </c>
      <c r="V57" s="507">
        <v>0</v>
      </c>
      <c r="W57" s="507">
        <v>0</v>
      </c>
      <c r="X57" s="507">
        <v>0</v>
      </c>
      <c r="Y57" s="507">
        <v>0.25</v>
      </c>
      <c r="Z57" s="507">
        <v>0.25</v>
      </c>
      <c r="AA57" s="507">
        <v>0</v>
      </c>
      <c r="AB57" s="507">
        <v>1</v>
      </c>
      <c r="AC57" s="507">
        <f>AB58</f>
        <v>0</v>
      </c>
      <c r="AD57" s="507">
        <f>AB59</f>
        <v>0</v>
      </c>
      <c r="AE57" s="507">
        <f>AB60</f>
        <v>0</v>
      </c>
      <c r="AF57" s="507">
        <f>AB61</f>
        <v>0</v>
      </c>
      <c r="AG57" s="508">
        <f>AB62</f>
        <v>0</v>
      </c>
    </row>
    <row r="58" spans="2:33" ht="24.75" customHeight="1">
      <c r="B58" s="944"/>
      <c r="C58" s="946"/>
      <c r="E58" s="944"/>
      <c r="F58" s="946"/>
      <c r="M58" s="399" t="s">
        <v>752</v>
      </c>
      <c r="N58" s="523">
        <v>0</v>
      </c>
      <c r="O58" s="507">
        <v>0</v>
      </c>
      <c r="P58" s="507">
        <v>0</v>
      </c>
      <c r="Q58" s="507">
        <v>0</v>
      </c>
      <c r="R58" s="507">
        <v>0</v>
      </c>
      <c r="S58" s="507">
        <v>0.5</v>
      </c>
      <c r="T58" s="507">
        <v>0</v>
      </c>
      <c r="U58" s="507">
        <v>0</v>
      </c>
      <c r="V58" s="507">
        <v>0</v>
      </c>
      <c r="W58" s="507">
        <v>0</v>
      </c>
      <c r="X58" s="507">
        <v>0</v>
      </c>
      <c r="Y58" s="507">
        <v>0</v>
      </c>
      <c r="Z58" s="507">
        <v>0</v>
      </c>
      <c r="AA58" s="507">
        <v>0.5</v>
      </c>
      <c r="AB58" s="507">
        <v>0</v>
      </c>
      <c r="AC58" s="507">
        <v>1</v>
      </c>
      <c r="AD58" s="507">
        <f>AC59</f>
        <v>0</v>
      </c>
      <c r="AE58" s="507">
        <f>AC60</f>
        <v>0</v>
      </c>
      <c r="AF58" s="507">
        <f>AC61</f>
        <v>0</v>
      </c>
      <c r="AG58" s="508">
        <f>AC62</f>
        <v>0</v>
      </c>
    </row>
    <row r="59" spans="2:33">
      <c r="B59" s="381" t="str">
        <f>Słownik!$B$485</f>
        <v>Austria</v>
      </c>
      <c r="C59" s="581">
        <v>3.0000000000000001E-3</v>
      </c>
      <c r="E59" s="381">
        <v>1</v>
      </c>
      <c r="F59" s="581">
        <v>0.1</v>
      </c>
      <c r="M59" s="399" t="s">
        <v>813</v>
      </c>
      <c r="N59" s="523">
        <v>0</v>
      </c>
      <c r="O59" s="507">
        <v>0</v>
      </c>
      <c r="P59" s="507">
        <v>0</v>
      </c>
      <c r="Q59" s="507">
        <v>0</v>
      </c>
      <c r="R59" s="507">
        <v>0</v>
      </c>
      <c r="S59" s="507">
        <v>0</v>
      </c>
      <c r="T59" s="507">
        <v>0</v>
      </c>
      <c r="U59" s="507">
        <v>0</v>
      </c>
      <c r="V59" s="507">
        <v>0</v>
      </c>
      <c r="W59" s="507">
        <v>0</v>
      </c>
      <c r="X59" s="507">
        <v>0</v>
      </c>
      <c r="Y59" s="507">
        <v>0</v>
      </c>
      <c r="Z59" s="507">
        <v>0</v>
      </c>
      <c r="AA59" s="507">
        <v>0</v>
      </c>
      <c r="AB59" s="507">
        <v>0</v>
      </c>
      <c r="AC59" s="507">
        <v>0</v>
      </c>
      <c r="AD59" s="507">
        <v>1</v>
      </c>
      <c r="AE59" s="507">
        <f>AD60</f>
        <v>1</v>
      </c>
      <c r="AF59" s="507">
        <f>AD61</f>
        <v>1</v>
      </c>
      <c r="AG59" s="508">
        <f>AD62</f>
        <v>0</v>
      </c>
    </row>
    <row r="60" spans="2:33">
      <c r="B60" s="381" t="str">
        <f>Słownik!$B$488</f>
        <v>Belgia</v>
      </c>
      <c r="C60" s="582">
        <v>2.5000000000000001E-3</v>
      </c>
      <c r="E60" s="381">
        <v>2</v>
      </c>
      <c r="F60" s="582">
        <v>1.4999999999999999E-2</v>
      </c>
      <c r="M60" s="399" t="s">
        <v>964</v>
      </c>
      <c r="N60" s="523">
        <v>0</v>
      </c>
      <c r="O60" s="507">
        <v>0</v>
      </c>
      <c r="P60" s="507">
        <v>0</v>
      </c>
      <c r="Q60" s="507">
        <v>0</v>
      </c>
      <c r="R60" s="507">
        <v>0</v>
      </c>
      <c r="S60" s="507">
        <v>0</v>
      </c>
      <c r="T60" s="507">
        <v>0</v>
      </c>
      <c r="U60" s="507">
        <v>0</v>
      </c>
      <c r="V60" s="507">
        <v>0</v>
      </c>
      <c r="W60" s="507">
        <v>0</v>
      </c>
      <c r="X60" s="507">
        <v>0</v>
      </c>
      <c r="Y60" s="507">
        <v>0</v>
      </c>
      <c r="Z60" s="507">
        <v>0</v>
      </c>
      <c r="AA60" s="507">
        <v>0</v>
      </c>
      <c r="AB60" s="507">
        <v>0</v>
      </c>
      <c r="AC60" s="507">
        <v>0</v>
      </c>
      <c r="AD60" s="507">
        <v>1</v>
      </c>
      <c r="AE60" s="507">
        <v>1</v>
      </c>
      <c r="AF60" s="507">
        <f>AE61</f>
        <v>1</v>
      </c>
      <c r="AG60" s="508">
        <f>AE62</f>
        <v>0</v>
      </c>
    </row>
    <row r="61" spans="2:33">
      <c r="B61" s="381" t="str">
        <f>Słownik!$B$490</f>
        <v>Bułgaria</v>
      </c>
      <c r="C61" s="582">
        <v>3.0000000000000001E-3</v>
      </c>
      <c r="E61" s="381">
        <v>3</v>
      </c>
      <c r="F61" s="582">
        <v>0.05</v>
      </c>
      <c r="M61" s="399" t="s">
        <v>859</v>
      </c>
      <c r="N61" s="523">
        <v>0</v>
      </c>
      <c r="O61" s="507">
        <v>0</v>
      </c>
      <c r="P61" s="507">
        <v>0</v>
      </c>
      <c r="Q61" s="507">
        <v>0</v>
      </c>
      <c r="R61" s="507">
        <v>0</v>
      </c>
      <c r="S61" s="507">
        <v>0</v>
      </c>
      <c r="T61" s="507">
        <v>0</v>
      </c>
      <c r="U61" s="507">
        <v>0</v>
      </c>
      <c r="V61" s="507">
        <v>0</v>
      </c>
      <c r="W61" s="507">
        <v>0</v>
      </c>
      <c r="X61" s="507">
        <v>0</v>
      </c>
      <c r="Y61" s="507">
        <v>0</v>
      </c>
      <c r="Z61" s="507">
        <v>0</v>
      </c>
      <c r="AA61" s="507">
        <v>0</v>
      </c>
      <c r="AB61" s="507">
        <v>0</v>
      </c>
      <c r="AC61" s="507">
        <v>0</v>
      </c>
      <c r="AD61" s="507">
        <v>1</v>
      </c>
      <c r="AE61" s="507">
        <v>1</v>
      </c>
      <c r="AF61" s="507">
        <v>1</v>
      </c>
      <c r="AG61" s="508">
        <f>AF62</f>
        <v>0</v>
      </c>
    </row>
    <row r="62" spans="2:33">
      <c r="B62" s="381" t="str">
        <f>Słownik!$B$494</f>
        <v>Chorwacja</v>
      </c>
      <c r="C62" s="582">
        <v>4.0000000000000001E-3</v>
      </c>
      <c r="E62" s="381">
        <v>4</v>
      </c>
      <c r="F62" s="582">
        <v>0.13500000000000001</v>
      </c>
      <c r="M62" s="382" t="s">
        <v>965</v>
      </c>
      <c r="N62" s="524">
        <v>0</v>
      </c>
      <c r="O62" s="509">
        <v>0</v>
      </c>
      <c r="P62" s="509">
        <v>0</v>
      </c>
      <c r="Q62" s="509">
        <v>0</v>
      </c>
      <c r="R62" s="509">
        <v>0</v>
      </c>
      <c r="S62" s="509">
        <v>0</v>
      </c>
      <c r="T62" s="509">
        <v>0</v>
      </c>
      <c r="U62" s="509">
        <v>0</v>
      </c>
      <c r="V62" s="509">
        <v>0</v>
      </c>
      <c r="W62" s="509">
        <v>0</v>
      </c>
      <c r="X62" s="509">
        <v>0</v>
      </c>
      <c r="Y62" s="509">
        <v>0</v>
      </c>
      <c r="Z62" s="509">
        <v>0</v>
      </c>
      <c r="AA62" s="509">
        <v>0</v>
      </c>
      <c r="AB62" s="509">
        <v>0</v>
      </c>
      <c r="AC62" s="509">
        <v>0</v>
      </c>
      <c r="AD62" s="509">
        <v>0</v>
      </c>
      <c r="AE62" s="509">
        <v>0</v>
      </c>
      <c r="AF62" s="509">
        <v>0</v>
      </c>
      <c r="AG62" s="510">
        <v>1</v>
      </c>
    </row>
    <row r="63" spans="2:33">
      <c r="B63" s="381" t="str">
        <f>Słownik!$B$496</f>
        <v>Cypr</v>
      </c>
      <c r="C63" s="582">
        <v>1.2999999999999999E-2</v>
      </c>
      <c r="E63" s="382">
        <v>5</v>
      </c>
      <c r="F63" s="583">
        <v>0.3</v>
      </c>
    </row>
    <row r="64" spans="2:33">
      <c r="B64" s="381" t="str">
        <f>Słownik!$B$498</f>
        <v>Czechy</v>
      </c>
      <c r="C64" s="582">
        <v>1E-3</v>
      </c>
      <c r="M64" s="366" t="s">
        <v>1496</v>
      </c>
    </row>
    <row r="65" spans="2:27" ht="20.25" customHeight="1">
      <c r="B65" s="381" t="str">
        <f>Słownik!$B$502</f>
        <v>Dania</v>
      </c>
      <c r="C65" s="582">
        <v>3.5000000000000001E-3</v>
      </c>
      <c r="E65" s="399" t="str">
        <f>Słownik!B713</f>
        <v>Opieka zdrowotna</v>
      </c>
      <c r="F65" s="399" t="str">
        <f>Słownik!B697</f>
        <v>Współczynnik</v>
      </c>
      <c r="N65" s="382" t="s">
        <v>708</v>
      </c>
      <c r="O65" s="382" t="s">
        <v>709</v>
      </c>
      <c r="P65" s="382" t="s">
        <v>711</v>
      </c>
      <c r="Q65" s="382" t="s">
        <v>715</v>
      </c>
      <c r="R65" s="382" t="s">
        <v>718</v>
      </c>
      <c r="S65" s="382" t="s">
        <v>716</v>
      </c>
      <c r="T65" s="382" t="s">
        <v>719</v>
      </c>
      <c r="U65" s="382" t="s">
        <v>958</v>
      </c>
      <c r="V65" s="382" t="s">
        <v>710</v>
      </c>
      <c r="W65" s="382" t="s">
        <v>750</v>
      </c>
      <c r="X65" s="382" t="s">
        <v>751</v>
      </c>
      <c r="Y65" s="382" t="s">
        <v>753</v>
      </c>
      <c r="Z65" s="382" t="s">
        <v>778</v>
      </c>
      <c r="AA65" s="382" t="s">
        <v>886</v>
      </c>
    </row>
    <row r="66" spans="2:27">
      <c r="B66" s="381" t="str">
        <f>Słownik!$B$682</f>
        <v>Estonia</v>
      </c>
      <c r="C66" s="582">
        <v>4.4999999999999997E-3</v>
      </c>
      <c r="E66" s="381" t="s">
        <v>1767</v>
      </c>
      <c r="F66" s="581">
        <v>0.01</v>
      </c>
      <c r="M66" s="399" t="s">
        <v>708</v>
      </c>
      <c r="N66" s="507">
        <v>1</v>
      </c>
      <c r="O66" s="507">
        <f>N67</f>
        <v>0</v>
      </c>
      <c r="P66" s="507">
        <f>N68</f>
        <v>0.25</v>
      </c>
      <c r="Q66" s="507">
        <f>N69</f>
        <v>0.5</v>
      </c>
      <c r="R66" s="507">
        <f>N70</f>
        <v>0</v>
      </c>
      <c r="S66" s="507">
        <f>N71</f>
        <v>0.75</v>
      </c>
      <c r="T66" s="507">
        <f>N72</f>
        <v>0.5</v>
      </c>
      <c r="U66" s="507">
        <f>N73</f>
        <v>0</v>
      </c>
      <c r="V66" s="507">
        <f>N74</f>
        <v>0.25</v>
      </c>
      <c r="W66" s="507">
        <f>N75</f>
        <v>0.25</v>
      </c>
      <c r="X66" s="507">
        <f>N76</f>
        <v>0.25</v>
      </c>
      <c r="Y66" s="507">
        <f>N77</f>
        <v>0</v>
      </c>
      <c r="Z66" s="507">
        <f>N78</f>
        <v>0.5</v>
      </c>
      <c r="AA66" s="508">
        <f>N79</f>
        <v>0</v>
      </c>
    </row>
    <row r="67" spans="2:27" ht="22.5">
      <c r="B67" s="381" t="str">
        <f>Słownik!$B$683</f>
        <v>Finlandia</v>
      </c>
      <c r="C67" s="582">
        <v>3.5000000000000001E-3</v>
      </c>
      <c r="E67" s="381" t="s">
        <v>1768</v>
      </c>
      <c r="F67" s="582">
        <v>0.2</v>
      </c>
      <c r="M67" s="399" t="s">
        <v>709</v>
      </c>
      <c r="N67" s="507">
        <v>0</v>
      </c>
      <c r="O67" s="507">
        <v>1</v>
      </c>
      <c r="P67" s="507">
        <f>O68</f>
        <v>0</v>
      </c>
      <c r="Q67" s="507">
        <f>O69</f>
        <v>0</v>
      </c>
      <c r="R67" s="507">
        <f>O70</f>
        <v>0.25</v>
      </c>
      <c r="S67" s="507">
        <f>O71</f>
        <v>0.25</v>
      </c>
      <c r="T67" s="507">
        <f>O72</f>
        <v>0</v>
      </c>
      <c r="U67" s="507">
        <f>O73</f>
        <v>0</v>
      </c>
      <c r="V67" s="507">
        <f>O74</f>
        <v>0</v>
      </c>
      <c r="W67" s="507">
        <f>O75</f>
        <v>0</v>
      </c>
      <c r="X67" s="507">
        <f>O76</f>
        <v>0</v>
      </c>
      <c r="Y67" s="507">
        <f>O77</f>
        <v>0</v>
      </c>
      <c r="Z67" s="507">
        <f>O78</f>
        <v>0</v>
      </c>
      <c r="AA67" s="508">
        <f>O79</f>
        <v>0</v>
      </c>
    </row>
    <row r="68" spans="2:27" ht="24.75" customHeight="1">
      <c r="B68" s="381" t="str">
        <f>Słownik!$B$504</f>
        <v>Francja</v>
      </c>
      <c r="C68" s="582">
        <v>5.0000000000000001E-4</v>
      </c>
      <c r="E68" s="382" t="s">
        <v>1769</v>
      </c>
      <c r="F68" s="583">
        <v>0.79</v>
      </c>
      <c r="M68" s="399" t="s">
        <v>711</v>
      </c>
      <c r="N68" s="507">
        <v>0.25</v>
      </c>
      <c r="O68" s="507">
        <v>0</v>
      </c>
      <c r="P68" s="507">
        <v>1</v>
      </c>
      <c r="Q68" s="507">
        <f>P69</f>
        <v>0</v>
      </c>
      <c r="R68" s="507">
        <f>P70</f>
        <v>0.25</v>
      </c>
      <c r="S68" s="507">
        <f>P71</f>
        <v>0.25</v>
      </c>
      <c r="T68" s="507">
        <f>P72</f>
        <v>0</v>
      </c>
      <c r="U68" s="507">
        <f>P73</f>
        <v>0.25</v>
      </c>
      <c r="V68" s="507">
        <f>P74</f>
        <v>0</v>
      </c>
      <c r="W68" s="507">
        <f>P75</f>
        <v>0</v>
      </c>
      <c r="X68" s="507">
        <f>P76</f>
        <v>0</v>
      </c>
      <c r="Y68" s="507">
        <f>P77</f>
        <v>0</v>
      </c>
      <c r="Z68" s="507">
        <f>P78</f>
        <v>0</v>
      </c>
      <c r="AA68" s="508">
        <f>P79</f>
        <v>0</v>
      </c>
    </row>
    <row r="69" spans="2:27">
      <c r="B69" s="381" t="str">
        <f>Słownik!$B$528</f>
        <v>Grecja</v>
      </c>
      <c r="C69" s="582">
        <v>3.0000000000000001E-3</v>
      </c>
      <c r="M69" s="399" t="s">
        <v>715</v>
      </c>
      <c r="N69" s="507">
        <v>0.5</v>
      </c>
      <c r="O69" s="507">
        <v>0</v>
      </c>
      <c r="P69" s="507">
        <v>0</v>
      </c>
      <c r="Q69" s="507">
        <v>1</v>
      </c>
      <c r="R69" s="507">
        <f>Q70</f>
        <v>0</v>
      </c>
      <c r="S69" s="507">
        <f>Q71</f>
        <v>0.5</v>
      </c>
      <c r="T69" s="507">
        <f>Q72</f>
        <v>0.25</v>
      </c>
      <c r="U69" s="507">
        <f>Q73</f>
        <v>0</v>
      </c>
      <c r="V69" s="507">
        <f>Q74</f>
        <v>0</v>
      </c>
      <c r="W69" s="507">
        <f>Q75</f>
        <v>0.75</v>
      </c>
      <c r="X69" s="507">
        <f>Q76</f>
        <v>0.25</v>
      </c>
      <c r="Y69" s="507">
        <f>Q77</f>
        <v>0</v>
      </c>
      <c r="Z69" s="507">
        <f>Q78</f>
        <v>0.75</v>
      </c>
      <c r="AA69" s="508">
        <f>Q79</f>
        <v>0</v>
      </c>
    </row>
    <row r="70" spans="2:27">
      <c r="B70" s="381" t="str">
        <f>Słownik!$B$500</f>
        <v>Niemcy</v>
      </c>
      <c r="C70" s="582">
        <v>5.0000000000000001E-4</v>
      </c>
      <c r="M70" s="399" t="s">
        <v>718</v>
      </c>
      <c r="N70" s="507">
        <v>0</v>
      </c>
      <c r="O70" s="507">
        <v>0.25</v>
      </c>
      <c r="P70" s="507">
        <v>0.25</v>
      </c>
      <c r="Q70" s="507">
        <v>0</v>
      </c>
      <c r="R70" s="507">
        <v>1</v>
      </c>
      <c r="S70" s="507">
        <f>R71</f>
        <v>0.25</v>
      </c>
      <c r="T70" s="507">
        <f>R72</f>
        <v>0</v>
      </c>
      <c r="U70" s="507">
        <f>R73</f>
        <v>0</v>
      </c>
      <c r="V70" s="507">
        <f>R74</f>
        <v>0</v>
      </c>
      <c r="W70" s="507">
        <f>R75</f>
        <v>0</v>
      </c>
      <c r="X70" s="507">
        <f>R76</f>
        <v>0</v>
      </c>
      <c r="Y70" s="507">
        <f>R77</f>
        <v>0</v>
      </c>
      <c r="Z70" s="507">
        <f>R78</f>
        <v>0</v>
      </c>
      <c r="AA70" s="508">
        <f>R79</f>
        <v>0</v>
      </c>
    </row>
    <row r="71" spans="2:27">
      <c r="B71" s="381" t="str">
        <f>Słownik!$B$506</f>
        <v>Węgry</v>
      </c>
      <c r="C71" s="582">
        <v>1.5E-3</v>
      </c>
      <c r="M71" s="399" t="s">
        <v>716</v>
      </c>
      <c r="N71" s="507">
        <v>0.75</v>
      </c>
      <c r="O71" s="507">
        <v>0.25</v>
      </c>
      <c r="P71" s="507">
        <v>0.25</v>
      </c>
      <c r="Q71" s="507">
        <v>0.5</v>
      </c>
      <c r="R71" s="507">
        <v>0.25</v>
      </c>
      <c r="S71" s="507">
        <v>1</v>
      </c>
      <c r="T71" s="507">
        <f>S72</f>
        <v>0.25</v>
      </c>
      <c r="U71" s="507">
        <f>S73</f>
        <v>0</v>
      </c>
      <c r="V71" s="507">
        <f>S74</f>
        <v>0</v>
      </c>
      <c r="W71" s="507">
        <f>S75</f>
        <v>0.75</v>
      </c>
      <c r="X71" s="507">
        <f>S76</f>
        <v>0.25</v>
      </c>
      <c r="Y71" s="507">
        <f>S77</f>
        <v>0</v>
      </c>
      <c r="Z71" s="507">
        <f>S78</f>
        <v>0.25</v>
      </c>
      <c r="AA71" s="508">
        <f>S79</f>
        <v>0</v>
      </c>
    </row>
    <row r="72" spans="2:27">
      <c r="B72" s="381" t="str">
        <f>Słownik!$B$538</f>
        <v>Islandia</v>
      </c>
      <c r="C72" s="582">
        <v>2.4500000000000001E-2</v>
      </c>
      <c r="M72" s="399" t="s">
        <v>719</v>
      </c>
      <c r="N72" s="507">
        <v>0.5</v>
      </c>
      <c r="O72" s="507">
        <v>0</v>
      </c>
      <c r="P72" s="507">
        <v>0</v>
      </c>
      <c r="Q72" s="507">
        <v>0.25</v>
      </c>
      <c r="R72" s="507">
        <v>0</v>
      </c>
      <c r="S72" s="507">
        <v>0.25</v>
      </c>
      <c r="T72" s="507">
        <v>1</v>
      </c>
      <c r="U72" s="507">
        <f>T73</f>
        <v>0</v>
      </c>
      <c r="V72" s="507">
        <f>T74</f>
        <v>0.25</v>
      </c>
      <c r="W72" s="507">
        <f>T75</f>
        <v>0.25</v>
      </c>
      <c r="X72" s="507">
        <f>T76</f>
        <v>0.5</v>
      </c>
      <c r="Y72" s="507">
        <f>T77</f>
        <v>0</v>
      </c>
      <c r="Z72" s="507">
        <f>T78</f>
        <v>0.25</v>
      </c>
      <c r="AA72" s="508">
        <f>T79</f>
        <v>0</v>
      </c>
    </row>
    <row r="73" spans="2:27">
      <c r="B73" s="381" t="str">
        <f>Słownik!$B$508</f>
        <v>Irlandia</v>
      </c>
      <c r="C73" s="582">
        <v>9.4999999999999998E-3</v>
      </c>
      <c r="M73" s="399" t="s">
        <v>958</v>
      </c>
      <c r="N73" s="507">
        <v>0</v>
      </c>
      <c r="O73" s="507">
        <v>0</v>
      </c>
      <c r="P73" s="507">
        <v>0.25</v>
      </c>
      <c r="Q73" s="507">
        <v>0</v>
      </c>
      <c r="R73" s="507">
        <v>0</v>
      </c>
      <c r="S73" s="507">
        <v>0</v>
      </c>
      <c r="T73" s="507">
        <v>0</v>
      </c>
      <c r="U73" s="507">
        <v>1</v>
      </c>
      <c r="V73" s="507">
        <f>U74</f>
        <v>0</v>
      </c>
      <c r="W73" s="507">
        <f>U75</f>
        <v>0</v>
      </c>
      <c r="X73" s="507">
        <f>U76</f>
        <v>0</v>
      </c>
      <c r="Y73" s="507">
        <f>U77</f>
        <v>0.25</v>
      </c>
      <c r="Z73" s="507">
        <f>U78</f>
        <v>0</v>
      </c>
      <c r="AA73" s="508">
        <f>U79</f>
        <v>0</v>
      </c>
    </row>
    <row r="74" spans="2:27">
      <c r="B74" s="381" t="str">
        <f>Słownik!$B$530</f>
        <v>Włochy</v>
      </c>
      <c r="C74" s="582">
        <v>5.0000000000000001E-4</v>
      </c>
      <c r="M74" s="399" t="s">
        <v>710</v>
      </c>
      <c r="N74" s="507">
        <v>0.25</v>
      </c>
      <c r="O74" s="507">
        <v>0</v>
      </c>
      <c r="P74" s="507">
        <v>0</v>
      </c>
      <c r="Q74" s="507">
        <v>0</v>
      </c>
      <c r="R74" s="507">
        <v>0</v>
      </c>
      <c r="S74" s="507">
        <v>0</v>
      </c>
      <c r="T74" s="507">
        <v>0.25</v>
      </c>
      <c r="U74" s="507">
        <v>0</v>
      </c>
      <c r="V74" s="507">
        <v>1</v>
      </c>
      <c r="W74" s="507">
        <f>V75</f>
        <v>0</v>
      </c>
      <c r="X74" s="507">
        <f>V76</f>
        <v>0.5</v>
      </c>
      <c r="Y74" s="507">
        <f>V77</f>
        <v>0</v>
      </c>
      <c r="Z74" s="507">
        <f>V78</f>
        <v>0</v>
      </c>
      <c r="AA74" s="508">
        <f>V79</f>
        <v>0</v>
      </c>
    </row>
    <row r="75" spans="2:27">
      <c r="B75" s="381" t="str">
        <f>Słownik!$B$684</f>
        <v>Łotwa</v>
      </c>
      <c r="C75" s="582">
        <v>2E-3</v>
      </c>
      <c r="M75" s="399" t="s">
        <v>750</v>
      </c>
      <c r="N75" s="507">
        <v>0.25</v>
      </c>
      <c r="O75" s="507">
        <v>0</v>
      </c>
      <c r="P75" s="507">
        <v>0</v>
      </c>
      <c r="Q75" s="507">
        <v>0.75</v>
      </c>
      <c r="R75" s="507">
        <v>0</v>
      </c>
      <c r="S75" s="507">
        <v>0.75</v>
      </c>
      <c r="T75" s="507">
        <v>0.25</v>
      </c>
      <c r="U75" s="507">
        <v>0</v>
      </c>
      <c r="V75" s="507">
        <v>0</v>
      </c>
      <c r="W75" s="507">
        <v>1</v>
      </c>
      <c r="X75" s="507">
        <f>W76</f>
        <v>0.25</v>
      </c>
      <c r="Y75" s="507">
        <f>W77</f>
        <v>0</v>
      </c>
      <c r="Z75" s="507">
        <f>W78</f>
        <v>0.25</v>
      </c>
      <c r="AA75" s="508">
        <f>W79</f>
        <v>0</v>
      </c>
    </row>
    <row r="76" spans="2:27">
      <c r="B76" s="381" t="str">
        <f>Słownik!$B$685</f>
        <v>Litwa</v>
      </c>
      <c r="C76" s="582">
        <v>2E-3</v>
      </c>
      <c r="M76" s="399" t="s">
        <v>751</v>
      </c>
      <c r="N76" s="507">
        <v>0.25</v>
      </c>
      <c r="O76" s="507">
        <v>0</v>
      </c>
      <c r="P76" s="507">
        <v>0</v>
      </c>
      <c r="Q76" s="507">
        <v>0.25</v>
      </c>
      <c r="R76" s="507">
        <v>0</v>
      </c>
      <c r="S76" s="507">
        <v>0.25</v>
      </c>
      <c r="T76" s="507">
        <v>0.5</v>
      </c>
      <c r="U76" s="507">
        <v>0</v>
      </c>
      <c r="V76" s="507">
        <v>0.5</v>
      </c>
      <c r="W76" s="507">
        <v>0.25</v>
      </c>
      <c r="X76" s="507">
        <v>1</v>
      </c>
      <c r="Y76" s="507">
        <f>X77</f>
        <v>0</v>
      </c>
      <c r="Z76" s="507">
        <f>X78</f>
        <v>0.25</v>
      </c>
      <c r="AA76" s="508">
        <f>X79</f>
        <v>0</v>
      </c>
    </row>
    <row r="77" spans="2:27">
      <c r="B77" s="381" t="str">
        <f>Słownik!$B$510</f>
        <v>Luksemburg</v>
      </c>
      <c r="C77" s="582">
        <v>1.0500000000000001E-2</v>
      </c>
      <c r="M77" s="399" t="s">
        <v>753</v>
      </c>
      <c r="N77" s="507">
        <v>0</v>
      </c>
      <c r="O77" s="507">
        <v>0</v>
      </c>
      <c r="P77" s="507">
        <v>0</v>
      </c>
      <c r="Q77" s="507">
        <v>0</v>
      </c>
      <c r="R77" s="507">
        <v>0</v>
      </c>
      <c r="S77" s="507">
        <v>0</v>
      </c>
      <c r="T77" s="507">
        <v>0</v>
      </c>
      <c r="U77" s="507">
        <v>0.25</v>
      </c>
      <c r="V77" s="507">
        <v>0</v>
      </c>
      <c r="W77" s="507">
        <v>0</v>
      </c>
      <c r="X77" s="507">
        <v>0</v>
      </c>
      <c r="Y77" s="507">
        <v>1</v>
      </c>
      <c r="Z77" s="507">
        <f>Y78</f>
        <v>0.25</v>
      </c>
      <c r="AA77" s="508">
        <f>Y79</f>
        <v>0</v>
      </c>
    </row>
    <row r="78" spans="2:27">
      <c r="B78" s="381" t="str">
        <f>Słownik!$B$532</f>
        <v>Malta</v>
      </c>
      <c r="C78" s="582">
        <v>2.1499999999999998E-2</v>
      </c>
      <c r="M78" s="399" t="s">
        <v>778</v>
      </c>
      <c r="N78" s="507">
        <v>0.5</v>
      </c>
      <c r="O78" s="507">
        <v>0</v>
      </c>
      <c r="P78" s="507">
        <v>0</v>
      </c>
      <c r="Q78" s="507">
        <v>0.75</v>
      </c>
      <c r="R78" s="507">
        <v>0</v>
      </c>
      <c r="S78" s="507">
        <v>0.25</v>
      </c>
      <c r="T78" s="507">
        <v>0.25</v>
      </c>
      <c r="U78" s="507">
        <v>0</v>
      </c>
      <c r="V78" s="507">
        <v>0</v>
      </c>
      <c r="W78" s="507">
        <v>0.25</v>
      </c>
      <c r="X78" s="507">
        <v>0.25</v>
      </c>
      <c r="Y78" s="507">
        <v>0.25</v>
      </c>
      <c r="Z78" s="507">
        <v>1</v>
      </c>
      <c r="AA78" s="508">
        <f>Z79</f>
        <v>0</v>
      </c>
    </row>
    <row r="79" spans="2:27">
      <c r="B79" s="381" t="str">
        <f>Słownik!$B$512</f>
        <v>Holandia</v>
      </c>
      <c r="C79" s="582">
        <v>1.5E-3</v>
      </c>
      <c r="M79" s="382" t="s">
        <v>886</v>
      </c>
      <c r="N79" s="509">
        <v>0</v>
      </c>
      <c r="O79" s="509">
        <v>0</v>
      </c>
      <c r="P79" s="509">
        <v>0</v>
      </c>
      <c r="Q79" s="509">
        <v>0</v>
      </c>
      <c r="R79" s="509">
        <v>0</v>
      </c>
      <c r="S79" s="509">
        <v>0</v>
      </c>
      <c r="T79" s="509">
        <v>0</v>
      </c>
      <c r="U79" s="509">
        <v>0</v>
      </c>
      <c r="V79" s="509">
        <v>0</v>
      </c>
      <c r="W79" s="509">
        <v>0</v>
      </c>
      <c r="X79" s="509">
        <v>0</v>
      </c>
      <c r="Y79" s="509">
        <v>0</v>
      </c>
      <c r="Z79" s="509">
        <v>0</v>
      </c>
      <c r="AA79" s="510">
        <v>1</v>
      </c>
    </row>
    <row r="80" spans="2:27">
      <c r="B80" s="381" t="str">
        <f>Słownik!$B$514</f>
        <v>Norwegia</v>
      </c>
      <c r="C80" s="582">
        <v>2.5000000000000001E-3</v>
      </c>
    </row>
    <row r="81" spans="2:33">
      <c r="B81" s="381" t="str">
        <f>Słownik!$B$516</f>
        <v>Polska</v>
      </c>
      <c r="C81" s="582">
        <v>1E-3</v>
      </c>
      <c r="M81" s="366" t="s">
        <v>1497</v>
      </c>
    </row>
    <row r="82" spans="2:33">
      <c r="B82" s="381" t="str">
        <f>Słownik!$B$534</f>
        <v>Portugalia</v>
      </c>
      <c r="C82" s="582">
        <v>3.0000000000000001E-3</v>
      </c>
      <c r="N82" s="382" t="s">
        <v>708</v>
      </c>
      <c r="O82" s="382" t="s">
        <v>709</v>
      </c>
      <c r="P82" s="382" t="s">
        <v>710</v>
      </c>
      <c r="Q82" s="382" t="s">
        <v>712</v>
      </c>
      <c r="R82" s="382" t="s">
        <v>713</v>
      </c>
      <c r="S82" s="382" t="s">
        <v>718</v>
      </c>
      <c r="T82" s="382" t="s">
        <v>716</v>
      </c>
      <c r="U82" s="382" t="s">
        <v>957</v>
      </c>
      <c r="V82" s="382" t="s">
        <v>719</v>
      </c>
      <c r="W82" s="382" t="s">
        <v>958</v>
      </c>
      <c r="X82" s="382" t="s">
        <v>960</v>
      </c>
      <c r="Y82" s="382" t="s">
        <v>961</v>
      </c>
      <c r="Z82" s="382" t="s">
        <v>751</v>
      </c>
      <c r="AA82" s="382" t="s">
        <v>753</v>
      </c>
      <c r="AB82" s="382" t="s">
        <v>715</v>
      </c>
      <c r="AC82" s="382" t="s">
        <v>711</v>
      </c>
      <c r="AD82" s="382" t="s">
        <v>778</v>
      </c>
      <c r="AE82" s="382" t="s">
        <v>813</v>
      </c>
      <c r="AF82" s="382" t="s">
        <v>964</v>
      </c>
      <c r="AG82" s="382" t="s">
        <v>864</v>
      </c>
    </row>
    <row r="83" spans="2:33">
      <c r="B83" s="381" t="str">
        <f>Słownik!$B$518</f>
        <v>Rumunia</v>
      </c>
      <c r="C83" s="582">
        <v>1.5E-3</v>
      </c>
      <c r="M83" s="399" t="s">
        <v>708</v>
      </c>
      <c r="N83" s="507">
        <v>1</v>
      </c>
      <c r="O83" s="507">
        <f>N84</f>
        <v>0</v>
      </c>
      <c r="P83" s="507">
        <f>N85</f>
        <v>0</v>
      </c>
      <c r="Q83" s="507">
        <f>N86</f>
        <v>0</v>
      </c>
      <c r="R83" s="507">
        <f>N87</f>
        <v>0</v>
      </c>
      <c r="S83" s="507">
        <f>N88</f>
        <v>0</v>
      </c>
      <c r="T83" s="507">
        <f>N89</f>
        <v>0</v>
      </c>
      <c r="U83" s="507">
        <f>N90</f>
        <v>0</v>
      </c>
      <c r="V83" s="507">
        <f>N91</f>
        <v>0</v>
      </c>
      <c r="W83" s="507">
        <f>N92</f>
        <v>0</v>
      </c>
      <c r="X83" s="507">
        <f>N93</f>
        <v>0</v>
      </c>
      <c r="Y83" s="507">
        <f>N94</f>
        <v>0</v>
      </c>
      <c r="Z83" s="507">
        <f>N95</f>
        <v>0</v>
      </c>
      <c r="AA83" s="507">
        <f>N96</f>
        <v>0</v>
      </c>
      <c r="AB83" s="507">
        <f>N97</f>
        <v>0</v>
      </c>
      <c r="AC83" s="507">
        <f>N98</f>
        <v>0</v>
      </c>
      <c r="AD83" s="507">
        <f>N99</f>
        <v>0.25</v>
      </c>
      <c r="AE83" s="507">
        <f>N100</f>
        <v>0</v>
      </c>
      <c r="AF83" s="507">
        <f>N101</f>
        <v>0</v>
      </c>
      <c r="AG83" s="508">
        <f>N102</f>
        <v>0</v>
      </c>
    </row>
    <row r="84" spans="2:33">
      <c r="B84" s="381" t="str">
        <f>Słownik!$B$524</f>
        <v>Słowacja</v>
      </c>
      <c r="C84" s="582">
        <v>3.0000000000000001E-3</v>
      </c>
      <c r="M84" s="399" t="s">
        <v>709</v>
      </c>
      <c r="N84" s="507">
        <v>0</v>
      </c>
      <c r="O84" s="507">
        <v>1</v>
      </c>
      <c r="P84" s="507">
        <f>O85</f>
        <v>0</v>
      </c>
      <c r="Q84" s="507">
        <f>O86</f>
        <v>0</v>
      </c>
      <c r="R84" s="507">
        <f>O87</f>
        <v>0</v>
      </c>
      <c r="S84" s="507">
        <f>O88</f>
        <v>0</v>
      </c>
      <c r="T84" s="507">
        <f>O89</f>
        <v>0.25</v>
      </c>
      <c r="U84" s="507">
        <f>O90</f>
        <v>0</v>
      </c>
      <c r="V84" s="507">
        <f>O91</f>
        <v>0</v>
      </c>
      <c r="W84" s="507">
        <f>O92</f>
        <v>0</v>
      </c>
      <c r="X84" s="507">
        <f>O93</f>
        <v>0</v>
      </c>
      <c r="Y84" s="507">
        <f>O94</f>
        <v>0</v>
      </c>
      <c r="Z84" s="507">
        <f>O95</f>
        <v>0</v>
      </c>
      <c r="AA84" s="507">
        <f>O96</f>
        <v>0</v>
      </c>
      <c r="AB84" s="507">
        <f>O97</f>
        <v>0</v>
      </c>
      <c r="AC84" s="507">
        <f>O98</f>
        <v>0</v>
      </c>
      <c r="AD84" s="507">
        <f>O99</f>
        <v>0</v>
      </c>
      <c r="AE84" s="507">
        <f>O100</f>
        <v>0</v>
      </c>
      <c r="AF84" s="507">
        <f>O101</f>
        <v>0</v>
      </c>
      <c r="AG84" s="508">
        <f>O102</f>
        <v>0</v>
      </c>
    </row>
    <row r="85" spans="2:33">
      <c r="B85" s="381" t="str">
        <f>Słownik!$B$522</f>
        <v>Słowenia</v>
      </c>
      <c r="C85" s="582">
        <v>4.0000000000000001E-3</v>
      </c>
      <c r="M85" s="399" t="s">
        <v>710</v>
      </c>
      <c r="N85" s="507">
        <v>0</v>
      </c>
      <c r="O85" s="507">
        <v>0</v>
      </c>
      <c r="P85" s="507">
        <v>1</v>
      </c>
      <c r="Q85" s="507">
        <f>P86</f>
        <v>0</v>
      </c>
      <c r="R85" s="507">
        <f>P87</f>
        <v>0</v>
      </c>
      <c r="S85" s="507">
        <f>P88</f>
        <v>0</v>
      </c>
      <c r="T85" s="507">
        <f>P89</f>
        <v>0</v>
      </c>
      <c r="U85" s="507">
        <f>P90</f>
        <v>0.25</v>
      </c>
      <c r="V85" s="507">
        <f>P91</f>
        <v>0</v>
      </c>
      <c r="W85" s="507">
        <f>P92</f>
        <v>0</v>
      </c>
      <c r="X85" s="507">
        <f>P93</f>
        <v>0</v>
      </c>
      <c r="Y85" s="507">
        <f>P94</f>
        <v>0</v>
      </c>
      <c r="Z85" s="507">
        <f>P95</f>
        <v>0</v>
      </c>
      <c r="AA85" s="507">
        <f>P96</f>
        <v>0</v>
      </c>
      <c r="AB85" s="507">
        <f>P97</f>
        <v>0</v>
      </c>
      <c r="AC85" s="507">
        <f>P98</f>
        <v>0</v>
      </c>
      <c r="AD85" s="507">
        <f>P99</f>
        <v>0</v>
      </c>
      <c r="AE85" s="507">
        <f>P100</f>
        <v>0</v>
      </c>
      <c r="AF85" s="507">
        <f>P101</f>
        <v>0</v>
      </c>
      <c r="AG85" s="508">
        <f>P102</f>
        <v>0</v>
      </c>
    </row>
    <row r="86" spans="2:33">
      <c r="B86" s="381" t="str">
        <f>Słownik!$B$536</f>
        <v>Hiszpania</v>
      </c>
      <c r="C86" s="582">
        <v>1E-3</v>
      </c>
      <c r="M86" s="399" t="s">
        <v>712</v>
      </c>
      <c r="N86" s="507">
        <v>0</v>
      </c>
      <c r="O86" s="507">
        <v>0</v>
      </c>
      <c r="P86" s="507">
        <v>0</v>
      </c>
      <c r="Q86" s="507">
        <v>1</v>
      </c>
      <c r="R86" s="507">
        <f>Q87</f>
        <v>0</v>
      </c>
      <c r="S86" s="507">
        <f>Q88</f>
        <v>0</v>
      </c>
      <c r="T86" s="507">
        <f>Q89</f>
        <v>0</v>
      </c>
      <c r="U86" s="507">
        <f>Q90</f>
        <v>0</v>
      </c>
      <c r="V86" s="507">
        <f>Q91</f>
        <v>0</v>
      </c>
      <c r="W86" s="507">
        <f>Q92</f>
        <v>0</v>
      </c>
      <c r="X86" s="507">
        <f>Q93</f>
        <v>0</v>
      </c>
      <c r="Y86" s="507">
        <f>Q94</f>
        <v>0</v>
      </c>
      <c r="Z86" s="507">
        <f>Q95</f>
        <v>0</v>
      </c>
      <c r="AA86" s="507">
        <f>Q96</f>
        <v>0.25</v>
      </c>
      <c r="AB86" s="507">
        <f>Q97</f>
        <v>0</v>
      </c>
      <c r="AC86" s="507">
        <f>Q98</f>
        <v>0</v>
      </c>
      <c r="AD86" s="507">
        <f>Q99</f>
        <v>0</v>
      </c>
      <c r="AE86" s="507">
        <f>Q100</f>
        <v>0</v>
      </c>
      <c r="AF86" s="507">
        <f>Q101</f>
        <v>0</v>
      </c>
      <c r="AG86" s="508">
        <f>Q102</f>
        <v>0</v>
      </c>
    </row>
    <row r="87" spans="2:33">
      <c r="B87" s="381" t="str">
        <f>Słownik!$B$520</f>
        <v>Szwecja</v>
      </c>
      <c r="C87" s="582">
        <v>2.5000000000000001E-3</v>
      </c>
      <c r="M87" s="399" t="s">
        <v>713</v>
      </c>
      <c r="N87" s="507">
        <v>0</v>
      </c>
      <c r="O87" s="507">
        <v>0</v>
      </c>
      <c r="P87" s="507">
        <v>0</v>
      </c>
      <c r="Q87" s="507">
        <v>0</v>
      </c>
      <c r="R87" s="507">
        <v>1</v>
      </c>
      <c r="S87" s="507">
        <f>R88</f>
        <v>0</v>
      </c>
      <c r="T87" s="507">
        <f>R89</f>
        <v>0</v>
      </c>
      <c r="U87" s="507">
        <f>R90</f>
        <v>0</v>
      </c>
      <c r="V87" s="507">
        <f>R91</f>
        <v>0</v>
      </c>
      <c r="W87" s="507">
        <f>R92</f>
        <v>0</v>
      </c>
      <c r="X87" s="507">
        <f>R93</f>
        <v>0</v>
      </c>
      <c r="Y87" s="507">
        <f>R94</f>
        <v>0</v>
      </c>
      <c r="Z87" s="507">
        <f>R95</f>
        <v>0</v>
      </c>
      <c r="AA87" s="507">
        <f>R96</f>
        <v>0</v>
      </c>
      <c r="AB87" s="507">
        <f>R97</f>
        <v>0</v>
      </c>
      <c r="AC87" s="507">
        <f>R98</f>
        <v>0</v>
      </c>
      <c r="AD87" s="507">
        <f>R99</f>
        <v>0</v>
      </c>
      <c r="AE87" s="507">
        <f>R100</f>
        <v>0</v>
      </c>
      <c r="AF87" s="507">
        <f>R101</f>
        <v>0</v>
      </c>
      <c r="AG87" s="508">
        <f>R102</f>
        <v>0</v>
      </c>
    </row>
    <row r="88" spans="2:33">
      <c r="B88" s="381" t="str">
        <f>Słownik!$B$492</f>
        <v>Szwajcaria</v>
      </c>
      <c r="C88" s="582">
        <v>2.5000000000000001E-3</v>
      </c>
      <c r="M88" s="399" t="s">
        <v>718</v>
      </c>
      <c r="N88" s="507">
        <v>0</v>
      </c>
      <c r="O88" s="507">
        <v>0</v>
      </c>
      <c r="P88" s="507">
        <v>0</v>
      </c>
      <c r="Q88" s="507">
        <v>0</v>
      </c>
      <c r="R88" s="507">
        <v>0</v>
      </c>
      <c r="S88" s="507">
        <v>1</v>
      </c>
      <c r="T88" s="507">
        <f>S89</f>
        <v>0</v>
      </c>
      <c r="U88" s="507">
        <f>S90</f>
        <v>0</v>
      </c>
      <c r="V88" s="507">
        <f>S91</f>
        <v>0</v>
      </c>
      <c r="W88" s="507">
        <f>S92</f>
        <v>0</v>
      </c>
      <c r="X88" s="507">
        <f>S93</f>
        <v>0</v>
      </c>
      <c r="Y88" s="507">
        <f>S94</f>
        <v>0</v>
      </c>
      <c r="Z88" s="507">
        <f>S95</f>
        <v>0</v>
      </c>
      <c r="AA88" s="507">
        <f>S96</f>
        <v>0</v>
      </c>
      <c r="AB88" s="507">
        <f>S97</f>
        <v>0</v>
      </c>
      <c r="AC88" s="507">
        <f>S98</f>
        <v>0.25</v>
      </c>
      <c r="AD88" s="507">
        <f>S99</f>
        <v>0</v>
      </c>
      <c r="AE88" s="507">
        <f>S100</f>
        <v>0</v>
      </c>
      <c r="AF88" s="507">
        <f>S101</f>
        <v>0</v>
      </c>
      <c r="AG88" s="508">
        <f>S102</f>
        <v>0</v>
      </c>
    </row>
    <row r="89" spans="2:33">
      <c r="B89" s="382" t="str">
        <f>Słownik!$B$526</f>
        <v>Wielka Brytania</v>
      </c>
      <c r="C89" s="583">
        <v>5.0000000000000001E-4</v>
      </c>
      <c r="M89" s="399" t="s">
        <v>716</v>
      </c>
      <c r="N89" s="507">
        <v>0</v>
      </c>
      <c r="O89" s="507">
        <v>0.25</v>
      </c>
      <c r="P89" s="507">
        <v>0</v>
      </c>
      <c r="Q89" s="507">
        <v>0</v>
      </c>
      <c r="R89" s="507">
        <v>0</v>
      </c>
      <c r="S89" s="507">
        <v>0</v>
      </c>
      <c r="T89" s="507">
        <v>1</v>
      </c>
      <c r="U89" s="507">
        <f>T90</f>
        <v>0</v>
      </c>
      <c r="V89" s="507">
        <f>T91</f>
        <v>0</v>
      </c>
      <c r="W89" s="507">
        <f>T92</f>
        <v>0</v>
      </c>
      <c r="X89" s="507">
        <f>T93</f>
        <v>0</v>
      </c>
      <c r="Y89" s="507">
        <f>T94</f>
        <v>0</v>
      </c>
      <c r="Z89" s="507">
        <f>T95</f>
        <v>0</v>
      </c>
      <c r="AA89" s="507">
        <f>T96</f>
        <v>0</v>
      </c>
      <c r="AB89" s="507">
        <f>T97</f>
        <v>0</v>
      </c>
      <c r="AC89" s="507">
        <f>T98</f>
        <v>0.25</v>
      </c>
      <c r="AD89" s="507">
        <f>T99</f>
        <v>0</v>
      </c>
      <c r="AE89" s="507">
        <f>T100</f>
        <v>0</v>
      </c>
      <c r="AF89" s="507">
        <f>T101</f>
        <v>0</v>
      </c>
      <c r="AG89" s="508">
        <f>T102</f>
        <v>0</v>
      </c>
    </row>
    <row r="90" spans="2:33">
      <c r="M90" s="399" t="s">
        <v>957</v>
      </c>
      <c r="N90" s="507">
        <v>0</v>
      </c>
      <c r="O90" s="507">
        <v>0</v>
      </c>
      <c r="P90" s="507">
        <v>0.25</v>
      </c>
      <c r="Q90" s="507">
        <v>0</v>
      </c>
      <c r="R90" s="507">
        <v>0</v>
      </c>
      <c r="S90" s="507">
        <v>0</v>
      </c>
      <c r="T90" s="507">
        <v>0</v>
      </c>
      <c r="U90" s="507">
        <v>1</v>
      </c>
      <c r="V90" s="507">
        <f>U91</f>
        <v>0</v>
      </c>
      <c r="W90" s="507">
        <f>U92</f>
        <v>0</v>
      </c>
      <c r="X90" s="507">
        <f>U93</f>
        <v>0</v>
      </c>
      <c r="Y90" s="507">
        <f>U94</f>
        <v>0</v>
      </c>
      <c r="Z90" s="507">
        <f>U95</f>
        <v>0</v>
      </c>
      <c r="AA90" s="507">
        <f>U96</f>
        <v>0</v>
      </c>
      <c r="AB90" s="507">
        <f>U97</f>
        <v>0</v>
      </c>
      <c r="AC90" s="507">
        <f>U98</f>
        <v>0</v>
      </c>
      <c r="AD90" s="507">
        <f>U99</f>
        <v>0</v>
      </c>
      <c r="AE90" s="507">
        <f>U100</f>
        <v>0</v>
      </c>
      <c r="AF90" s="507">
        <f>U101</f>
        <v>0</v>
      </c>
      <c r="AG90" s="508">
        <f>U102</f>
        <v>0</v>
      </c>
    </row>
    <row r="91" spans="2:33">
      <c r="B91" s="366" t="s">
        <v>1993</v>
      </c>
      <c r="M91" s="399" t="s">
        <v>719</v>
      </c>
      <c r="N91" s="507">
        <v>0</v>
      </c>
      <c r="O91" s="507">
        <v>0</v>
      </c>
      <c r="P91" s="507">
        <v>0</v>
      </c>
      <c r="Q91" s="507">
        <v>0</v>
      </c>
      <c r="R91" s="507">
        <v>0</v>
      </c>
      <c r="S91" s="507">
        <v>0</v>
      </c>
      <c r="T91" s="507">
        <v>0</v>
      </c>
      <c r="U91" s="507">
        <v>0</v>
      </c>
      <c r="V91" s="507">
        <v>1</v>
      </c>
      <c r="W91" s="507">
        <f>V92</f>
        <v>0</v>
      </c>
      <c r="X91" s="507">
        <f>V93</f>
        <v>0</v>
      </c>
      <c r="Y91" s="507">
        <f>V94</f>
        <v>0</v>
      </c>
      <c r="Z91" s="507">
        <f>V95</f>
        <v>0</v>
      </c>
      <c r="AA91" s="507">
        <f>V96</f>
        <v>0</v>
      </c>
      <c r="AB91" s="507">
        <f>V97</f>
        <v>0</v>
      </c>
      <c r="AC91" s="507">
        <f>V98</f>
        <v>0</v>
      </c>
      <c r="AD91" s="507">
        <f>V99</f>
        <v>0</v>
      </c>
      <c r="AE91" s="507">
        <f>V100</f>
        <v>0</v>
      </c>
      <c r="AF91" s="507">
        <f>V101</f>
        <v>0</v>
      </c>
      <c r="AG91" s="508">
        <f>V102</f>
        <v>0</v>
      </c>
    </row>
    <row r="92" spans="2:33">
      <c r="M92" s="399" t="s">
        <v>958</v>
      </c>
      <c r="N92" s="507">
        <v>0</v>
      </c>
      <c r="O92" s="507">
        <v>0</v>
      </c>
      <c r="P92" s="507">
        <v>0</v>
      </c>
      <c r="Q92" s="507">
        <v>0</v>
      </c>
      <c r="R92" s="507">
        <v>0</v>
      </c>
      <c r="S92" s="507">
        <v>0</v>
      </c>
      <c r="T92" s="507">
        <v>0</v>
      </c>
      <c r="U92" s="507">
        <v>0</v>
      </c>
      <c r="V92" s="507">
        <v>0</v>
      </c>
      <c r="W92" s="507">
        <v>1</v>
      </c>
      <c r="X92" s="507">
        <f>W93</f>
        <v>0</v>
      </c>
      <c r="Y92" s="507">
        <f>W94</f>
        <v>0</v>
      </c>
      <c r="Z92" s="507">
        <f>W95</f>
        <v>0</v>
      </c>
      <c r="AA92" s="507">
        <f>W96</f>
        <v>0.25</v>
      </c>
      <c r="AB92" s="507">
        <f>W97</f>
        <v>0</v>
      </c>
      <c r="AC92" s="507">
        <f>W98</f>
        <v>0</v>
      </c>
      <c r="AD92" s="507">
        <f>W99</f>
        <v>0</v>
      </c>
      <c r="AE92" s="507">
        <f>W100</f>
        <v>0</v>
      </c>
      <c r="AF92" s="507">
        <f>W101</f>
        <v>0</v>
      </c>
      <c r="AG92" s="508">
        <f>W102</f>
        <v>0</v>
      </c>
    </row>
    <row r="93" spans="2:33" ht="22.5">
      <c r="C93" s="584" t="str">
        <f>Słownik!$B$441</f>
        <v>Śmiertelność</v>
      </c>
      <c r="D93" s="584" t="str">
        <f>Słownik!$B$442</f>
        <v>Długowieczność</v>
      </c>
      <c r="E93" s="584" t="str">
        <f>Słownik!$B$443</f>
        <v>Niepełnosprawność</v>
      </c>
      <c r="F93" s="584" t="str">
        <f>Słownik!$B$446</f>
        <v>Rezygnacja</v>
      </c>
      <c r="G93" s="584" t="str">
        <f>Słownik!$B$444</f>
        <v>Koszty</v>
      </c>
      <c r="H93" s="584" t="str">
        <f>Słownik!$B$445</f>
        <v>Rewizja</v>
      </c>
      <c r="M93" s="399" t="s">
        <v>960</v>
      </c>
      <c r="N93" s="507">
        <v>0</v>
      </c>
      <c r="O93" s="507">
        <v>0</v>
      </c>
      <c r="P93" s="507">
        <v>0</v>
      </c>
      <c r="Q93" s="507">
        <v>0</v>
      </c>
      <c r="R93" s="507">
        <v>0</v>
      </c>
      <c r="S93" s="507">
        <v>0</v>
      </c>
      <c r="T93" s="507">
        <v>0</v>
      </c>
      <c r="U93" s="507">
        <v>0</v>
      </c>
      <c r="V93" s="507">
        <v>0</v>
      </c>
      <c r="W93" s="507">
        <v>0</v>
      </c>
      <c r="X93" s="507">
        <v>1</v>
      </c>
      <c r="Y93" s="507">
        <f>X94</f>
        <v>0</v>
      </c>
      <c r="Z93" s="507">
        <f>X95</f>
        <v>0</v>
      </c>
      <c r="AA93" s="507">
        <f>X96</f>
        <v>0</v>
      </c>
      <c r="AB93" s="507">
        <f>X97</f>
        <v>0</v>
      </c>
      <c r="AC93" s="507">
        <f>X98</f>
        <v>0</v>
      </c>
      <c r="AD93" s="507">
        <f>X99</f>
        <v>0</v>
      </c>
      <c r="AE93" s="507">
        <f>X100</f>
        <v>0</v>
      </c>
      <c r="AF93" s="507">
        <f>X101</f>
        <v>0</v>
      </c>
      <c r="AG93" s="508">
        <f>X102</f>
        <v>0</v>
      </c>
    </row>
    <row r="94" spans="2:33">
      <c r="B94" s="381" t="str">
        <f>C93</f>
        <v>Śmiertelność</v>
      </c>
      <c r="C94" s="349">
        <v>1</v>
      </c>
      <c r="D94" s="346">
        <v>-0.25</v>
      </c>
      <c r="E94" s="346">
        <v>0.25</v>
      </c>
      <c r="F94" s="346">
        <v>0</v>
      </c>
      <c r="G94" s="346">
        <v>0.25</v>
      </c>
      <c r="H94" s="206">
        <v>0</v>
      </c>
      <c r="M94" s="399" t="s">
        <v>961</v>
      </c>
      <c r="N94" s="507">
        <v>0</v>
      </c>
      <c r="O94" s="507">
        <v>0</v>
      </c>
      <c r="P94" s="507">
        <v>0</v>
      </c>
      <c r="Q94" s="507">
        <v>0</v>
      </c>
      <c r="R94" s="507">
        <v>0</v>
      </c>
      <c r="S94" s="507">
        <v>0</v>
      </c>
      <c r="T94" s="507">
        <v>0</v>
      </c>
      <c r="U94" s="507">
        <v>0</v>
      </c>
      <c r="V94" s="507">
        <v>0</v>
      </c>
      <c r="W94" s="507">
        <v>0</v>
      </c>
      <c r="X94" s="507">
        <v>0</v>
      </c>
      <c r="Y94" s="507">
        <v>1</v>
      </c>
      <c r="Z94" s="507">
        <f>Y95</f>
        <v>0</v>
      </c>
      <c r="AA94" s="507">
        <f>Y96</f>
        <v>0</v>
      </c>
      <c r="AB94" s="507">
        <f>Y97</f>
        <v>0</v>
      </c>
      <c r="AC94" s="507">
        <f>Y98</f>
        <v>0</v>
      </c>
      <c r="AD94" s="507">
        <f>Y99</f>
        <v>0</v>
      </c>
      <c r="AE94" s="507">
        <f>Y100</f>
        <v>0</v>
      </c>
      <c r="AF94" s="507">
        <f>Y101</f>
        <v>0</v>
      </c>
      <c r="AG94" s="508">
        <f>Y102</f>
        <v>0</v>
      </c>
    </row>
    <row r="95" spans="2:33">
      <c r="B95" s="381" t="str">
        <f>D93</f>
        <v>Długowieczność</v>
      </c>
      <c r="C95" s="367">
        <v>-0.25</v>
      </c>
      <c r="D95" s="205">
        <v>1</v>
      </c>
      <c r="E95" s="205">
        <v>0</v>
      </c>
      <c r="F95" s="205">
        <v>0.25</v>
      </c>
      <c r="G95" s="205">
        <v>0.25</v>
      </c>
      <c r="H95" s="207">
        <v>0.25</v>
      </c>
      <c r="M95" s="399" t="s">
        <v>751</v>
      </c>
      <c r="N95" s="507">
        <v>0</v>
      </c>
      <c r="O95" s="507">
        <v>0</v>
      </c>
      <c r="P95" s="507">
        <v>0</v>
      </c>
      <c r="Q95" s="507">
        <v>0</v>
      </c>
      <c r="R95" s="507">
        <v>0</v>
      </c>
      <c r="S95" s="507">
        <v>0</v>
      </c>
      <c r="T95" s="507">
        <v>0</v>
      </c>
      <c r="U95" s="507">
        <v>0</v>
      </c>
      <c r="V95" s="507">
        <v>0</v>
      </c>
      <c r="W95" s="507">
        <v>0</v>
      </c>
      <c r="X95" s="507">
        <v>0</v>
      </c>
      <c r="Y95" s="507">
        <v>0</v>
      </c>
      <c r="Z95" s="507">
        <v>1</v>
      </c>
      <c r="AA95" s="507">
        <f>Z96</f>
        <v>0</v>
      </c>
      <c r="AB95" s="507">
        <f>Z97</f>
        <v>0</v>
      </c>
      <c r="AC95" s="507">
        <f>Z98</f>
        <v>0</v>
      </c>
      <c r="AD95" s="507">
        <f>Z99</f>
        <v>0</v>
      </c>
      <c r="AE95" s="507">
        <f>Z100</f>
        <v>0</v>
      </c>
      <c r="AF95" s="507">
        <f>Z101</f>
        <v>0</v>
      </c>
      <c r="AG95" s="508">
        <f>Z102</f>
        <v>0</v>
      </c>
    </row>
    <row r="96" spans="2:33">
      <c r="B96" s="381" t="str">
        <f>E93</f>
        <v>Niepełnosprawność</v>
      </c>
      <c r="C96" s="367">
        <v>0.25</v>
      </c>
      <c r="D96" s="205">
        <v>0</v>
      </c>
      <c r="E96" s="205">
        <v>1</v>
      </c>
      <c r="F96" s="205">
        <v>0</v>
      </c>
      <c r="G96" s="205">
        <v>0.5</v>
      </c>
      <c r="H96" s="207">
        <v>0</v>
      </c>
      <c r="M96" s="399" t="s">
        <v>753</v>
      </c>
      <c r="N96" s="507">
        <v>0</v>
      </c>
      <c r="O96" s="507">
        <v>0</v>
      </c>
      <c r="P96" s="507">
        <v>0</v>
      </c>
      <c r="Q96" s="507">
        <v>0.25</v>
      </c>
      <c r="R96" s="507">
        <v>0</v>
      </c>
      <c r="S96" s="507">
        <v>0</v>
      </c>
      <c r="T96" s="507">
        <v>0</v>
      </c>
      <c r="U96" s="507">
        <v>0</v>
      </c>
      <c r="V96" s="507">
        <v>0</v>
      </c>
      <c r="W96" s="507">
        <v>0.25</v>
      </c>
      <c r="X96" s="507">
        <v>0</v>
      </c>
      <c r="Y96" s="507">
        <v>0</v>
      </c>
      <c r="Z96" s="507">
        <v>0</v>
      </c>
      <c r="AA96" s="507">
        <v>1</v>
      </c>
      <c r="AB96" s="507">
        <f>AA97</f>
        <v>0</v>
      </c>
      <c r="AC96" s="507">
        <f>AA98</f>
        <v>0</v>
      </c>
      <c r="AD96" s="507">
        <f>AA99</f>
        <v>0</v>
      </c>
      <c r="AE96" s="507">
        <f>AA100</f>
        <v>0</v>
      </c>
      <c r="AF96" s="507">
        <f>AA101</f>
        <v>0</v>
      </c>
      <c r="AG96" s="508">
        <f>AA102</f>
        <v>0</v>
      </c>
    </row>
    <row r="97" spans="2:33">
      <c r="B97" s="381" t="str">
        <f>F93</f>
        <v>Rezygnacja</v>
      </c>
      <c r="C97" s="367">
        <v>0</v>
      </c>
      <c r="D97" s="205">
        <v>0.25</v>
      </c>
      <c r="E97" s="205">
        <v>0</v>
      </c>
      <c r="F97" s="205">
        <v>1</v>
      </c>
      <c r="G97" s="205">
        <v>0.5</v>
      </c>
      <c r="H97" s="207">
        <v>0</v>
      </c>
      <c r="M97" s="399" t="s">
        <v>715</v>
      </c>
      <c r="N97" s="507">
        <v>0</v>
      </c>
      <c r="O97" s="507">
        <v>0</v>
      </c>
      <c r="P97" s="507">
        <v>0</v>
      </c>
      <c r="Q97" s="507">
        <v>0</v>
      </c>
      <c r="R97" s="507">
        <v>0</v>
      </c>
      <c r="S97" s="507">
        <v>0</v>
      </c>
      <c r="T97" s="507">
        <v>0</v>
      </c>
      <c r="U97" s="507">
        <v>0</v>
      </c>
      <c r="V97" s="507">
        <v>0</v>
      </c>
      <c r="W97" s="507">
        <v>0</v>
      </c>
      <c r="X97" s="507">
        <v>0</v>
      </c>
      <c r="Y97" s="507">
        <v>0</v>
      </c>
      <c r="Z97" s="507">
        <v>0</v>
      </c>
      <c r="AA97" s="507">
        <v>0</v>
      </c>
      <c r="AB97" s="507">
        <v>1</v>
      </c>
      <c r="AC97" s="507">
        <f>AB98</f>
        <v>0</v>
      </c>
      <c r="AD97" s="507">
        <f>AB99</f>
        <v>0</v>
      </c>
      <c r="AE97" s="507">
        <f>AB100</f>
        <v>0</v>
      </c>
      <c r="AF97" s="507">
        <f>AB101</f>
        <v>0</v>
      </c>
      <c r="AG97" s="508">
        <f>AB102</f>
        <v>0</v>
      </c>
    </row>
    <row r="98" spans="2:33">
      <c r="B98" s="381" t="str">
        <f>G93</f>
        <v>Koszty</v>
      </c>
      <c r="C98" s="367">
        <v>0.25</v>
      </c>
      <c r="D98" s="205">
        <v>0.25</v>
      </c>
      <c r="E98" s="205">
        <v>0.5</v>
      </c>
      <c r="F98" s="205">
        <v>0.5</v>
      </c>
      <c r="G98" s="205">
        <v>1</v>
      </c>
      <c r="H98" s="207">
        <v>0.5</v>
      </c>
      <c r="M98" s="399" t="s">
        <v>711</v>
      </c>
      <c r="N98" s="507">
        <v>0</v>
      </c>
      <c r="O98" s="507">
        <v>0</v>
      </c>
      <c r="P98" s="507">
        <v>0</v>
      </c>
      <c r="Q98" s="507">
        <v>0</v>
      </c>
      <c r="R98" s="507">
        <v>0</v>
      </c>
      <c r="S98" s="507">
        <v>0.25</v>
      </c>
      <c r="T98" s="507">
        <v>0.25</v>
      </c>
      <c r="U98" s="507">
        <v>0</v>
      </c>
      <c r="V98" s="507">
        <v>0</v>
      </c>
      <c r="W98" s="507">
        <v>0</v>
      </c>
      <c r="X98" s="507">
        <v>0</v>
      </c>
      <c r="Y98" s="507">
        <v>0</v>
      </c>
      <c r="Z98" s="507">
        <v>0</v>
      </c>
      <c r="AA98" s="507">
        <v>0</v>
      </c>
      <c r="AB98" s="507">
        <v>0</v>
      </c>
      <c r="AC98" s="507">
        <v>1</v>
      </c>
      <c r="AD98" s="507">
        <f>AC99</f>
        <v>0</v>
      </c>
      <c r="AE98" s="507">
        <f>AC100</f>
        <v>0</v>
      </c>
      <c r="AF98" s="507">
        <f>AC101</f>
        <v>0</v>
      </c>
      <c r="AG98" s="508">
        <f>AC102</f>
        <v>0</v>
      </c>
    </row>
    <row r="99" spans="2:33">
      <c r="B99" s="382" t="str">
        <f>H93</f>
        <v>Rewizja</v>
      </c>
      <c r="C99" s="355">
        <v>0</v>
      </c>
      <c r="D99" s="208">
        <v>0.25</v>
      </c>
      <c r="E99" s="208">
        <v>0</v>
      </c>
      <c r="F99" s="208">
        <v>0</v>
      </c>
      <c r="G99" s="208">
        <v>0.5</v>
      </c>
      <c r="H99" s="348">
        <v>1</v>
      </c>
      <c r="M99" s="399" t="s">
        <v>778</v>
      </c>
      <c r="N99" s="507">
        <v>0.25</v>
      </c>
      <c r="O99" s="507">
        <v>0</v>
      </c>
      <c r="P99" s="507">
        <v>0</v>
      </c>
      <c r="Q99" s="507">
        <v>0</v>
      </c>
      <c r="R99" s="507">
        <v>0</v>
      </c>
      <c r="S99" s="507">
        <v>0</v>
      </c>
      <c r="T99" s="507">
        <v>0</v>
      </c>
      <c r="U99" s="507">
        <v>0</v>
      </c>
      <c r="V99" s="507">
        <v>0</v>
      </c>
      <c r="W99" s="507">
        <v>0</v>
      </c>
      <c r="X99" s="507">
        <v>0</v>
      </c>
      <c r="Y99" s="507">
        <v>0</v>
      </c>
      <c r="Z99" s="507">
        <v>0</v>
      </c>
      <c r="AA99" s="507">
        <v>0</v>
      </c>
      <c r="AB99" s="507">
        <v>0</v>
      </c>
      <c r="AC99" s="507">
        <v>0</v>
      </c>
      <c r="AD99" s="507">
        <v>1</v>
      </c>
      <c r="AE99" s="507">
        <f>AD100</f>
        <v>0</v>
      </c>
      <c r="AF99" s="507">
        <f>AD101</f>
        <v>0</v>
      </c>
      <c r="AG99" s="508">
        <f>AD102</f>
        <v>0</v>
      </c>
    </row>
    <row r="100" spans="2:33">
      <c r="M100" s="399" t="s">
        <v>813</v>
      </c>
      <c r="N100" s="507">
        <v>0</v>
      </c>
      <c r="O100" s="507">
        <v>0</v>
      </c>
      <c r="P100" s="507">
        <v>0</v>
      </c>
      <c r="Q100" s="507">
        <v>0</v>
      </c>
      <c r="R100" s="507">
        <v>0</v>
      </c>
      <c r="S100" s="507">
        <v>0</v>
      </c>
      <c r="T100" s="507">
        <v>0</v>
      </c>
      <c r="U100" s="507">
        <v>0</v>
      </c>
      <c r="V100" s="507">
        <v>0</v>
      </c>
      <c r="W100" s="507">
        <v>0</v>
      </c>
      <c r="X100" s="507">
        <v>0</v>
      </c>
      <c r="Y100" s="507">
        <v>0</v>
      </c>
      <c r="Z100" s="507">
        <v>0</v>
      </c>
      <c r="AA100" s="507">
        <v>0</v>
      </c>
      <c r="AB100" s="507">
        <v>0</v>
      </c>
      <c r="AC100" s="507">
        <v>0</v>
      </c>
      <c r="AD100" s="507">
        <v>0</v>
      </c>
      <c r="AE100" s="507">
        <v>1</v>
      </c>
      <c r="AF100" s="507">
        <f>AE101</f>
        <v>0.75</v>
      </c>
      <c r="AG100" s="508">
        <f>AE102</f>
        <v>0.75</v>
      </c>
    </row>
    <row r="101" spans="2:33">
      <c r="B101" s="366" t="s">
        <v>1823</v>
      </c>
      <c r="C101" s="562"/>
      <c r="D101" s="562"/>
      <c r="E101" s="562"/>
      <c r="M101" s="399" t="s">
        <v>964</v>
      </c>
      <c r="N101" s="507">
        <v>0</v>
      </c>
      <c r="O101" s="507">
        <v>0</v>
      </c>
      <c r="P101" s="507">
        <v>0</v>
      </c>
      <c r="Q101" s="507">
        <v>0</v>
      </c>
      <c r="R101" s="507">
        <v>0</v>
      </c>
      <c r="S101" s="507">
        <v>0</v>
      </c>
      <c r="T101" s="507">
        <v>0</v>
      </c>
      <c r="U101" s="507">
        <v>0</v>
      </c>
      <c r="V101" s="507">
        <v>0</v>
      </c>
      <c r="W101" s="507">
        <v>0</v>
      </c>
      <c r="X101" s="507">
        <v>0</v>
      </c>
      <c r="Y101" s="507">
        <v>0</v>
      </c>
      <c r="Z101" s="507">
        <v>0</v>
      </c>
      <c r="AA101" s="507">
        <v>0</v>
      </c>
      <c r="AB101" s="507">
        <v>0</v>
      </c>
      <c r="AC101" s="507">
        <v>0</v>
      </c>
      <c r="AD101" s="507">
        <v>0</v>
      </c>
      <c r="AE101" s="507">
        <v>0.75</v>
      </c>
      <c r="AF101" s="507">
        <v>1</v>
      </c>
      <c r="AG101" s="508">
        <f>AF102</f>
        <v>0.75</v>
      </c>
    </row>
    <row r="102" spans="2:33">
      <c r="C102" s="382" t="str">
        <f>Słownik!B767</f>
        <v>σ dla składki</v>
      </c>
      <c r="D102" s="382" t="str">
        <f>Słownik!B768</f>
        <v>σ dla rezerw</v>
      </c>
      <c r="E102" s="382" t="str">
        <f>Słownik!B769</f>
        <v>NPR</v>
      </c>
      <c r="M102" s="382" t="s">
        <v>864</v>
      </c>
      <c r="N102" s="509">
        <v>0</v>
      </c>
      <c r="O102" s="509">
        <v>0</v>
      </c>
      <c r="P102" s="509">
        <v>0</v>
      </c>
      <c r="Q102" s="509">
        <v>0</v>
      </c>
      <c r="R102" s="509">
        <v>0</v>
      </c>
      <c r="S102" s="509">
        <v>0</v>
      </c>
      <c r="T102" s="509">
        <v>0</v>
      </c>
      <c r="U102" s="509">
        <v>0</v>
      </c>
      <c r="V102" s="509">
        <v>0</v>
      </c>
      <c r="W102" s="509">
        <v>0</v>
      </c>
      <c r="X102" s="509">
        <v>0</v>
      </c>
      <c r="Y102" s="509">
        <v>0</v>
      </c>
      <c r="Z102" s="509">
        <v>0</v>
      </c>
      <c r="AA102" s="509">
        <v>0</v>
      </c>
      <c r="AB102" s="509">
        <v>0</v>
      </c>
      <c r="AC102" s="509">
        <v>0</v>
      </c>
      <c r="AD102" s="509">
        <v>0</v>
      </c>
      <c r="AE102" s="509">
        <v>0.75</v>
      </c>
      <c r="AF102" s="509">
        <v>0.75</v>
      </c>
      <c r="AG102" s="510">
        <v>1</v>
      </c>
    </row>
    <row r="103" spans="2:33" ht="22.5" customHeight="1">
      <c r="B103" s="381" t="str">
        <f>'SCR-B3E'!B10</f>
        <v>Ubezpieczenie OC z tyt. użytkowania pojazdów mechanicznych</v>
      </c>
      <c r="C103" s="605">
        <v>0.1</v>
      </c>
      <c r="D103" s="214">
        <v>0.09</v>
      </c>
      <c r="E103" s="413">
        <v>0.8</v>
      </c>
    </row>
    <row r="104" spans="2:33" ht="22.5">
      <c r="B104" s="381" t="str">
        <f>'SCR-B3E'!B11</f>
        <v>Inne ubezpieczenie pojazdów</v>
      </c>
      <c r="C104" s="367">
        <v>0.08</v>
      </c>
      <c r="D104" s="205">
        <v>0.08</v>
      </c>
      <c r="E104" s="207">
        <v>1</v>
      </c>
      <c r="M104" s="366" t="s">
        <v>1498</v>
      </c>
    </row>
    <row r="105" spans="2:33" ht="22.5">
      <c r="B105" s="381" t="str">
        <f>'SCR-B3E'!B12</f>
        <v>Ubezpieczenie morskie, lotnicze i transportowe</v>
      </c>
      <c r="C105" s="367">
        <v>0.15</v>
      </c>
      <c r="D105" s="205">
        <v>0.11</v>
      </c>
      <c r="E105" s="207">
        <v>1</v>
      </c>
      <c r="N105" s="382" t="s">
        <v>708</v>
      </c>
      <c r="O105" s="382" t="s">
        <v>709</v>
      </c>
      <c r="P105" s="382" t="s">
        <v>718</v>
      </c>
      <c r="Q105" s="382" t="s">
        <v>716</v>
      </c>
      <c r="R105" s="382" t="s">
        <v>958</v>
      </c>
      <c r="S105" s="382" t="s">
        <v>747</v>
      </c>
      <c r="T105" s="382" t="s">
        <v>748</v>
      </c>
      <c r="U105" s="382" t="s">
        <v>711</v>
      </c>
      <c r="V105" s="382" t="s">
        <v>962</v>
      </c>
    </row>
    <row r="106" spans="2:33" ht="33.75">
      <c r="B106" s="381" t="str">
        <f>'SCR-B3E'!B13</f>
        <v>Ubezpieczenie ogniowe i pozostałych szkód rzeczowych</v>
      </c>
      <c r="C106" s="367">
        <v>0.08</v>
      </c>
      <c r="D106" s="205">
        <v>0.1</v>
      </c>
      <c r="E106" s="207">
        <v>0.8</v>
      </c>
      <c r="M106" s="399" t="s">
        <v>708</v>
      </c>
      <c r="N106" s="507">
        <v>1</v>
      </c>
      <c r="O106" s="507">
        <f>N107</f>
        <v>0</v>
      </c>
      <c r="P106" s="507">
        <f>N108</f>
        <v>0</v>
      </c>
      <c r="Q106" s="507">
        <f>N109</f>
        <v>0</v>
      </c>
      <c r="R106" s="507">
        <f>N110</f>
        <v>0</v>
      </c>
      <c r="S106" s="507">
        <f>N111</f>
        <v>0</v>
      </c>
      <c r="T106" s="507">
        <f>N112</f>
        <v>0</v>
      </c>
      <c r="U106" s="507">
        <f>N113</f>
        <v>0</v>
      </c>
      <c r="V106" s="508">
        <f>N114</f>
        <v>0</v>
      </c>
    </row>
    <row r="107" spans="2:33">
      <c r="B107" s="381" t="str">
        <f>'SCR-B3E'!B14</f>
        <v>Ubezpieczenie OC ogólnej</v>
      </c>
      <c r="C107" s="367">
        <v>0.14000000000000001</v>
      </c>
      <c r="D107" s="205">
        <v>0.11</v>
      </c>
      <c r="E107" s="207">
        <v>0.8</v>
      </c>
      <c r="M107" s="399" t="s">
        <v>709</v>
      </c>
      <c r="N107" s="507">
        <v>0</v>
      </c>
      <c r="O107" s="507">
        <v>1</v>
      </c>
      <c r="P107" s="507">
        <f>O108</f>
        <v>0</v>
      </c>
      <c r="Q107" s="507">
        <f>O109</f>
        <v>0</v>
      </c>
      <c r="R107" s="507">
        <f>O110</f>
        <v>0</v>
      </c>
      <c r="S107" s="507">
        <f>O111</f>
        <v>0.25</v>
      </c>
      <c r="T107" s="507">
        <f>O112</f>
        <v>0.25</v>
      </c>
      <c r="U107" s="507">
        <f>O113</f>
        <v>0</v>
      </c>
      <c r="V107" s="508">
        <f>O114</f>
        <v>0</v>
      </c>
    </row>
    <row r="108" spans="2:33" ht="33.75">
      <c r="B108" s="381" t="str">
        <f>'SCR-B3E'!B15</f>
        <v>Ubezpieczenie kredytu i gwarancji ubezpieczeniowej</v>
      </c>
      <c r="C108" s="367">
        <v>0.12</v>
      </c>
      <c r="D108" s="205">
        <v>0.19</v>
      </c>
      <c r="E108" s="207">
        <v>1</v>
      </c>
      <c r="M108" s="399" t="s">
        <v>718</v>
      </c>
      <c r="N108" s="507">
        <v>0</v>
      </c>
      <c r="O108" s="507">
        <v>0</v>
      </c>
      <c r="P108" s="507">
        <v>1</v>
      </c>
      <c r="Q108" s="507">
        <f>P109</f>
        <v>0</v>
      </c>
      <c r="R108" s="507">
        <f>P110</f>
        <v>0</v>
      </c>
      <c r="S108" s="507">
        <f>P111</f>
        <v>0</v>
      </c>
      <c r="T108" s="507">
        <f>P112</f>
        <v>0</v>
      </c>
      <c r="U108" s="507">
        <f>P113</f>
        <v>0</v>
      </c>
      <c r="V108" s="508">
        <f>P114</f>
        <v>0</v>
      </c>
    </row>
    <row r="109" spans="2:33" ht="22.5">
      <c r="B109" s="381" t="str">
        <f>'SCR-B3E'!B16</f>
        <v>Ubezpieczenie ochrony prawnej</v>
      </c>
      <c r="C109" s="367">
        <v>7.0000000000000007E-2</v>
      </c>
      <c r="D109" s="205">
        <v>0.12</v>
      </c>
      <c r="E109" s="207">
        <v>1</v>
      </c>
      <c r="M109" s="399" t="s">
        <v>716</v>
      </c>
      <c r="N109" s="507">
        <v>0</v>
      </c>
      <c r="O109" s="507">
        <v>0</v>
      </c>
      <c r="P109" s="507">
        <v>0</v>
      </c>
      <c r="Q109" s="507">
        <v>1</v>
      </c>
      <c r="R109" s="507">
        <f>Q110</f>
        <v>0</v>
      </c>
      <c r="S109" s="507">
        <f>Q111</f>
        <v>0</v>
      </c>
      <c r="T109" s="507">
        <f>Q112</f>
        <v>0</v>
      </c>
      <c r="U109" s="507">
        <f>Q113</f>
        <v>0</v>
      </c>
      <c r="V109" s="508">
        <f>Q114</f>
        <v>0</v>
      </c>
    </row>
    <row r="110" spans="2:33" ht="33.75">
      <c r="B110" s="381" t="str">
        <f>'SCR-B3E'!B17</f>
        <v>Ubezpieczenie świadczenia pomocy (Assistance)</v>
      </c>
      <c r="C110" s="367">
        <v>0.09</v>
      </c>
      <c r="D110" s="205">
        <v>0.2</v>
      </c>
      <c r="E110" s="207">
        <v>1</v>
      </c>
      <c r="M110" s="399" t="s">
        <v>958</v>
      </c>
      <c r="N110" s="507">
        <v>0</v>
      </c>
      <c r="O110" s="507">
        <v>0</v>
      </c>
      <c r="P110" s="507">
        <v>0</v>
      </c>
      <c r="Q110" s="507">
        <v>0</v>
      </c>
      <c r="R110" s="507">
        <v>1</v>
      </c>
      <c r="S110" s="507">
        <f>R111</f>
        <v>0</v>
      </c>
      <c r="T110" s="507">
        <f>R112</f>
        <v>0</v>
      </c>
      <c r="U110" s="507">
        <f>R113</f>
        <v>0</v>
      </c>
      <c r="V110" s="508">
        <f>R114</f>
        <v>0</v>
      </c>
    </row>
    <row r="111" spans="2:33" ht="22.5">
      <c r="B111" s="381" t="str">
        <f>'SCR-B3E'!B18</f>
        <v>Ubezpieczenie różnych ryzyk finansowych</v>
      </c>
      <c r="C111" s="367">
        <v>0.13</v>
      </c>
      <c r="D111" s="205">
        <v>0.2</v>
      </c>
      <c r="E111" s="207">
        <v>1</v>
      </c>
      <c r="M111" s="399" t="s">
        <v>747</v>
      </c>
      <c r="N111" s="507">
        <v>0</v>
      </c>
      <c r="O111" s="507">
        <v>0.25</v>
      </c>
      <c r="P111" s="507">
        <v>0</v>
      </c>
      <c r="Q111" s="507">
        <v>0</v>
      </c>
      <c r="R111" s="507">
        <v>0</v>
      </c>
      <c r="S111" s="507">
        <v>1</v>
      </c>
      <c r="T111" s="507">
        <f>S112</f>
        <v>0.25</v>
      </c>
      <c r="U111" s="507">
        <f>S113</f>
        <v>0</v>
      </c>
      <c r="V111" s="508">
        <f>S114</f>
        <v>0</v>
      </c>
    </row>
    <row r="112" spans="2:33" ht="33.75">
      <c r="B112" s="381" t="str">
        <f>'SCR-B3E'!B19</f>
        <v>Reasekuracja nieproporcjonalna ubezpieczeń mienia</v>
      </c>
      <c r="C112" s="367">
        <v>0.17</v>
      </c>
      <c r="D112" s="205">
        <v>0.2</v>
      </c>
      <c r="E112" s="207">
        <v>1</v>
      </c>
      <c r="M112" s="399" t="s">
        <v>748</v>
      </c>
      <c r="N112" s="507">
        <v>0</v>
      </c>
      <c r="O112" s="507">
        <v>0.25</v>
      </c>
      <c r="P112" s="507">
        <v>0</v>
      </c>
      <c r="Q112" s="507">
        <v>0</v>
      </c>
      <c r="R112" s="507">
        <v>0</v>
      </c>
      <c r="S112" s="507">
        <v>0.25</v>
      </c>
      <c r="T112" s="507">
        <v>1</v>
      </c>
      <c r="U112" s="507">
        <f>T113</f>
        <v>0</v>
      </c>
      <c r="V112" s="508">
        <f>T114</f>
        <v>0</v>
      </c>
    </row>
    <row r="113" spans="2:22" ht="33.75">
      <c r="B113" s="381" t="str">
        <f>'SCR-B3E'!B20</f>
        <v>Reasekuracja nieproporcjonalna ubezpieczeń osobowych</v>
      </c>
      <c r="C113" s="367">
        <v>0.17</v>
      </c>
      <c r="D113" s="205">
        <v>0.2</v>
      </c>
      <c r="E113" s="207">
        <v>1</v>
      </c>
      <c r="M113" s="399" t="s">
        <v>711</v>
      </c>
      <c r="N113" s="507">
        <v>0</v>
      </c>
      <c r="O113" s="507">
        <v>0</v>
      </c>
      <c r="P113" s="507">
        <v>0</v>
      </c>
      <c r="Q113" s="507">
        <v>0</v>
      </c>
      <c r="R113" s="507">
        <v>0</v>
      </c>
      <c r="S113" s="507">
        <v>0</v>
      </c>
      <c r="T113" s="507">
        <v>0</v>
      </c>
      <c r="U113" s="507">
        <v>1</v>
      </c>
      <c r="V113" s="508">
        <f>U114</f>
        <v>0</v>
      </c>
    </row>
    <row r="114" spans="2:22" ht="56.25">
      <c r="B114" s="381" t="str">
        <f>'SCR-B3E'!B21</f>
        <v>Reasekuracja nieproporcjonalna ubezpieczeń morskich, lotniczych i transportowych</v>
      </c>
      <c r="C114" s="355">
        <v>0.17</v>
      </c>
      <c r="D114" s="208">
        <v>0.2</v>
      </c>
      <c r="E114" s="348">
        <v>1</v>
      </c>
      <c r="M114" s="382" t="s">
        <v>962</v>
      </c>
      <c r="N114" s="509">
        <v>0</v>
      </c>
      <c r="O114" s="509">
        <v>0</v>
      </c>
      <c r="P114" s="509">
        <v>0</v>
      </c>
      <c r="Q114" s="509">
        <v>0</v>
      </c>
      <c r="R114" s="509">
        <v>0</v>
      </c>
      <c r="S114" s="509">
        <v>0</v>
      </c>
      <c r="T114" s="509">
        <v>0</v>
      </c>
      <c r="U114" s="509">
        <v>0</v>
      </c>
      <c r="V114" s="510">
        <v>1</v>
      </c>
    </row>
    <row r="116" spans="2:22">
      <c r="B116" s="366" t="s">
        <v>1829</v>
      </c>
      <c r="M116" s="366" t="s">
        <v>1690</v>
      </c>
      <c r="P116" s="366" t="s">
        <v>1693</v>
      </c>
      <c r="Q116" s="562"/>
      <c r="R116" s="562"/>
      <c r="S116" s="562"/>
      <c r="T116" s="562"/>
      <c r="U116" s="562"/>
    </row>
    <row r="117" spans="2:22" ht="22.5">
      <c r="B117" s="349" t="s">
        <v>1051</v>
      </c>
      <c r="C117" s="206">
        <v>0</v>
      </c>
      <c r="M117" s="382" t="str">
        <f>Słownik!$B$653</f>
        <v>Grupa ryzyka OC</v>
      </c>
      <c r="N117" s="382" t="str">
        <f>Słownik!$B$654</f>
        <v>Czynnik ryzyka</v>
      </c>
      <c r="Q117" s="382">
        <v>1</v>
      </c>
      <c r="R117" s="382">
        <v>2</v>
      </c>
      <c r="S117" s="382">
        <v>3</v>
      </c>
      <c r="T117" s="382">
        <v>4</v>
      </c>
      <c r="U117" s="382">
        <v>5</v>
      </c>
    </row>
    <row r="118" spans="2:22">
      <c r="B118" s="598">
        <v>5</v>
      </c>
      <c r="C118" s="207">
        <v>0.34</v>
      </c>
      <c r="M118" s="399">
        <v>1</v>
      </c>
      <c r="N118" s="207">
        <v>1</v>
      </c>
      <c r="P118" s="382">
        <v>1</v>
      </c>
      <c r="Q118" s="507">
        <v>1</v>
      </c>
      <c r="R118" s="507">
        <f>Q119</f>
        <v>0</v>
      </c>
      <c r="S118" s="507">
        <f>Q120</f>
        <v>0.5</v>
      </c>
      <c r="T118" s="507">
        <f>Q121</f>
        <v>0.25</v>
      </c>
      <c r="U118" s="508">
        <f>Q122</f>
        <v>0.5</v>
      </c>
    </row>
    <row r="119" spans="2:22">
      <c r="B119" s="598">
        <v>6</v>
      </c>
      <c r="C119" s="207">
        <v>0.43</v>
      </c>
      <c r="M119" s="399">
        <v>2</v>
      </c>
      <c r="N119" s="207">
        <v>1.6</v>
      </c>
      <c r="P119" s="382">
        <v>2</v>
      </c>
      <c r="Q119" s="507">
        <v>0</v>
      </c>
      <c r="R119" s="507">
        <v>1</v>
      </c>
      <c r="S119" s="507">
        <f>R120</f>
        <v>0</v>
      </c>
      <c r="T119" s="507">
        <f>R121</f>
        <v>0.25</v>
      </c>
      <c r="U119" s="508">
        <f>R122</f>
        <v>0.5</v>
      </c>
    </row>
    <row r="120" spans="2:22">
      <c r="B120" s="598">
        <v>7</v>
      </c>
      <c r="C120" s="207">
        <v>0.51</v>
      </c>
      <c r="M120" s="399">
        <v>3</v>
      </c>
      <c r="N120" s="207">
        <v>1.6</v>
      </c>
      <c r="P120" s="382">
        <v>3</v>
      </c>
      <c r="Q120" s="507">
        <v>0.5</v>
      </c>
      <c r="R120" s="507">
        <v>0</v>
      </c>
      <c r="S120" s="507">
        <v>1</v>
      </c>
      <c r="T120" s="507">
        <f>S121</f>
        <v>0.25</v>
      </c>
      <c r="U120" s="508">
        <f>S122</f>
        <v>0.5</v>
      </c>
    </row>
    <row r="121" spans="2:22">
      <c r="B121" s="598">
        <v>8</v>
      </c>
      <c r="C121" s="207">
        <v>0.59</v>
      </c>
      <c r="M121" s="399">
        <v>4</v>
      </c>
      <c r="N121" s="207">
        <v>1</v>
      </c>
      <c r="P121" s="382">
        <v>4</v>
      </c>
      <c r="Q121" s="507">
        <v>0.25</v>
      </c>
      <c r="R121" s="507">
        <v>0.25</v>
      </c>
      <c r="S121" s="507">
        <v>0.25</v>
      </c>
      <c r="T121" s="507">
        <v>1</v>
      </c>
      <c r="U121" s="508">
        <f>T122</f>
        <v>0.5</v>
      </c>
    </row>
    <row r="122" spans="2:22">
      <c r="B122" s="598">
        <v>9</v>
      </c>
      <c r="C122" s="207">
        <v>0.67</v>
      </c>
      <c r="M122" s="382">
        <v>5</v>
      </c>
      <c r="N122" s="348">
        <v>2.1</v>
      </c>
      <c r="P122" s="382">
        <v>5</v>
      </c>
      <c r="Q122" s="509">
        <v>0.5</v>
      </c>
      <c r="R122" s="509">
        <v>0.5</v>
      </c>
      <c r="S122" s="509">
        <v>0.5</v>
      </c>
      <c r="T122" s="509">
        <v>0.5</v>
      </c>
      <c r="U122" s="510">
        <v>1</v>
      </c>
    </row>
    <row r="123" spans="2:22">
      <c r="B123" s="598">
        <v>10</v>
      </c>
      <c r="C123" s="207">
        <v>0.74</v>
      </c>
    </row>
    <row r="124" spans="2:22">
      <c r="B124" s="598">
        <v>11</v>
      </c>
      <c r="C124" s="207">
        <v>0.81</v>
      </c>
      <c r="M124" s="366" t="s">
        <v>1610</v>
      </c>
      <c r="P124" s="366" t="s">
        <v>1704</v>
      </c>
    </row>
    <row r="125" spans="2:22" ht="22.5">
      <c r="B125" s="598">
        <v>12</v>
      </c>
      <c r="C125" s="207">
        <v>0.87</v>
      </c>
      <c r="M125" s="382" t="str">
        <f>Słownik!$B$653</f>
        <v>Grupa ryzyka OC</v>
      </c>
      <c r="N125" s="382" t="str">
        <f>Słownik!$B$654</f>
        <v>Czynnik ryzyka</v>
      </c>
      <c r="Q125" s="382">
        <v>1</v>
      </c>
      <c r="R125" s="382">
        <v>2</v>
      </c>
      <c r="S125" s="382">
        <v>3</v>
      </c>
      <c r="T125" s="382">
        <v>4</v>
      </c>
      <c r="U125" s="382">
        <v>5</v>
      </c>
    </row>
    <row r="126" spans="2:22">
      <c r="B126" s="598">
        <v>13</v>
      </c>
      <c r="C126" s="207">
        <v>0.92</v>
      </c>
      <c r="M126" s="399">
        <v>1</v>
      </c>
      <c r="N126" s="207">
        <v>1</v>
      </c>
      <c r="P126" s="382">
        <v>1</v>
      </c>
      <c r="Q126" s="507">
        <v>1</v>
      </c>
      <c r="R126" s="507">
        <f>Q127</f>
        <v>1</v>
      </c>
      <c r="S126" s="507">
        <f>Q128</f>
        <v>0</v>
      </c>
      <c r="T126" s="507">
        <f>Q129</f>
        <v>0</v>
      </c>
      <c r="U126" s="508">
        <f>Q130</f>
        <v>0</v>
      </c>
    </row>
    <row r="127" spans="2:22">
      <c r="B127" s="598">
        <v>14</v>
      </c>
      <c r="C127" s="207">
        <v>0.96</v>
      </c>
      <c r="M127" s="399">
        <v>2</v>
      </c>
      <c r="N127" s="207">
        <v>2.5</v>
      </c>
      <c r="P127" s="382">
        <v>2</v>
      </c>
      <c r="Q127" s="507">
        <v>1</v>
      </c>
      <c r="R127" s="507">
        <v>1</v>
      </c>
      <c r="S127" s="507">
        <f>R128</f>
        <v>0</v>
      </c>
      <c r="T127" s="507">
        <f>R129</f>
        <v>0</v>
      </c>
      <c r="U127" s="508">
        <f>R130</f>
        <v>0</v>
      </c>
    </row>
    <row r="128" spans="2:22">
      <c r="B128" s="355" t="s">
        <v>1052</v>
      </c>
      <c r="C128" s="348">
        <v>1</v>
      </c>
      <c r="M128" s="399">
        <v>3</v>
      </c>
      <c r="N128" s="207">
        <v>0.4</v>
      </c>
      <c r="P128" s="382">
        <v>3</v>
      </c>
      <c r="Q128" s="507">
        <v>0</v>
      </c>
      <c r="R128" s="507">
        <v>0</v>
      </c>
      <c r="S128" s="507">
        <v>1</v>
      </c>
      <c r="T128" s="507">
        <f>S129</f>
        <v>0</v>
      </c>
      <c r="U128" s="508">
        <f>S130</f>
        <v>0</v>
      </c>
    </row>
    <row r="129" spans="2:25">
      <c r="M129" s="399">
        <v>4</v>
      </c>
      <c r="N129" s="207">
        <v>2.5</v>
      </c>
      <c r="P129" s="382">
        <v>4</v>
      </c>
      <c r="Q129" s="507">
        <v>0</v>
      </c>
      <c r="R129" s="507">
        <v>0</v>
      </c>
      <c r="S129" s="507">
        <v>0</v>
      </c>
      <c r="T129" s="507">
        <v>1</v>
      </c>
      <c r="U129" s="508">
        <f>T130</f>
        <v>0</v>
      </c>
    </row>
    <row r="130" spans="2:25">
      <c r="B130" s="366" t="s">
        <v>1831</v>
      </c>
      <c r="C130" s="562"/>
      <c r="D130" s="562"/>
      <c r="E130" s="562"/>
      <c r="M130" s="382">
        <v>5</v>
      </c>
      <c r="N130" s="348">
        <v>2.5</v>
      </c>
      <c r="P130" s="382">
        <v>5</v>
      </c>
      <c r="Q130" s="509">
        <v>0</v>
      </c>
      <c r="R130" s="509">
        <v>0</v>
      </c>
      <c r="S130" s="509">
        <v>0</v>
      </c>
      <c r="T130" s="509">
        <v>0</v>
      </c>
      <c r="U130" s="510">
        <v>1</v>
      </c>
    </row>
    <row r="131" spans="2:25">
      <c r="C131" s="382" t="str">
        <f>C102</f>
        <v>σ dla składki</v>
      </c>
      <c r="D131" s="382" t="str">
        <f t="shared" ref="D131:E131" si="1">D102</f>
        <v>σ dla rezerw</v>
      </c>
      <c r="E131" s="382" t="str">
        <f t="shared" si="1"/>
        <v>NPR</v>
      </c>
    </row>
    <row r="132" spans="2:25" ht="33.75">
      <c r="B132" s="381" t="str">
        <f>'SCR-USP'!B41</f>
        <v>Ubezpieczenie pokrycia kosztów świadczeń medycznych</v>
      </c>
      <c r="C132" s="349">
        <v>0.04</v>
      </c>
      <c r="D132" s="346">
        <v>0.1</v>
      </c>
      <c r="E132" s="206">
        <v>1</v>
      </c>
    </row>
    <row r="133" spans="2:25" ht="33">
      <c r="B133" s="381" t="str">
        <f>'SCR-USP'!B42</f>
        <v>Ubezpieczenie na wypadek utraty dochodów</v>
      </c>
      <c r="C133" s="367">
        <v>8.5000000000000006E-2</v>
      </c>
      <c r="D133" s="205">
        <v>0.14000000000000001</v>
      </c>
      <c r="E133" s="207">
        <v>1</v>
      </c>
      <c r="N133" s="580" t="str">
        <f>Słownik!B597</f>
        <v>Katastrofy naturalne</v>
      </c>
      <c r="O133" s="580" t="str">
        <f>Słownik!B598</f>
        <v>Reasekuracja nieproporcjonalna ubezpieczenia mienia</v>
      </c>
      <c r="P133" s="580" t="str">
        <f>Słownik!B599</f>
        <v>Katastrofy antropogeniczne</v>
      </c>
      <c r="Q133" s="580" t="str">
        <f>Słownik!B600</f>
        <v>Pozostałe</v>
      </c>
    </row>
    <row r="134" spans="2:25" ht="22.5">
      <c r="B134" s="381" t="str">
        <f>'SCR-USP'!B43</f>
        <v>Ubezpieczenie pracownicze</v>
      </c>
      <c r="C134" s="367">
        <v>5.5E-2</v>
      </c>
      <c r="D134" s="205">
        <v>0.11</v>
      </c>
      <c r="E134" s="207">
        <v>1</v>
      </c>
      <c r="M134" s="580" t="str">
        <f>N133</f>
        <v>Katastrofy naturalne</v>
      </c>
      <c r="N134" s="507">
        <v>1</v>
      </c>
      <c r="O134" s="507">
        <f>N135</f>
        <v>1</v>
      </c>
      <c r="P134" s="507">
        <f>N136</f>
        <v>0</v>
      </c>
      <c r="Q134" s="507">
        <f>N137</f>
        <v>0</v>
      </c>
    </row>
    <row r="135" spans="2:25" ht="33.75">
      <c r="B135" s="382" t="str">
        <f>'SCR-USP'!B44</f>
        <v>Reasekuracja nieproporcjonalna ubezpieczeń zdrowotnych</v>
      </c>
      <c r="C135" s="355">
        <v>0.17</v>
      </c>
      <c r="D135" s="208">
        <v>0.2</v>
      </c>
      <c r="E135" s="348">
        <v>1</v>
      </c>
      <c r="M135" s="580" t="str">
        <f>O133</f>
        <v>Reasekuracja nieproporcjonalna ubezpieczenia mienia</v>
      </c>
      <c r="N135" s="507">
        <v>1</v>
      </c>
      <c r="O135" s="507">
        <v>1</v>
      </c>
      <c r="P135" s="507">
        <f>O136</f>
        <v>0</v>
      </c>
      <c r="Q135" s="507">
        <f>O137</f>
        <v>0</v>
      </c>
    </row>
    <row r="136" spans="2:25" ht="16.5">
      <c r="M136" s="580" t="str">
        <f>P133</f>
        <v>Katastrofy antropogeniczne</v>
      </c>
      <c r="N136" s="507">
        <v>0</v>
      </c>
      <c r="O136" s="507">
        <v>0</v>
      </c>
      <c r="P136" s="507">
        <v>1</v>
      </c>
      <c r="Q136" s="507">
        <f>P137</f>
        <v>0</v>
      </c>
    </row>
    <row r="137" spans="2:25">
      <c r="B137" s="366" t="s">
        <v>1829</v>
      </c>
      <c r="M137" s="580" t="str">
        <f>Q133</f>
        <v>Pozostałe</v>
      </c>
      <c r="N137" s="507">
        <v>0</v>
      </c>
      <c r="O137" s="507">
        <v>0</v>
      </c>
      <c r="P137" s="507">
        <v>0</v>
      </c>
      <c r="Q137" s="507">
        <v>1</v>
      </c>
    </row>
    <row r="138" spans="2:25">
      <c r="B138" s="349" t="s">
        <v>1051</v>
      </c>
      <c r="C138" s="206">
        <v>0</v>
      </c>
    </row>
    <row r="139" spans="2:25">
      <c r="B139" s="598">
        <v>5</v>
      </c>
      <c r="C139" s="207">
        <v>0.34</v>
      </c>
    </row>
    <row r="140" spans="2:25">
      <c r="B140" s="598">
        <v>6</v>
      </c>
      <c r="C140" s="207">
        <v>0.51</v>
      </c>
      <c r="M140" s="366" t="s">
        <v>1840</v>
      </c>
      <c r="N140" s="562"/>
      <c r="O140" s="562"/>
      <c r="P140" s="562"/>
      <c r="Q140" s="562"/>
      <c r="R140" s="562"/>
      <c r="S140" s="562"/>
      <c r="T140" s="562"/>
      <c r="U140" s="562"/>
      <c r="V140" s="562"/>
      <c r="W140" s="562"/>
      <c r="X140" s="562"/>
      <c r="Y140" s="562"/>
    </row>
    <row r="141" spans="2:25">
      <c r="B141" s="598">
        <v>7</v>
      </c>
      <c r="C141" s="207">
        <v>0.67</v>
      </c>
      <c r="N141" s="382">
        <v>1</v>
      </c>
      <c r="O141" s="382">
        <v>2</v>
      </c>
      <c r="P141" s="382">
        <v>3</v>
      </c>
      <c r="Q141" s="382">
        <v>4</v>
      </c>
      <c r="R141" s="382">
        <v>5</v>
      </c>
      <c r="S141" s="382">
        <v>6</v>
      </c>
      <c r="T141" s="382">
        <v>7</v>
      </c>
      <c r="U141" s="382">
        <v>8</v>
      </c>
      <c r="V141" s="382">
        <v>9</v>
      </c>
      <c r="W141" s="382">
        <v>10</v>
      </c>
      <c r="X141" s="382">
        <v>11</v>
      </c>
      <c r="Y141" s="382">
        <v>12</v>
      </c>
    </row>
    <row r="142" spans="2:25">
      <c r="B142" s="598">
        <v>8</v>
      </c>
      <c r="C142" s="207">
        <v>0.81</v>
      </c>
      <c r="M142" s="381">
        <v>1</v>
      </c>
      <c r="N142" s="346">
        <v>1</v>
      </c>
      <c r="O142" s="346">
        <v>0.5</v>
      </c>
      <c r="P142" s="346">
        <v>0.5</v>
      </c>
      <c r="Q142" s="346">
        <v>0.25</v>
      </c>
      <c r="R142" s="346">
        <v>0.5</v>
      </c>
      <c r="S142" s="346">
        <v>0.25</v>
      </c>
      <c r="T142" s="346">
        <v>0.5</v>
      </c>
      <c r="U142" s="346">
        <v>0.25</v>
      </c>
      <c r="V142" s="346">
        <v>0.5</v>
      </c>
      <c r="W142" s="346">
        <v>0.25</v>
      </c>
      <c r="X142" s="346">
        <v>0.25</v>
      </c>
      <c r="Y142" s="206">
        <v>0.25</v>
      </c>
    </row>
    <row r="143" spans="2:25">
      <c r="B143" s="598">
        <v>9</v>
      </c>
      <c r="C143" s="207">
        <v>0.92</v>
      </c>
      <c r="M143" s="381">
        <v>2</v>
      </c>
      <c r="N143" s="205">
        <v>0.5</v>
      </c>
      <c r="O143" s="205">
        <v>1</v>
      </c>
      <c r="P143" s="205">
        <v>0.25</v>
      </c>
      <c r="Q143" s="205">
        <v>0.25</v>
      </c>
      <c r="R143" s="205">
        <v>0.25</v>
      </c>
      <c r="S143" s="205">
        <v>0.25</v>
      </c>
      <c r="T143" s="205">
        <v>0.5</v>
      </c>
      <c r="U143" s="205">
        <v>0.5</v>
      </c>
      <c r="V143" s="205">
        <v>0.5</v>
      </c>
      <c r="W143" s="205">
        <v>0.25</v>
      </c>
      <c r="X143" s="205">
        <v>0.25</v>
      </c>
      <c r="Y143" s="207">
        <v>0.25</v>
      </c>
    </row>
    <row r="144" spans="2:25">
      <c r="B144" s="606" t="s">
        <v>1832</v>
      </c>
      <c r="C144" s="348">
        <v>1</v>
      </c>
      <c r="M144" s="381">
        <v>3</v>
      </c>
      <c r="N144" s="205">
        <v>0.5</v>
      </c>
      <c r="O144" s="205">
        <v>0.25</v>
      </c>
      <c r="P144" s="205">
        <v>1</v>
      </c>
      <c r="Q144" s="205">
        <v>0.25</v>
      </c>
      <c r="R144" s="205">
        <v>0.25</v>
      </c>
      <c r="S144" s="205">
        <v>0.25</v>
      </c>
      <c r="T144" s="205">
        <v>0.25</v>
      </c>
      <c r="U144" s="205">
        <v>0.5</v>
      </c>
      <c r="V144" s="205">
        <v>0.5</v>
      </c>
      <c r="W144" s="205">
        <v>0.25</v>
      </c>
      <c r="X144" s="205">
        <v>0.25</v>
      </c>
      <c r="Y144" s="207">
        <v>0.5</v>
      </c>
    </row>
    <row r="145" spans="2:25">
      <c r="M145" s="381">
        <v>4</v>
      </c>
      <c r="N145" s="205">
        <v>0.25</v>
      </c>
      <c r="O145" s="205">
        <v>0.25</v>
      </c>
      <c r="P145" s="205">
        <v>0.25</v>
      </c>
      <c r="Q145" s="205">
        <v>1</v>
      </c>
      <c r="R145" s="205">
        <v>0.25</v>
      </c>
      <c r="S145" s="205">
        <v>0.25</v>
      </c>
      <c r="T145" s="205">
        <v>0.25</v>
      </c>
      <c r="U145" s="205">
        <v>0.5</v>
      </c>
      <c r="V145" s="205">
        <v>0.5</v>
      </c>
      <c r="W145" s="205">
        <v>0.5</v>
      </c>
      <c r="X145" s="205">
        <v>0.25</v>
      </c>
      <c r="Y145" s="207">
        <v>0.5</v>
      </c>
    </row>
    <row r="146" spans="2:25">
      <c r="B146" s="366" t="s">
        <v>1846</v>
      </c>
      <c r="M146" s="381">
        <v>5</v>
      </c>
      <c r="N146" s="205">
        <v>0.5</v>
      </c>
      <c r="O146" s="205">
        <v>0.25</v>
      </c>
      <c r="P146" s="205">
        <v>0.25</v>
      </c>
      <c r="Q146" s="205">
        <v>0.25</v>
      </c>
      <c r="R146" s="205">
        <v>1</v>
      </c>
      <c r="S146" s="205">
        <v>0.5</v>
      </c>
      <c r="T146" s="205">
        <v>0.5</v>
      </c>
      <c r="U146" s="205">
        <v>0.25</v>
      </c>
      <c r="V146" s="205">
        <v>0.5</v>
      </c>
      <c r="W146" s="205">
        <v>0.25</v>
      </c>
      <c r="X146" s="205">
        <v>0.5</v>
      </c>
      <c r="Y146" s="207">
        <v>0.25</v>
      </c>
    </row>
    <row r="147" spans="2:25">
      <c r="M147" s="381">
        <v>6</v>
      </c>
      <c r="N147" s="205">
        <v>0.25</v>
      </c>
      <c r="O147" s="205">
        <v>0.25</v>
      </c>
      <c r="P147" s="205">
        <v>0.25</v>
      </c>
      <c r="Q147" s="205">
        <v>0.25</v>
      </c>
      <c r="R147" s="205">
        <v>0.5</v>
      </c>
      <c r="S147" s="205">
        <v>1</v>
      </c>
      <c r="T147" s="205">
        <v>0.5</v>
      </c>
      <c r="U147" s="205">
        <v>0.25</v>
      </c>
      <c r="V147" s="205">
        <v>0.5</v>
      </c>
      <c r="W147" s="205">
        <v>0.25</v>
      </c>
      <c r="X147" s="205">
        <v>0.5</v>
      </c>
      <c r="Y147" s="207">
        <v>0.25</v>
      </c>
    </row>
    <row r="148" spans="2:25" ht="30.75" customHeight="1">
      <c r="C148" s="604" t="str">
        <f>Słownik!B319</f>
        <v>Ryzyko rynkowe</v>
      </c>
      <c r="D148" s="604" t="str">
        <f>Słownik!B321</f>
        <v>Ryzyko niewykonania zobowiązania przez kontrahenta</v>
      </c>
      <c r="E148" s="604" t="str">
        <f>Słownik!B322</f>
        <v>Ryzyko w ubezpieczeniach na życie</v>
      </c>
      <c r="F148" s="604" t="str">
        <f>Słownik!B320</f>
        <v>Ryzyko w ubezpieczeniach zdrowotnych</v>
      </c>
      <c r="G148" s="604" t="str">
        <f>Słownik!B323</f>
        <v>Ryzyko w ubezpieczeniach majątkowo-osobowych</v>
      </c>
      <c r="M148" s="381">
        <v>7</v>
      </c>
      <c r="N148" s="205">
        <v>0.5</v>
      </c>
      <c r="O148" s="205">
        <v>0.5</v>
      </c>
      <c r="P148" s="205">
        <v>0.25</v>
      </c>
      <c r="Q148" s="205">
        <v>0.25</v>
      </c>
      <c r="R148" s="205">
        <v>0.5</v>
      </c>
      <c r="S148" s="205">
        <v>0.5</v>
      </c>
      <c r="T148" s="205">
        <v>1</v>
      </c>
      <c r="U148" s="205">
        <v>0.25</v>
      </c>
      <c r="V148" s="205">
        <v>0.5</v>
      </c>
      <c r="W148" s="205">
        <v>0.25</v>
      </c>
      <c r="X148" s="205">
        <v>0.5</v>
      </c>
      <c r="Y148" s="207">
        <v>0.25</v>
      </c>
    </row>
    <row r="149" spans="2:25" ht="18.75" customHeight="1">
      <c r="B149" s="381" t="str">
        <f>C148</f>
        <v>Ryzyko rynkowe</v>
      </c>
      <c r="C149" s="349">
        <v>1</v>
      </c>
      <c r="D149" s="346">
        <f>C150</f>
        <v>0.25</v>
      </c>
      <c r="E149" s="346">
        <f>C151</f>
        <v>0.25</v>
      </c>
      <c r="F149" s="346">
        <f>C152</f>
        <v>0.25</v>
      </c>
      <c r="G149" s="206">
        <f>C153</f>
        <v>0.25</v>
      </c>
      <c r="M149" s="381">
        <v>8</v>
      </c>
      <c r="N149" s="205">
        <v>0.25</v>
      </c>
      <c r="O149" s="205">
        <v>0.5</v>
      </c>
      <c r="P149" s="205">
        <v>0.5</v>
      </c>
      <c r="Q149" s="205">
        <v>0.5</v>
      </c>
      <c r="R149" s="205">
        <v>0.25</v>
      </c>
      <c r="S149" s="205">
        <v>0.25</v>
      </c>
      <c r="T149" s="205">
        <v>0.25</v>
      </c>
      <c r="U149" s="205">
        <v>1</v>
      </c>
      <c r="V149" s="205">
        <v>0.5</v>
      </c>
      <c r="W149" s="205">
        <v>0.5</v>
      </c>
      <c r="X149" s="205">
        <v>0.25</v>
      </c>
      <c r="Y149" s="207">
        <v>0.25</v>
      </c>
    </row>
    <row r="150" spans="2:25" ht="32.25" customHeight="1">
      <c r="B150" s="381" t="str">
        <f>D148</f>
        <v>Ryzyko niewykonania zobowiązania przez kontrahenta</v>
      </c>
      <c r="C150" s="367">
        <v>0.25</v>
      </c>
      <c r="D150" s="205">
        <v>1</v>
      </c>
      <c r="E150" s="205">
        <f>D151</f>
        <v>0.25</v>
      </c>
      <c r="F150" s="205">
        <f>D152</f>
        <v>0.25</v>
      </c>
      <c r="G150" s="207">
        <f>D153</f>
        <v>0.5</v>
      </c>
      <c r="M150" s="381">
        <v>9</v>
      </c>
      <c r="N150" s="205">
        <v>0.5</v>
      </c>
      <c r="O150" s="205">
        <v>0.5</v>
      </c>
      <c r="P150" s="205">
        <v>0.5</v>
      </c>
      <c r="Q150" s="205">
        <v>0.5</v>
      </c>
      <c r="R150" s="205">
        <v>0.5</v>
      </c>
      <c r="S150" s="205">
        <v>0.5</v>
      </c>
      <c r="T150" s="205">
        <v>0.5</v>
      </c>
      <c r="U150" s="205">
        <v>0.5</v>
      </c>
      <c r="V150" s="205">
        <v>1</v>
      </c>
      <c r="W150" s="205">
        <v>0.25</v>
      </c>
      <c r="X150" s="205">
        <v>0.25</v>
      </c>
      <c r="Y150" s="207">
        <v>0.5</v>
      </c>
    </row>
    <row r="151" spans="2:25" ht="24.75" customHeight="1">
      <c r="B151" s="381" t="str">
        <f>E148</f>
        <v>Ryzyko w ubezpieczeniach na życie</v>
      </c>
      <c r="C151" s="367">
        <v>0.25</v>
      </c>
      <c r="D151" s="205">
        <v>0.25</v>
      </c>
      <c r="E151" s="205">
        <v>1</v>
      </c>
      <c r="F151" s="205">
        <f>E152</f>
        <v>0.25</v>
      </c>
      <c r="G151" s="207">
        <f>E153</f>
        <v>0</v>
      </c>
      <c r="M151" s="381">
        <v>10</v>
      </c>
      <c r="N151" s="205">
        <v>0.25</v>
      </c>
      <c r="O151" s="205">
        <v>0.25</v>
      </c>
      <c r="P151" s="205">
        <v>0.25</v>
      </c>
      <c r="Q151" s="205">
        <v>0.5</v>
      </c>
      <c r="R151" s="205">
        <v>0.25</v>
      </c>
      <c r="S151" s="205">
        <v>0.25</v>
      </c>
      <c r="T151" s="205">
        <v>0.25</v>
      </c>
      <c r="U151" s="205">
        <v>0.5</v>
      </c>
      <c r="V151" s="205">
        <v>0.25</v>
      </c>
      <c r="W151" s="205">
        <v>1</v>
      </c>
      <c r="X151" s="205">
        <v>0.25</v>
      </c>
      <c r="Y151" s="207">
        <v>0.25</v>
      </c>
    </row>
    <row r="152" spans="2:25" ht="21" customHeight="1">
      <c r="B152" s="381" t="str">
        <f>F148</f>
        <v>Ryzyko w ubezpieczeniach zdrowotnych</v>
      </c>
      <c r="C152" s="367">
        <v>0.25</v>
      </c>
      <c r="D152" s="205">
        <v>0.25</v>
      </c>
      <c r="E152" s="205">
        <v>0.25</v>
      </c>
      <c r="F152" s="205">
        <v>1</v>
      </c>
      <c r="G152" s="207">
        <f>F153</f>
        <v>0</v>
      </c>
      <c r="M152" s="381">
        <v>11</v>
      </c>
      <c r="N152" s="205">
        <v>0.25</v>
      </c>
      <c r="O152" s="205">
        <v>0.25</v>
      </c>
      <c r="P152" s="205">
        <v>0.25</v>
      </c>
      <c r="Q152" s="205">
        <v>0.25</v>
      </c>
      <c r="R152" s="205">
        <v>0.5</v>
      </c>
      <c r="S152" s="205">
        <v>0.5</v>
      </c>
      <c r="T152" s="205">
        <v>0.5</v>
      </c>
      <c r="U152" s="205">
        <v>0.25</v>
      </c>
      <c r="V152" s="205">
        <v>0.25</v>
      </c>
      <c r="W152" s="205">
        <v>0.25</v>
      </c>
      <c r="X152" s="205">
        <v>1</v>
      </c>
      <c r="Y152" s="207">
        <v>0.25</v>
      </c>
    </row>
    <row r="153" spans="2:25" ht="20.25" customHeight="1">
      <c r="B153" s="382" t="str">
        <f>G148</f>
        <v>Ryzyko w ubezpieczeniach majątkowo-osobowych</v>
      </c>
      <c r="C153" s="355">
        <v>0.25</v>
      </c>
      <c r="D153" s="208">
        <v>0.5</v>
      </c>
      <c r="E153" s="208">
        <v>0</v>
      </c>
      <c r="F153" s="208">
        <v>0</v>
      </c>
      <c r="G153" s="348">
        <v>1</v>
      </c>
      <c r="M153" s="382">
        <v>12</v>
      </c>
      <c r="N153" s="208">
        <v>0.25</v>
      </c>
      <c r="O153" s="208">
        <v>0.25</v>
      </c>
      <c r="P153" s="208">
        <v>0.5</v>
      </c>
      <c r="Q153" s="208">
        <v>0.5</v>
      </c>
      <c r="R153" s="208">
        <v>0.25</v>
      </c>
      <c r="S153" s="208">
        <v>0.25</v>
      </c>
      <c r="T153" s="208">
        <v>0.25</v>
      </c>
      <c r="U153" s="208">
        <v>0.25</v>
      </c>
      <c r="V153" s="208">
        <v>0.5</v>
      </c>
      <c r="W153" s="208">
        <v>0.25</v>
      </c>
      <c r="X153" s="208">
        <v>0.25</v>
      </c>
      <c r="Y153" s="348">
        <v>1</v>
      </c>
    </row>
    <row r="155" spans="2:25">
      <c r="B155" s="366" t="s">
        <v>1855</v>
      </c>
      <c r="M155" s="366" t="s">
        <v>1902</v>
      </c>
      <c r="S155" s="366" t="s">
        <v>1903</v>
      </c>
    </row>
    <row r="157" spans="2:25" ht="45">
      <c r="C157" s="382" t="s">
        <v>1853</v>
      </c>
      <c r="D157" s="382" t="s">
        <v>1854</v>
      </c>
      <c r="N157" s="382" t="str">
        <f>'SCR-B3E'!B9</f>
        <v xml:space="preserve">Ryzyko składki i rezerw </v>
      </c>
      <c r="O157" s="382" t="str">
        <f>'SCR-B3D'!B37</f>
        <v>Ryzyko związane z rezygnacjami z umów</v>
      </c>
      <c r="P157" s="382" t="str">
        <f>Słownik!B335</f>
        <v xml:space="preserve">Ryzyko katastroficzne </v>
      </c>
      <c r="T157" s="382">
        <v>1</v>
      </c>
      <c r="U157" s="382">
        <v>2</v>
      </c>
      <c r="V157" s="382">
        <v>3</v>
      </c>
      <c r="W157" s="382">
        <v>4</v>
      </c>
    </row>
    <row r="158" spans="2:25" ht="31.5" customHeight="1">
      <c r="B158" s="381" t="str">
        <f>'MCR-B4A'!C10</f>
        <v>Ubezpieczenie pokrycia kosztów świadczeń medycznych</v>
      </c>
      <c r="C158" s="680">
        <v>4.7E-2</v>
      </c>
      <c r="D158" s="681">
        <v>4.7E-2</v>
      </c>
      <c r="M158" s="382" t="str">
        <f>N157</f>
        <v xml:space="preserve">Ryzyko składki i rezerw </v>
      </c>
      <c r="N158" s="346">
        <v>1</v>
      </c>
      <c r="O158" s="346">
        <v>0</v>
      </c>
      <c r="P158" s="206">
        <v>0.25</v>
      </c>
      <c r="S158" s="381">
        <v>1</v>
      </c>
      <c r="T158" s="349">
        <v>1</v>
      </c>
      <c r="U158" s="346">
        <v>0.5</v>
      </c>
      <c r="V158" s="346">
        <v>0.5</v>
      </c>
      <c r="W158" s="206">
        <v>0.5</v>
      </c>
    </row>
    <row r="159" spans="2:25" ht="45">
      <c r="B159" s="381" t="str">
        <f>'MCR-B4A'!C11</f>
        <v>Ubezpieczenie na wypadek utraty dochodów</v>
      </c>
      <c r="C159" s="682">
        <v>0.13100000000000001</v>
      </c>
      <c r="D159" s="673">
        <v>8.5000000000000006E-2</v>
      </c>
      <c r="M159" s="382" t="str">
        <f>O157</f>
        <v>Ryzyko związane z rezygnacjami z umów</v>
      </c>
      <c r="N159" s="205">
        <v>0</v>
      </c>
      <c r="O159" s="205">
        <v>1</v>
      </c>
      <c r="P159" s="207">
        <v>0</v>
      </c>
      <c r="S159" s="381">
        <v>2</v>
      </c>
      <c r="T159" s="349">
        <v>0.5</v>
      </c>
      <c r="U159" s="346">
        <v>1</v>
      </c>
      <c r="V159" s="346">
        <v>0.5</v>
      </c>
      <c r="W159" s="206">
        <v>0.5</v>
      </c>
    </row>
    <row r="160" spans="2:25" ht="22.5">
      <c r="B160" s="381" t="str">
        <f>'MCR-B4A'!C12</f>
        <v>Ubezpieczenie pracownicze</v>
      </c>
      <c r="C160" s="682">
        <v>0.107</v>
      </c>
      <c r="D160" s="673">
        <v>7.4999999999999997E-2</v>
      </c>
      <c r="M160" s="382" t="str">
        <f>P157</f>
        <v xml:space="preserve">Ryzyko katastroficzne </v>
      </c>
      <c r="N160" s="208">
        <v>0.25</v>
      </c>
      <c r="O160" s="208">
        <v>0</v>
      </c>
      <c r="P160" s="348">
        <v>1</v>
      </c>
      <c r="S160" s="381">
        <v>3</v>
      </c>
      <c r="T160" s="349">
        <v>0.5</v>
      </c>
      <c r="U160" s="346">
        <v>0.5</v>
      </c>
      <c r="V160" s="346">
        <v>1</v>
      </c>
      <c r="W160" s="206">
        <v>0.5</v>
      </c>
    </row>
    <row r="161" spans="2:23" ht="33.75">
      <c r="B161" s="381" t="str">
        <f>'MCR-B4A'!C13</f>
        <v>Ubezpieczenie OC z tyt. użytkowania pojazdów mechanicznych</v>
      </c>
      <c r="C161" s="682">
        <v>8.5000000000000006E-2</v>
      </c>
      <c r="D161" s="673">
        <v>9.4E-2</v>
      </c>
      <c r="S161" s="381">
        <v>4</v>
      </c>
      <c r="T161" s="396">
        <v>0.5</v>
      </c>
      <c r="U161" s="360">
        <v>0.5</v>
      </c>
      <c r="V161" s="360">
        <v>0.5</v>
      </c>
      <c r="W161" s="542">
        <v>1</v>
      </c>
    </row>
    <row r="162" spans="2:23" ht="22.5">
      <c r="B162" s="381" t="str">
        <f>'MCR-B4A'!C14</f>
        <v>Inne ubezpieczenie pojazdów</v>
      </c>
      <c r="C162" s="682">
        <v>7.4999999999999997E-2</v>
      </c>
      <c r="D162" s="673">
        <v>7.4999999999999997E-2</v>
      </c>
    </row>
    <row r="163" spans="2:23" ht="22.5">
      <c r="B163" s="381" t="str">
        <f>'MCR-B4A'!C15</f>
        <v>Ubezpieczenie morskie, lotnicze i transportowe</v>
      </c>
      <c r="C163" s="682">
        <v>0.10299999999999999</v>
      </c>
      <c r="D163" s="673">
        <v>0.14000000000000001</v>
      </c>
      <c r="M163" s="366" t="s">
        <v>1945</v>
      </c>
    </row>
    <row r="164" spans="2:23" ht="33.75">
      <c r="B164" s="381" t="str">
        <f>'MCR-B4A'!C16</f>
        <v>Ubezpieczenie ogniowe i pozostałych szkód rzeczowych</v>
      </c>
      <c r="C164" s="682">
        <v>9.4E-2</v>
      </c>
      <c r="D164" s="673">
        <v>7.4999999999999997E-2</v>
      </c>
    </row>
    <row r="165" spans="2:23" ht="19.5" customHeight="1">
      <c r="B165" s="381" t="str">
        <f>'MCR-B4A'!C17</f>
        <v>Ubezpieczenie OC ogólnej</v>
      </c>
      <c r="C165" s="682">
        <v>0.10299999999999999</v>
      </c>
      <c r="D165" s="673">
        <v>0.13100000000000001</v>
      </c>
      <c r="N165" s="382" t="str">
        <f>Słownik!B808</f>
        <v>Ryzyko NSLT</v>
      </c>
      <c r="O165" s="382" t="str">
        <f>Słownik!B809</f>
        <v>Ryzyko SLT</v>
      </c>
      <c r="P165" s="382" t="str">
        <f>Słownik!B810</f>
        <v>Ryzyko katastroficzne</v>
      </c>
    </row>
    <row r="166" spans="2:23" ht="33.75">
      <c r="B166" s="381" t="str">
        <f>'MCR-B4A'!C18</f>
        <v>Ubezpieczenie kredytu i gwarancji ubezpieczeniowej</v>
      </c>
      <c r="C166" s="682">
        <v>0.17699999999999999</v>
      </c>
      <c r="D166" s="673">
        <v>0.113</v>
      </c>
      <c r="M166" s="382" t="str">
        <f>N165</f>
        <v>Ryzyko NSLT</v>
      </c>
      <c r="N166" s="346">
        <v>1</v>
      </c>
      <c r="O166" s="346">
        <v>0.5</v>
      </c>
      <c r="P166" s="206">
        <v>0.25</v>
      </c>
    </row>
    <row r="167" spans="2:23" ht="22.5">
      <c r="B167" s="381" t="str">
        <f>'MCR-B4A'!C19</f>
        <v>Ubezpieczenie ochrony prawnej</v>
      </c>
      <c r="C167" s="682">
        <v>0.113</v>
      </c>
      <c r="D167" s="673">
        <v>6.6000000000000003E-2</v>
      </c>
      <c r="M167" s="382" t="str">
        <f>O165</f>
        <v>Ryzyko SLT</v>
      </c>
      <c r="N167" s="205">
        <v>0.5</v>
      </c>
      <c r="O167" s="205">
        <v>1</v>
      </c>
      <c r="P167" s="207">
        <v>0.25</v>
      </c>
    </row>
    <row r="168" spans="2:23" ht="33.75">
      <c r="B168" s="381" t="str">
        <f>'MCR-B4A'!C20</f>
        <v>Ubezpieczenie świadczenia pomocy (Assistance)</v>
      </c>
      <c r="C168" s="682">
        <v>0.186</v>
      </c>
      <c r="D168" s="673">
        <v>8.5000000000000006E-2</v>
      </c>
      <c r="M168" s="382" t="str">
        <f>P165</f>
        <v>Ryzyko katastroficzne</v>
      </c>
      <c r="N168" s="208">
        <v>0.25</v>
      </c>
      <c r="O168" s="208">
        <v>0.25</v>
      </c>
      <c r="P168" s="348">
        <v>1</v>
      </c>
    </row>
    <row r="169" spans="2:23" ht="22.5">
      <c r="B169" s="381" t="str">
        <f>'MCR-B4A'!C21</f>
        <v>Ubezpieczenie różnych ryzyk finansowych</v>
      </c>
      <c r="C169" s="682">
        <v>0.186</v>
      </c>
      <c r="D169" s="673">
        <v>0.122</v>
      </c>
    </row>
    <row r="170" spans="2:23" ht="33.75">
      <c r="B170" s="381" t="str">
        <f>'MCR-B4A'!C22</f>
        <v>Reasekuracja nieproporcjonalna ubezpieczeń osobowych</v>
      </c>
      <c r="C170" s="682">
        <v>0.186</v>
      </c>
      <c r="D170" s="673">
        <v>0.159</v>
      </c>
    </row>
    <row r="171" spans="2:23" ht="56.25">
      <c r="B171" s="381" t="str">
        <f>'MCR-B4A'!C23</f>
        <v>Reasekuracja nieproporcjonalna ubezpieczeń morskich, lotniczych i transportowych</v>
      </c>
      <c r="C171" s="682">
        <v>0.186</v>
      </c>
      <c r="D171" s="673">
        <v>0.159</v>
      </c>
    </row>
    <row r="172" spans="2:23" ht="33.75">
      <c r="B172" s="381" t="str">
        <f>'MCR-B4A'!C24</f>
        <v>Reasekuracja nieproporcjonalna ubezpieczeń mienia</v>
      </c>
      <c r="C172" s="682">
        <v>0.186</v>
      </c>
      <c r="D172" s="673">
        <v>0.159</v>
      </c>
    </row>
    <row r="173" spans="2:23" ht="33.75">
      <c r="B173" s="382" t="str">
        <f>'MCR-B4A'!C25</f>
        <v>Reasekuracja nieproporcjonalna ubezpieczeń zdrowotnych</v>
      </c>
      <c r="C173" s="683">
        <v>0.186</v>
      </c>
      <c r="D173" s="684">
        <v>0.159</v>
      </c>
    </row>
  </sheetData>
  <mergeCells count="4">
    <mergeCell ref="B57:B58"/>
    <mergeCell ref="C57:C58"/>
    <mergeCell ref="E57:E58"/>
    <mergeCell ref="F57:F58"/>
  </mergeCells>
  <dataValidations disablePrompts="1" count="1">
    <dataValidation type="list" allowBlank="1" showDropDown="1" showInputMessage="1" showErrorMessage="1" sqref="B117">
      <formula1>"&lt;5"</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B2:H128"/>
  <sheetViews>
    <sheetView workbookViewId="0"/>
  </sheetViews>
  <sheetFormatPr defaultRowHeight="15"/>
  <cols>
    <col min="2" max="2" width="21.85546875" customWidth="1"/>
    <col min="3" max="7" width="9.140625" customWidth="1"/>
  </cols>
  <sheetData>
    <row r="2" spans="2:8">
      <c r="B2" s="697" t="s">
        <v>546</v>
      </c>
      <c r="C2" s="697"/>
      <c r="D2" s="697"/>
      <c r="E2" s="697"/>
      <c r="F2" s="697"/>
      <c r="G2" s="697"/>
      <c r="H2" s="716"/>
    </row>
    <row r="3" spans="2:8">
      <c r="B3" s="215" t="s">
        <v>1091</v>
      </c>
      <c r="C3" s="215" t="s">
        <v>1092</v>
      </c>
      <c r="D3" s="215" t="s">
        <v>1987</v>
      </c>
      <c r="E3" s="215" t="s">
        <v>1988</v>
      </c>
      <c r="F3" s="215" t="s">
        <v>1989</v>
      </c>
      <c r="G3" s="215" t="s">
        <v>1990</v>
      </c>
      <c r="H3" s="215" t="s">
        <v>1991</v>
      </c>
    </row>
    <row r="4" spans="2:8">
      <c r="B4" s="182">
        <v>1</v>
      </c>
      <c r="C4" s="717">
        <v>3.0699999999999505E-2</v>
      </c>
      <c r="D4" s="717">
        <v>3.0700000000000002E-2</v>
      </c>
      <c r="E4" s="717">
        <v>1.2600000000000001E-3</v>
      </c>
      <c r="F4" s="717">
        <v>7.3999999999999999E-4</v>
      </c>
      <c r="G4" s="717">
        <v>0</v>
      </c>
      <c r="H4" s="706">
        <v>5.2300000000000003E-3</v>
      </c>
    </row>
    <row r="5" spans="2:8">
      <c r="B5" s="182">
        <v>2</v>
      </c>
      <c r="C5" s="717">
        <v>3.0845999999999041E-2</v>
      </c>
      <c r="D5" s="717">
        <v>3.0845999999999998E-2</v>
      </c>
      <c r="E5" s="717">
        <v>1.75E-3</v>
      </c>
      <c r="F5" s="717">
        <v>1.42E-3</v>
      </c>
      <c r="G5" s="717">
        <v>0</v>
      </c>
      <c r="H5" s="706">
        <v>5.5999999999999999E-3</v>
      </c>
    </row>
    <row r="6" spans="2:8">
      <c r="B6" s="182">
        <v>3</v>
      </c>
      <c r="C6" s="717">
        <v>3.1192999999999582E-2</v>
      </c>
      <c r="D6" s="717">
        <v>3.1192999999999999E-2</v>
      </c>
      <c r="E6" s="717">
        <v>2.6900000000000001E-3</v>
      </c>
      <c r="F6" s="717">
        <v>2.5100000000000001E-3</v>
      </c>
      <c r="G6" s="717">
        <v>0</v>
      </c>
      <c r="H6" s="706">
        <v>6.2500000000000003E-3</v>
      </c>
    </row>
    <row r="7" spans="2:8">
      <c r="B7" s="182">
        <v>4</v>
      </c>
      <c r="C7" s="717">
        <v>3.1408999999999576E-2</v>
      </c>
      <c r="D7" s="717">
        <v>3.1408999999999999E-2</v>
      </c>
      <c r="E7" s="717">
        <v>4.0400000000000002E-3</v>
      </c>
      <c r="F7" s="717">
        <v>4.1149999999999997E-3</v>
      </c>
      <c r="G7" s="717">
        <v>0</v>
      </c>
      <c r="H7" s="706">
        <v>7.3000000000000001E-3</v>
      </c>
    </row>
    <row r="8" spans="2:8">
      <c r="B8" s="182">
        <v>5</v>
      </c>
      <c r="C8" s="717">
        <v>3.180999999999945E-2</v>
      </c>
      <c r="D8" s="717">
        <v>3.1809999999999998E-2</v>
      </c>
      <c r="E8" s="717">
        <v>5.6600000000000001E-3</v>
      </c>
      <c r="F8" s="717">
        <v>6.1450000000000003E-3</v>
      </c>
      <c r="G8" s="717">
        <v>9.2500000000000004E-4</v>
      </c>
      <c r="H8" s="706">
        <v>8.6999999999999994E-3</v>
      </c>
    </row>
    <row r="9" spans="2:8">
      <c r="B9" s="182">
        <v>6</v>
      </c>
      <c r="C9" s="717">
        <v>3.2620947944861367E-2</v>
      </c>
      <c r="D9" s="717">
        <v>3.2620999999999997E-2</v>
      </c>
      <c r="E9" s="717">
        <v>7.4799999999999997E-3</v>
      </c>
      <c r="F9" s="717">
        <v>8.1700000000000002E-3</v>
      </c>
      <c r="G9" s="717">
        <v>2.2499999999999998E-3</v>
      </c>
      <c r="H9" s="706">
        <v>1.0410000000000001E-2</v>
      </c>
    </row>
    <row r="10" spans="2:8">
      <c r="B10" s="182">
        <v>7</v>
      </c>
      <c r="C10" s="717">
        <v>3.3623999999999654E-2</v>
      </c>
      <c r="D10" s="717">
        <v>3.3624000000000001E-2</v>
      </c>
      <c r="E10" s="717">
        <v>9.2399999999999999E-3</v>
      </c>
      <c r="F10" s="717">
        <v>1.059E-2</v>
      </c>
      <c r="G10" s="717">
        <v>3.5249999999999999E-3</v>
      </c>
      <c r="H10" s="706">
        <v>1.218E-2</v>
      </c>
    </row>
    <row r="11" spans="2:8">
      <c r="B11" s="182">
        <v>8</v>
      </c>
      <c r="C11" s="717">
        <v>3.467399999999965E-2</v>
      </c>
      <c r="D11" s="717">
        <v>3.4674000000000003E-2</v>
      </c>
      <c r="E11" s="717">
        <v>1.0880000000000001E-2</v>
      </c>
      <c r="F11" s="717">
        <v>1.234E-2</v>
      </c>
      <c r="G11" s="717">
        <v>4.8250000000000003E-3</v>
      </c>
      <c r="H11" s="706">
        <v>1.3899999999999999E-2</v>
      </c>
    </row>
    <row r="12" spans="2:8">
      <c r="B12" s="182">
        <v>9</v>
      </c>
      <c r="C12" s="717">
        <v>3.5699999999999843E-2</v>
      </c>
      <c r="D12" s="717">
        <v>3.5700000000000003E-2</v>
      </c>
      <c r="E12" s="717">
        <v>1.234E-2</v>
      </c>
      <c r="F12" s="717">
        <v>1.4045E-2</v>
      </c>
      <c r="G12" s="717">
        <v>6.025E-3</v>
      </c>
      <c r="H12" s="706">
        <v>1.559E-2</v>
      </c>
    </row>
    <row r="13" spans="2:8">
      <c r="B13" s="182">
        <v>10</v>
      </c>
      <c r="C13" s="717">
        <v>3.6406999999999856E-2</v>
      </c>
      <c r="D13" s="717">
        <v>3.6407000000000002E-2</v>
      </c>
      <c r="E13" s="717">
        <v>1.3650000000000001E-2</v>
      </c>
      <c r="F13" s="717">
        <v>1.5894999999999999E-2</v>
      </c>
      <c r="G13" s="717">
        <v>7.0749999999999997E-3</v>
      </c>
      <c r="H13" s="706">
        <v>1.721E-2</v>
      </c>
    </row>
    <row r="14" spans="2:8">
      <c r="B14" s="182">
        <v>11</v>
      </c>
      <c r="C14" s="717">
        <v>3.6903951491882303E-2</v>
      </c>
      <c r="D14" s="717">
        <v>3.6903999999999999E-2</v>
      </c>
      <c r="E14" s="717">
        <v>1.4808999999999999E-2</v>
      </c>
      <c r="F14" s="717">
        <v>1.7472000000000001E-2</v>
      </c>
      <c r="G14" s="717">
        <v>7.9909999999999998E-3</v>
      </c>
      <c r="H14" s="706">
        <v>1.8644000000000001E-2</v>
      </c>
    </row>
    <row r="15" spans="2:8">
      <c r="B15" s="182">
        <v>12</v>
      </c>
      <c r="C15" s="717">
        <v>3.7276761397808E-2</v>
      </c>
      <c r="D15" s="717">
        <v>3.7276999999999998E-2</v>
      </c>
      <c r="E15" s="717">
        <v>1.5820000000000001E-2</v>
      </c>
      <c r="F15" s="717">
        <v>1.8745999999999999E-2</v>
      </c>
      <c r="G15" s="717">
        <v>8.7790000000000003E-3</v>
      </c>
      <c r="H15" s="706">
        <v>1.9897999999999999E-2</v>
      </c>
    </row>
    <row r="16" spans="2:8">
      <c r="B16" s="182">
        <v>13</v>
      </c>
      <c r="C16" s="717">
        <v>3.7566116163114227E-2</v>
      </c>
      <c r="D16" s="717">
        <v>3.7566000000000002E-2</v>
      </c>
      <c r="E16" s="717">
        <v>1.6688000000000001E-2</v>
      </c>
      <c r="F16" s="717">
        <v>1.9782999999999999E-2</v>
      </c>
      <c r="G16" s="717">
        <v>9.4450000000000003E-3</v>
      </c>
      <c r="H16" s="706">
        <v>2.1002E-2</v>
      </c>
    </row>
    <row r="17" spans="2:8">
      <c r="B17" s="182">
        <v>14</v>
      </c>
      <c r="C17" s="717">
        <v>3.7800858489102751E-2</v>
      </c>
      <c r="D17" s="717">
        <v>3.7801000000000001E-2</v>
      </c>
      <c r="E17" s="717">
        <v>1.7420000000000001E-2</v>
      </c>
      <c r="F17" s="717">
        <v>2.0629999999999999E-2</v>
      </c>
      <c r="G17" s="717">
        <v>9.9919999999999991E-3</v>
      </c>
      <c r="H17" s="706">
        <v>2.1977E-2</v>
      </c>
    </row>
    <row r="18" spans="2:8">
      <c r="B18" s="182">
        <v>15</v>
      </c>
      <c r="C18" s="717">
        <v>3.8001999999999869E-2</v>
      </c>
      <c r="D18" s="717">
        <v>3.8002000000000001E-2</v>
      </c>
      <c r="E18" s="717">
        <v>1.8020000000000001E-2</v>
      </c>
      <c r="F18" s="717">
        <v>2.1319999999999999E-2</v>
      </c>
      <c r="G18" s="717">
        <v>1.0425E-2</v>
      </c>
      <c r="H18" s="706">
        <v>2.2839999999999999E-2</v>
      </c>
    </row>
    <row r="19" spans="2:8">
      <c r="B19" s="182">
        <v>16</v>
      </c>
      <c r="C19" s="717">
        <v>3.8183557539389401E-2</v>
      </c>
      <c r="D19" s="717">
        <v>3.8184000000000003E-2</v>
      </c>
      <c r="E19" s="717">
        <v>1.8498000000000001E-2</v>
      </c>
      <c r="F19" s="717">
        <v>2.1883E-2</v>
      </c>
      <c r="G19" s="717">
        <v>1.0755000000000001E-2</v>
      </c>
      <c r="H19" s="706">
        <v>2.3604E-2</v>
      </c>
    </row>
    <row r="20" spans="2:8">
      <c r="B20" s="182">
        <v>17</v>
      </c>
      <c r="C20" s="717">
        <v>3.8349918554777762E-2</v>
      </c>
      <c r="D20" s="717">
        <v>3.8350000000000002E-2</v>
      </c>
      <c r="E20" s="717">
        <v>1.8879E-2</v>
      </c>
      <c r="F20" s="717">
        <v>2.2350999999999999E-2</v>
      </c>
      <c r="G20" s="717">
        <v>1.1013E-2</v>
      </c>
      <c r="H20" s="706">
        <v>2.4281E-2</v>
      </c>
    </row>
    <row r="21" spans="2:8">
      <c r="B21" s="182">
        <v>18</v>
      </c>
      <c r="C21" s="717">
        <v>3.8503052563741536E-2</v>
      </c>
      <c r="D21" s="717">
        <v>3.8503000000000003E-2</v>
      </c>
      <c r="E21" s="717">
        <v>1.9184E-2</v>
      </c>
      <c r="F21" s="717">
        <v>2.2752999999999999E-2</v>
      </c>
      <c r="G21" s="717">
        <v>1.1227000000000001E-2</v>
      </c>
      <c r="H21" s="706">
        <v>2.4879999999999999E-2</v>
      </c>
    </row>
    <row r="22" spans="2:8">
      <c r="B22" s="182">
        <v>19</v>
      </c>
      <c r="C22" s="717">
        <v>3.8644566938488722E-2</v>
      </c>
      <c r="D22" s="717">
        <v>3.8644999999999999E-2</v>
      </c>
      <c r="E22" s="717">
        <v>1.9429999999999999E-2</v>
      </c>
      <c r="F22" s="717">
        <v>2.3111E-2</v>
      </c>
      <c r="G22" s="717">
        <v>1.1417999999999999E-2</v>
      </c>
      <c r="H22" s="706">
        <v>2.5409999999999999E-2</v>
      </c>
    </row>
    <row r="23" spans="2:8">
      <c r="B23" s="182">
        <v>20</v>
      </c>
      <c r="C23" s="717">
        <v>3.8775792384435404E-2</v>
      </c>
      <c r="D23" s="717">
        <v>3.8775999999999998E-2</v>
      </c>
      <c r="E23" s="717">
        <v>1.9630000000000002E-2</v>
      </c>
      <c r="F23" s="717">
        <v>2.3439999999999999E-2</v>
      </c>
      <c r="G23" s="717">
        <v>1.1599999999999999E-2</v>
      </c>
      <c r="H23" s="706">
        <v>2.5874999999999999E-2</v>
      </c>
    </row>
    <row r="24" spans="2:8">
      <c r="B24" s="182">
        <v>21</v>
      </c>
      <c r="C24" s="717">
        <v>3.889784451313627E-2</v>
      </c>
      <c r="D24" s="717">
        <v>3.8898000000000002E-2</v>
      </c>
      <c r="E24" s="717">
        <v>1.9793000000000002E-2</v>
      </c>
      <c r="F24" s="717">
        <v>2.3751000000000001E-2</v>
      </c>
      <c r="G24" s="717">
        <v>1.1778E-2</v>
      </c>
      <c r="H24" s="706">
        <v>2.6282E-2</v>
      </c>
    </row>
    <row r="25" spans="2:8">
      <c r="B25" s="182">
        <v>22</v>
      </c>
      <c r="C25" s="717">
        <v>3.901166905748843E-2</v>
      </c>
      <c r="D25" s="717">
        <v>3.9011999999999998E-2</v>
      </c>
      <c r="E25" s="717">
        <v>1.9921999999999999E-2</v>
      </c>
      <c r="F25" s="717">
        <v>2.4041E-2</v>
      </c>
      <c r="G25" s="717">
        <v>1.1936E-2</v>
      </c>
      <c r="H25" s="706">
        <v>2.6637000000000001E-2</v>
      </c>
    </row>
    <row r="26" spans="2:8">
      <c r="B26" s="182">
        <v>23</v>
      </c>
      <c r="C26" s="717">
        <v>3.9118075659537288E-2</v>
      </c>
      <c r="D26" s="717">
        <v>3.9118E-2</v>
      </c>
      <c r="E26" s="717">
        <v>2.0018999999999999E-2</v>
      </c>
      <c r="F26" s="717">
        <v>2.4305E-2</v>
      </c>
      <c r="G26" s="717">
        <v>1.2059E-2</v>
      </c>
      <c r="H26" s="706">
        <v>2.6948E-2</v>
      </c>
    </row>
    <row r="27" spans="2:8">
      <c r="B27" s="182">
        <v>24</v>
      </c>
      <c r="C27" s="717">
        <v>3.921776352391082E-2</v>
      </c>
      <c r="D27" s="717">
        <v>3.9218000000000003E-2</v>
      </c>
      <c r="E27" s="717">
        <v>2.0084999999999999E-2</v>
      </c>
      <c r="F27" s="717">
        <v>2.4538999999999998E-2</v>
      </c>
      <c r="G27" s="717">
        <v>1.2133E-2</v>
      </c>
      <c r="H27" s="706">
        <v>2.7217000000000002E-2</v>
      </c>
    </row>
    <row r="28" spans="2:8">
      <c r="B28" s="182">
        <v>25</v>
      </c>
      <c r="C28" s="717">
        <v>3.9311341181079928E-2</v>
      </c>
      <c r="D28" s="717">
        <v>3.9310999999999999E-2</v>
      </c>
      <c r="E28" s="717">
        <v>2.0119999999999999E-2</v>
      </c>
      <c r="F28" s="717">
        <v>2.4740000000000002E-2</v>
      </c>
      <c r="G28" s="717">
        <v>1.2149999999999999E-2</v>
      </c>
      <c r="H28" s="706">
        <v>2.7449999999999999E-2</v>
      </c>
    </row>
    <row r="29" spans="2:8">
      <c r="B29" s="182">
        <v>26</v>
      </c>
      <c r="C29" s="717">
        <v>3.9399341918129327E-2</v>
      </c>
      <c r="D29" s="717">
        <v>3.9399000000000003E-2</v>
      </c>
      <c r="E29" s="717">
        <v>2.0129999999999999E-2</v>
      </c>
      <c r="F29" s="717">
        <v>2.4908E-2</v>
      </c>
      <c r="G29" s="717">
        <v>1.2113000000000001E-2</v>
      </c>
      <c r="H29" s="706">
        <v>2.7650000000000001E-2</v>
      </c>
    </row>
    <row r="30" spans="2:8">
      <c r="B30" s="182">
        <v>27</v>
      </c>
      <c r="C30" s="717">
        <v>3.948223597648326E-2</v>
      </c>
      <c r="D30" s="717">
        <v>3.9482000000000003E-2</v>
      </c>
      <c r="E30" s="717">
        <v>2.0138E-2</v>
      </c>
      <c r="F30" s="717">
        <v>2.5059000000000001E-2</v>
      </c>
      <c r="G30" s="717">
        <v>1.2063000000000001E-2</v>
      </c>
      <c r="H30" s="706">
        <v>2.7820000000000001E-2</v>
      </c>
    </row>
    <row r="31" spans="2:8">
      <c r="B31" s="182">
        <v>28</v>
      </c>
      <c r="C31" s="717">
        <v>3.9560440304631461E-2</v>
      </c>
      <c r="D31" s="717">
        <v>3.9559999999999998E-2</v>
      </c>
      <c r="E31" s="717">
        <v>2.0163E-2</v>
      </c>
      <c r="F31" s="717">
        <v>2.5205999999999999E-2</v>
      </c>
      <c r="G31" s="717">
        <v>1.204E-2</v>
      </c>
      <c r="H31" s="706">
        <v>2.7962999999999998E-2</v>
      </c>
    </row>
    <row r="32" spans="2:8">
      <c r="B32" s="182">
        <v>29</v>
      </c>
      <c r="C32" s="717">
        <v>3.963432643878928E-2</v>
      </c>
      <c r="D32" s="717">
        <v>3.9634000000000003E-2</v>
      </c>
      <c r="E32" s="717">
        <v>2.0223000000000001E-2</v>
      </c>
      <c r="F32" s="717">
        <v>2.5361000000000002E-2</v>
      </c>
      <c r="G32" s="717">
        <v>1.2074E-2</v>
      </c>
      <c r="H32" s="706">
        <v>2.8080000000000001E-2</v>
      </c>
    </row>
    <row r="33" spans="2:8">
      <c r="B33" s="182">
        <v>30</v>
      </c>
      <c r="C33" s="717">
        <v>3.9704226933544584E-2</v>
      </c>
      <c r="D33" s="717">
        <v>3.9704000000000003E-2</v>
      </c>
      <c r="E33" s="717">
        <v>2.0330000000000001E-2</v>
      </c>
      <c r="F33" s="717">
        <v>2.5534999999999999E-2</v>
      </c>
      <c r="G33" s="717">
        <v>1.2187999999999999E-2</v>
      </c>
      <c r="H33" s="706">
        <v>2.8174999999999999E-2</v>
      </c>
    </row>
    <row r="34" spans="2:8">
      <c r="B34" s="182">
        <v>31</v>
      </c>
      <c r="C34" s="717">
        <v>3.9770440657245665E-2</v>
      </c>
      <c r="D34" s="717">
        <v>3.977E-2</v>
      </c>
      <c r="E34" s="717">
        <v>2.0492E-2</v>
      </c>
      <c r="F34" s="717">
        <v>2.5734E-2</v>
      </c>
      <c r="G34" s="717">
        <v>1.2392E-2</v>
      </c>
      <c r="H34" s="706">
        <v>2.8247999999999999E-2</v>
      </c>
    </row>
    <row r="35" spans="2:8">
      <c r="B35" s="182">
        <v>32</v>
      </c>
      <c r="C35" s="717">
        <v>3.9833237189549564E-2</v>
      </c>
      <c r="D35" s="717">
        <v>3.9833E-2</v>
      </c>
      <c r="E35" s="717">
        <v>2.07E-2</v>
      </c>
      <c r="F35" s="717">
        <v>2.5953E-2</v>
      </c>
      <c r="G35" s="717">
        <v>1.2671999999999999E-2</v>
      </c>
      <c r="H35" s="706">
        <v>2.8305E-2</v>
      </c>
    </row>
    <row r="36" spans="2:8">
      <c r="B36" s="182">
        <v>33</v>
      </c>
      <c r="C36" s="717">
        <v>3.9892860502162231E-2</v>
      </c>
      <c r="D36" s="717">
        <v>3.9892999999999998E-2</v>
      </c>
      <c r="E36" s="717">
        <v>2.0943E-2</v>
      </c>
      <c r="F36" s="717">
        <v>2.6186999999999998E-2</v>
      </c>
      <c r="G36" s="717">
        <v>1.3006999999999999E-2</v>
      </c>
      <c r="H36" s="706">
        <v>2.835E-2</v>
      </c>
    </row>
    <row r="37" spans="2:8">
      <c r="B37" s="182">
        <v>34</v>
      </c>
      <c r="C37" s="717">
        <v>3.9949532062187876E-2</v>
      </c>
      <c r="D37" s="717">
        <v>3.9949999999999999E-2</v>
      </c>
      <c r="E37" s="717">
        <v>2.1212999999999999E-2</v>
      </c>
      <c r="F37" s="717">
        <v>2.6432000000000001E-2</v>
      </c>
      <c r="G37" s="717">
        <v>1.3384E-2</v>
      </c>
      <c r="H37" s="706">
        <v>2.8386000000000002E-2</v>
      </c>
    </row>
    <row r="38" spans="2:8">
      <c r="B38" s="182">
        <v>35</v>
      </c>
      <c r="C38" s="717">
        <v>4.0003453466492367E-2</v>
      </c>
      <c r="D38" s="717">
        <v>4.0002999999999997E-2</v>
      </c>
      <c r="E38" s="717">
        <v>2.1502E-2</v>
      </c>
      <c r="F38" s="717">
        <v>2.6685E-2</v>
      </c>
      <c r="G38" s="717">
        <v>1.3792E-2</v>
      </c>
      <c r="H38" s="706">
        <v>2.8414999999999999E-2</v>
      </c>
    </row>
    <row r="39" spans="2:8">
      <c r="B39" s="182">
        <v>36</v>
      </c>
      <c r="C39" s="717">
        <v>4.0054808692120858E-2</v>
      </c>
      <c r="D39" s="717">
        <v>4.0055E-2</v>
      </c>
      <c r="E39" s="717">
        <v>2.1805000000000001E-2</v>
      </c>
      <c r="F39" s="717">
        <v>2.6942000000000001E-2</v>
      </c>
      <c r="G39" s="717">
        <v>1.4222E-2</v>
      </c>
      <c r="H39" s="706">
        <v>2.8441999999999999E-2</v>
      </c>
    </row>
    <row r="40" spans="2:8">
      <c r="B40" s="182">
        <v>37</v>
      </c>
      <c r="C40" s="717">
        <v>4.0103766030050725E-2</v>
      </c>
      <c r="D40" s="717">
        <v>4.0104000000000001E-2</v>
      </c>
      <c r="E40" s="717">
        <v>2.2119E-2</v>
      </c>
      <c r="F40" s="717">
        <v>2.7200999999999999E-2</v>
      </c>
      <c r="G40" s="717">
        <v>1.4666E-2</v>
      </c>
      <c r="H40" s="706">
        <v>2.8466999999999999E-2</v>
      </c>
    </row>
    <row r="41" spans="2:8">
      <c r="B41" s="182">
        <v>38</v>
      </c>
      <c r="C41" s="717">
        <v>4.0150479755937996E-2</v>
      </c>
      <c r="D41" s="717">
        <v>4.0149999999999998E-2</v>
      </c>
      <c r="E41" s="717">
        <v>2.2438E-2</v>
      </c>
      <c r="F41" s="717">
        <v>2.7460999999999999E-2</v>
      </c>
      <c r="G41" s="717">
        <v>1.5119E-2</v>
      </c>
      <c r="H41" s="706">
        <v>2.8492E-2</v>
      </c>
    </row>
    <row r="42" spans="2:8">
      <c r="B42" s="182">
        <v>39</v>
      </c>
      <c r="C42" s="717">
        <v>4.019509158098411E-2</v>
      </c>
      <c r="D42" s="717">
        <v>4.0195000000000002E-2</v>
      </c>
      <c r="E42" s="717">
        <v>2.2761E-2</v>
      </c>
      <c r="F42" s="717">
        <v>2.7720000000000002E-2</v>
      </c>
      <c r="G42" s="717">
        <v>1.5577000000000001E-2</v>
      </c>
      <c r="H42" s="706">
        <v>2.8518999999999999E-2</v>
      </c>
    </row>
    <row r="43" spans="2:8">
      <c r="B43" s="182">
        <v>40</v>
      </c>
      <c r="C43" s="717">
        <v>4.0237731917820874E-2</v>
      </c>
      <c r="D43" s="717">
        <v>4.0238000000000003E-2</v>
      </c>
      <c r="E43" s="717">
        <v>2.3085000000000001E-2</v>
      </c>
      <c r="F43" s="717">
        <v>2.7976999999999998E-2</v>
      </c>
      <c r="G43" s="717">
        <v>1.6036000000000002E-2</v>
      </c>
      <c r="H43" s="706">
        <v>2.8549999999999999E-2</v>
      </c>
    </row>
    <row r="44" spans="2:8">
      <c r="B44" s="182">
        <v>41</v>
      </c>
      <c r="C44" s="717">
        <v>4.027852098987128E-2</v>
      </c>
      <c r="D44" s="717">
        <v>4.0279000000000002E-2</v>
      </c>
      <c r="E44" s="717">
        <v>2.3408000000000002E-2</v>
      </c>
      <c r="F44" s="717">
        <v>2.8230000000000002E-2</v>
      </c>
      <c r="G44" s="717">
        <v>1.6493000000000001E-2</v>
      </c>
      <c r="H44" s="706">
        <v>2.8583999999999998E-2</v>
      </c>
    </row>
    <row r="45" spans="2:8">
      <c r="B45" s="182">
        <v>42</v>
      </c>
      <c r="C45" s="717">
        <v>4.0317569807520659E-2</v>
      </c>
      <c r="D45" s="717">
        <v>4.0318E-2</v>
      </c>
      <c r="E45" s="717">
        <v>2.3729E-2</v>
      </c>
      <c r="F45" s="717">
        <v>2.8479999999999998E-2</v>
      </c>
      <c r="G45" s="717">
        <v>1.6945999999999999E-2</v>
      </c>
      <c r="H45" s="706">
        <v>2.8622999999999999E-2</v>
      </c>
    </row>
    <row r="46" spans="2:8">
      <c r="B46" s="182">
        <v>43</v>
      </c>
      <c r="C46" s="717">
        <v>4.0354981030365389E-2</v>
      </c>
      <c r="D46" s="717">
        <v>4.0355000000000002E-2</v>
      </c>
      <c r="E46" s="717">
        <v>2.4046000000000001E-2</v>
      </c>
      <c r="F46" s="717">
        <v>2.8726000000000002E-2</v>
      </c>
      <c r="G46" s="717">
        <v>1.7394E-2</v>
      </c>
      <c r="H46" s="706">
        <v>2.8667999999999999E-2</v>
      </c>
    </row>
    <row r="47" spans="2:8">
      <c r="B47" s="182">
        <v>44</v>
      </c>
      <c r="C47" s="717">
        <v>4.0390849731543721E-2</v>
      </c>
      <c r="D47" s="717">
        <v>4.0391000000000003E-2</v>
      </c>
      <c r="E47" s="717">
        <v>2.436E-2</v>
      </c>
      <c r="F47" s="717">
        <v>2.8965999999999999E-2</v>
      </c>
      <c r="G47" s="717">
        <v>1.7835E-2</v>
      </c>
      <c r="H47" s="706">
        <v>2.8719000000000001E-2</v>
      </c>
    </row>
    <row r="48" spans="2:8">
      <c r="B48" s="182">
        <v>45</v>
      </c>
      <c r="C48" s="717">
        <v>4.0425264077505796E-2</v>
      </c>
      <c r="D48" s="717">
        <v>4.0425000000000003E-2</v>
      </c>
      <c r="E48" s="717">
        <v>2.4667999999999999E-2</v>
      </c>
      <c r="F48" s="717">
        <v>2.9201999999999999E-2</v>
      </c>
      <c r="G48" s="717">
        <v>1.8269000000000001E-2</v>
      </c>
      <c r="H48" s="706">
        <v>2.8778000000000001E-2</v>
      </c>
    </row>
    <row r="49" spans="2:8">
      <c r="B49" s="182">
        <v>46</v>
      </c>
      <c r="C49" s="717">
        <v>4.0458305934448102E-2</v>
      </c>
      <c r="D49" s="717">
        <v>4.0458000000000001E-2</v>
      </c>
      <c r="E49" s="717">
        <v>2.4969999999999999E-2</v>
      </c>
      <c r="F49" s="717">
        <v>2.9433000000000001E-2</v>
      </c>
      <c r="G49" s="717">
        <v>1.8693999999999999E-2</v>
      </c>
      <c r="H49" s="706">
        <v>2.8844000000000002E-2</v>
      </c>
    </row>
    <row r="50" spans="2:8">
      <c r="B50" s="182">
        <v>47</v>
      </c>
      <c r="C50" s="717">
        <v>4.049005141087747E-2</v>
      </c>
      <c r="D50" s="717">
        <v>4.0489999999999998E-2</v>
      </c>
      <c r="E50" s="717">
        <v>2.5267000000000001E-2</v>
      </c>
      <c r="F50" s="717">
        <v>2.9658E-2</v>
      </c>
      <c r="G50" s="717">
        <v>1.9109000000000001E-2</v>
      </c>
      <c r="H50" s="706">
        <v>2.8919E-2</v>
      </c>
    </row>
    <row r="51" spans="2:8">
      <c r="B51" s="182">
        <v>48</v>
      </c>
      <c r="C51" s="717">
        <v>4.0520571344337952E-2</v>
      </c>
      <c r="D51" s="717">
        <v>4.0521000000000001E-2</v>
      </c>
      <c r="E51" s="717">
        <v>2.5557E-2</v>
      </c>
      <c r="F51" s="717">
        <v>2.9877999999999998E-2</v>
      </c>
      <c r="G51" s="717">
        <v>1.9515000000000001E-2</v>
      </c>
      <c r="H51" s="706">
        <v>2.9003000000000001E-2</v>
      </c>
    </row>
    <row r="52" spans="2:8">
      <c r="B52" s="182">
        <v>49</v>
      </c>
      <c r="C52" s="717">
        <v>4.0549931739145562E-2</v>
      </c>
      <c r="D52" s="717">
        <v>4.0550000000000003E-2</v>
      </c>
      <c r="E52" s="717">
        <v>2.5840999999999999E-2</v>
      </c>
      <c r="F52" s="717">
        <v>3.0092000000000001E-2</v>
      </c>
      <c r="G52" s="717">
        <v>1.9911999999999999E-2</v>
      </c>
      <c r="H52" s="706">
        <v>2.9096E-2</v>
      </c>
    </row>
    <row r="53" spans="2:8">
      <c r="B53" s="182">
        <v>50</v>
      </c>
      <c r="C53" s="717">
        <v>4.0578194160983516E-2</v>
      </c>
      <c r="D53" s="717">
        <v>4.0578000000000003E-2</v>
      </c>
      <c r="E53" s="717">
        <v>2.6119E-2</v>
      </c>
      <c r="F53" s="717">
        <v>3.0300000000000001E-2</v>
      </c>
      <c r="G53" s="717">
        <v>2.0299000000000001E-2</v>
      </c>
      <c r="H53" s="706">
        <v>2.92E-2</v>
      </c>
    </row>
    <row r="54" spans="2:8">
      <c r="B54" s="182">
        <v>51</v>
      </c>
      <c r="C54" s="717">
        <v>4.0605416093397739E-2</v>
      </c>
      <c r="D54" s="717">
        <v>4.0605000000000002E-2</v>
      </c>
      <c r="E54" s="717">
        <v>2.6388999999999999E-2</v>
      </c>
      <c r="F54" s="717">
        <v>3.0502999999999999E-2</v>
      </c>
      <c r="G54" s="717">
        <v>2.0676E-2</v>
      </c>
      <c r="H54" s="706">
        <v>2.9315000000000001E-2</v>
      </c>
    </row>
    <row r="55" spans="2:8">
      <c r="B55" s="182">
        <v>52</v>
      </c>
      <c r="C55" s="717">
        <v>4.0631651260531809E-2</v>
      </c>
      <c r="D55" s="717">
        <v>4.0632000000000001E-2</v>
      </c>
      <c r="E55" s="717">
        <v>2.6653E-2</v>
      </c>
      <c r="F55" s="717">
        <v>3.0700999999999999E-2</v>
      </c>
      <c r="G55" s="717">
        <v>2.1042999999999999E-2</v>
      </c>
      <c r="H55" s="706">
        <v>2.9437999999999999E-2</v>
      </c>
    </row>
    <row r="56" spans="2:8">
      <c r="B56" s="182">
        <v>53</v>
      </c>
      <c r="C56" s="717">
        <v>4.0656949919869456E-2</v>
      </c>
      <c r="D56" s="717">
        <v>4.0656999999999999E-2</v>
      </c>
      <c r="E56" s="717">
        <v>2.691E-2</v>
      </c>
      <c r="F56" s="717">
        <v>3.0894000000000001E-2</v>
      </c>
      <c r="G56" s="717">
        <v>2.1399999999999999E-2</v>
      </c>
      <c r="H56" s="706">
        <v>2.9569000000000002E-2</v>
      </c>
    </row>
    <row r="57" spans="2:8">
      <c r="B57" s="182">
        <v>54</v>
      </c>
      <c r="C57" s="717">
        <v>4.0681359128251104E-2</v>
      </c>
      <c r="D57" s="717">
        <v>4.0681000000000002E-2</v>
      </c>
      <c r="E57" s="717">
        <v>2.7161000000000001E-2</v>
      </c>
      <c r="F57" s="717">
        <v>3.1081000000000001E-2</v>
      </c>
      <c r="G57" s="717">
        <v>2.1748E-2</v>
      </c>
      <c r="H57" s="706">
        <v>2.9704999999999999E-2</v>
      </c>
    </row>
    <row r="58" spans="2:8">
      <c r="B58" s="182">
        <v>55</v>
      </c>
      <c r="C58" s="717">
        <v>4.0704922984027059E-2</v>
      </c>
      <c r="D58" s="717">
        <v>4.0704999999999998E-2</v>
      </c>
      <c r="E58" s="717">
        <v>2.7404999999999999E-2</v>
      </c>
      <c r="F58" s="717">
        <v>3.1262999999999999E-2</v>
      </c>
      <c r="G58" s="717">
        <v>2.2086000000000001E-2</v>
      </c>
      <c r="H58" s="706">
        <v>2.9845E-2</v>
      </c>
    </row>
    <row r="59" spans="2:8">
      <c r="B59" s="182">
        <v>56</v>
      </c>
      <c r="C59" s="717">
        <v>4.0727682847835567E-2</v>
      </c>
      <c r="D59" s="717">
        <v>4.0728E-2</v>
      </c>
      <c r="E59" s="717">
        <v>2.7643000000000001E-2</v>
      </c>
      <c r="F59" s="717">
        <v>3.1440000000000003E-2</v>
      </c>
      <c r="G59" s="717">
        <v>2.2415000000000001E-2</v>
      </c>
      <c r="H59" s="706">
        <v>2.9988000000000001E-2</v>
      </c>
    </row>
    <row r="60" spans="2:8">
      <c r="B60" s="182">
        <v>57</v>
      </c>
      <c r="C60" s="717">
        <v>4.0749677544209773E-2</v>
      </c>
      <c r="D60" s="717">
        <v>4.0750000000000001E-2</v>
      </c>
      <c r="E60" s="717">
        <v>2.7873999999999999E-2</v>
      </c>
      <c r="F60" s="717">
        <v>3.1612000000000001E-2</v>
      </c>
      <c r="G60" s="717">
        <v>2.2734000000000001E-2</v>
      </c>
      <c r="H60" s="706">
        <v>3.0133E-2</v>
      </c>
    </row>
    <row r="61" spans="2:8">
      <c r="B61" s="182">
        <v>58</v>
      </c>
      <c r="C61" s="717">
        <v>4.0770943545939797E-2</v>
      </c>
      <c r="D61" s="717">
        <v>4.0771000000000002E-2</v>
      </c>
      <c r="E61" s="717">
        <v>2.81E-2</v>
      </c>
      <c r="F61" s="717">
        <v>3.1779000000000002E-2</v>
      </c>
      <c r="G61" s="717">
        <v>2.3045E-2</v>
      </c>
      <c r="H61" s="706">
        <v>3.0280000000000001E-2</v>
      </c>
    </row>
    <row r="62" spans="2:8">
      <c r="B62" s="182">
        <v>59</v>
      </c>
      <c r="C62" s="717">
        <v>4.0791515142896362E-2</v>
      </c>
      <c r="D62" s="717">
        <v>4.0792000000000002E-2</v>
      </c>
      <c r="E62" s="717">
        <v>2.8319E-2</v>
      </c>
      <c r="F62" s="717">
        <v>3.1941999999999998E-2</v>
      </c>
      <c r="G62" s="717">
        <v>2.3348000000000001E-2</v>
      </c>
      <c r="H62" s="706">
        <v>3.0426999999999999E-2</v>
      </c>
    </row>
    <row r="63" spans="2:8">
      <c r="B63" s="182">
        <v>60</v>
      </c>
      <c r="C63" s="717">
        <v>4.0811424596830292E-2</v>
      </c>
      <c r="D63" s="717">
        <v>4.0811E-2</v>
      </c>
      <c r="E63" s="717">
        <v>2.8531999999999998E-2</v>
      </c>
      <c r="F63" s="717">
        <v>3.2099999999999997E-2</v>
      </c>
      <c r="G63" s="717">
        <v>2.3642E-2</v>
      </c>
      <c r="H63" s="706">
        <v>3.0572999999999999E-2</v>
      </c>
    </row>
    <row r="64" spans="2:8">
      <c r="B64" s="182">
        <v>61</v>
      </c>
      <c r="C64" s="717">
        <v>4.0830702283485065E-2</v>
      </c>
      <c r="D64" s="717">
        <v>4.0830999999999999E-2</v>
      </c>
      <c r="E64" s="717">
        <v>2.8740000000000002E-2</v>
      </c>
      <c r="F64" s="717">
        <v>3.2253999999999998E-2</v>
      </c>
      <c r="G64" s="717">
        <v>2.3928000000000001E-2</v>
      </c>
      <c r="H64" s="706">
        <v>3.0720000000000001E-2</v>
      </c>
    </row>
    <row r="65" spans="2:8">
      <c r="B65" s="182">
        <v>62</v>
      </c>
      <c r="C65" s="717">
        <v>4.084937682321832E-2</v>
      </c>
      <c r="D65" s="717">
        <v>4.0849000000000003E-2</v>
      </c>
      <c r="E65" s="717">
        <v>2.8941999999999999E-2</v>
      </c>
      <c r="F65" s="717">
        <v>3.2404000000000002E-2</v>
      </c>
      <c r="G65" s="717">
        <v>2.4205999999999998E-2</v>
      </c>
      <c r="H65" s="706">
        <v>3.0865E-2</v>
      </c>
    </row>
    <row r="66" spans="2:8">
      <c r="B66" s="182">
        <v>63</v>
      </c>
      <c r="C66" s="717">
        <v>4.0867475201196601E-2</v>
      </c>
      <c r="D66" s="717">
        <v>4.0867000000000001E-2</v>
      </c>
      <c r="E66" s="717">
        <v>2.9139000000000002E-2</v>
      </c>
      <c r="F66" s="717">
        <v>3.2549000000000002E-2</v>
      </c>
      <c r="G66" s="717">
        <v>2.4476000000000001E-2</v>
      </c>
      <c r="H66" s="706">
        <v>3.1009999999999999E-2</v>
      </c>
    </row>
    <row r="67" spans="2:8">
      <c r="B67" s="182">
        <v>64</v>
      </c>
      <c r="C67" s="717">
        <v>4.0885022878113686E-2</v>
      </c>
      <c r="D67" s="717">
        <v>4.0884999999999998E-2</v>
      </c>
      <c r="E67" s="717">
        <v>2.9329999999999998E-2</v>
      </c>
      <c r="F67" s="717">
        <v>3.2690999999999998E-2</v>
      </c>
      <c r="G67" s="717">
        <v>2.4739000000000001E-2</v>
      </c>
      <c r="H67" s="706">
        <v>3.1153E-2</v>
      </c>
    </row>
    <row r="68" spans="2:8">
      <c r="B68" s="182">
        <v>65</v>
      </c>
      <c r="C68" s="717">
        <v>4.0902043892284468E-2</v>
      </c>
      <c r="D68" s="717">
        <v>4.0902000000000001E-2</v>
      </c>
      <c r="E68" s="717">
        <v>2.9516000000000001E-2</v>
      </c>
      <c r="F68" s="717">
        <v>3.2828999999999997E-2</v>
      </c>
      <c r="G68" s="717">
        <v>2.4995E-2</v>
      </c>
      <c r="H68" s="706">
        <v>3.1294000000000002E-2</v>
      </c>
    </row>
    <row r="69" spans="2:8">
      <c r="B69" s="182">
        <v>66</v>
      </c>
      <c r="C69" s="717">
        <v>4.0918560953882466E-2</v>
      </c>
      <c r="D69" s="717">
        <v>4.0918999999999997E-2</v>
      </c>
      <c r="E69" s="717">
        <v>2.9697999999999999E-2</v>
      </c>
      <c r="F69" s="717">
        <v>3.2962999999999999E-2</v>
      </c>
      <c r="G69" s="717">
        <v>2.5243999999999999E-2</v>
      </c>
      <c r="H69" s="706">
        <v>3.1433000000000003E-2</v>
      </c>
    </row>
    <row r="70" spans="2:8">
      <c r="B70" s="182">
        <v>67</v>
      </c>
      <c r="C70" s="717">
        <v>4.0934595532002405E-2</v>
      </c>
      <c r="D70" s="717">
        <v>4.0934999999999999E-2</v>
      </c>
      <c r="E70" s="717">
        <v>2.9874999999999999E-2</v>
      </c>
      <c r="F70" s="717">
        <v>3.3092999999999997E-2</v>
      </c>
      <c r="G70" s="717">
        <v>2.5486000000000002E-2</v>
      </c>
      <c r="H70" s="706">
        <v>3.1570000000000001E-2</v>
      </c>
    </row>
    <row r="71" spans="2:8">
      <c r="B71" s="182">
        <v>68</v>
      </c>
      <c r="C71" s="717">
        <v>4.0950167935173365E-2</v>
      </c>
      <c r="D71" s="717">
        <v>4.095E-2</v>
      </c>
      <c r="E71" s="717">
        <v>3.0047000000000001E-2</v>
      </c>
      <c r="F71" s="717">
        <v>3.322E-2</v>
      </c>
      <c r="G71" s="717">
        <v>2.5721999999999998E-2</v>
      </c>
      <c r="H71" s="706">
        <v>3.1704999999999997E-2</v>
      </c>
    </row>
    <row r="72" spans="2:8">
      <c r="B72" s="182">
        <v>69</v>
      </c>
      <c r="C72" s="717">
        <v>4.0965297385876731E-2</v>
      </c>
      <c r="D72" s="717">
        <v>4.0965000000000001E-2</v>
      </c>
      <c r="E72" s="717">
        <v>3.0214000000000001E-2</v>
      </c>
      <c r="F72" s="717">
        <v>3.3343999999999999E-2</v>
      </c>
      <c r="G72" s="717">
        <v>2.5950999999999998E-2</v>
      </c>
      <c r="H72" s="706">
        <v>3.1837999999999998E-2</v>
      </c>
    </row>
    <row r="73" spans="2:8">
      <c r="B73" s="182">
        <v>70</v>
      </c>
      <c r="C73" s="717">
        <v>4.0980002089576084E-2</v>
      </c>
      <c r="D73" s="717">
        <v>4.0980000000000003E-2</v>
      </c>
      <c r="E73" s="717">
        <v>3.0377999999999999E-2</v>
      </c>
      <c r="F73" s="717">
        <v>3.3464000000000001E-2</v>
      </c>
      <c r="G73" s="717">
        <v>2.6175E-2</v>
      </c>
      <c r="H73" s="706">
        <v>3.1968999999999997E-2</v>
      </c>
    </row>
    <row r="74" spans="2:8">
      <c r="B74" s="182">
        <v>71</v>
      </c>
      <c r="C74" s="717">
        <v>4.0994299298714232E-2</v>
      </c>
      <c r="D74" s="717">
        <v>4.0994000000000003E-2</v>
      </c>
      <c r="E74" s="717">
        <v>3.0537000000000002E-2</v>
      </c>
      <c r="F74" s="717">
        <v>3.3582000000000001E-2</v>
      </c>
      <c r="G74" s="717">
        <v>2.6391999999999999E-2</v>
      </c>
      <c r="H74" s="706">
        <v>3.2097000000000001E-2</v>
      </c>
    </row>
    <row r="75" spans="2:8">
      <c r="B75" s="182">
        <v>72</v>
      </c>
      <c r="C75" s="717">
        <v>4.1008205372093043E-2</v>
      </c>
      <c r="D75" s="717">
        <v>4.1008000000000003E-2</v>
      </c>
      <c r="E75" s="717">
        <v>3.0692000000000001E-2</v>
      </c>
      <c r="F75" s="717">
        <v>3.3695999999999997E-2</v>
      </c>
      <c r="G75" s="717">
        <v>2.6603999999999999E-2</v>
      </c>
      <c r="H75" s="706">
        <v>3.2223000000000002E-2</v>
      </c>
    </row>
    <row r="76" spans="2:8">
      <c r="B76" s="182">
        <v>73</v>
      </c>
      <c r="C76" s="717">
        <v>4.1021735830010231E-2</v>
      </c>
      <c r="D76" s="717">
        <v>4.1022000000000003E-2</v>
      </c>
      <c r="E76" s="717">
        <v>3.0842999999999999E-2</v>
      </c>
      <c r="F76" s="717">
        <v>3.3806999999999997E-2</v>
      </c>
      <c r="G76" s="717">
        <v>2.6811000000000001E-2</v>
      </c>
      <c r="H76" s="706">
        <v>3.2346E-2</v>
      </c>
    </row>
    <row r="77" spans="2:8">
      <c r="B77" s="182">
        <v>74</v>
      </c>
      <c r="C77" s="717">
        <v>4.1034905405494815E-2</v>
      </c>
      <c r="D77" s="717">
        <v>4.1035000000000002E-2</v>
      </c>
      <c r="E77" s="717">
        <v>3.099E-2</v>
      </c>
      <c r="F77" s="717">
        <v>3.3916000000000002E-2</v>
      </c>
      <c r="G77" s="717">
        <v>2.7012000000000001E-2</v>
      </c>
      <c r="H77" s="706">
        <v>3.2467000000000003E-2</v>
      </c>
    </row>
    <row r="78" spans="2:8">
      <c r="B78" s="182">
        <v>75</v>
      </c>
      <c r="C78" s="717">
        <v>4.1047728091953228E-2</v>
      </c>
      <c r="D78" s="717">
        <v>4.1048000000000001E-2</v>
      </c>
      <c r="E78" s="717">
        <v>3.1133999999999998E-2</v>
      </c>
      <c r="F78" s="717">
        <v>3.4021999999999997E-2</v>
      </c>
      <c r="G78" s="717">
        <v>2.7208E-2</v>
      </c>
      <c r="H78" s="706">
        <v>3.2585999999999997E-2</v>
      </c>
    </row>
    <row r="79" spans="2:8">
      <c r="B79" s="182">
        <v>76</v>
      </c>
      <c r="C79" s="717">
        <v>4.1060217187507408E-2</v>
      </c>
      <c r="D79" s="717">
        <v>4.1059999999999999E-2</v>
      </c>
      <c r="E79" s="717">
        <v>3.1274000000000003E-2</v>
      </c>
      <c r="F79" s="717">
        <v>3.4125000000000003E-2</v>
      </c>
      <c r="G79" s="717">
        <v>2.7399E-2</v>
      </c>
      <c r="H79" s="706">
        <v>3.2702000000000002E-2</v>
      </c>
    </row>
    <row r="80" spans="2:8">
      <c r="B80" s="182">
        <v>77</v>
      </c>
      <c r="C80" s="717">
        <v>4.1072385336282213E-2</v>
      </c>
      <c r="D80" s="717">
        <v>4.1071999999999997E-2</v>
      </c>
      <c r="E80" s="717">
        <v>3.1411000000000001E-2</v>
      </c>
      <c r="F80" s="717">
        <v>3.4225999999999999E-2</v>
      </c>
      <c r="G80" s="717">
        <v>2.7585999999999999E-2</v>
      </c>
      <c r="H80" s="706">
        <v>3.2815999999999998E-2</v>
      </c>
    </row>
    <row r="81" spans="2:8">
      <c r="B81" s="182">
        <v>78</v>
      </c>
      <c r="C81" s="717">
        <v>4.1084244566881534E-2</v>
      </c>
      <c r="D81" s="717">
        <v>4.1084000000000002E-2</v>
      </c>
      <c r="E81" s="717">
        <v>3.1544000000000003E-2</v>
      </c>
      <c r="F81" s="717">
        <v>3.4324E-2</v>
      </c>
      <c r="G81" s="717">
        <v>2.7768000000000001E-2</v>
      </c>
      <c r="H81" s="706">
        <v>3.2927999999999999E-2</v>
      </c>
    </row>
    <row r="82" spans="2:8">
      <c r="B82" s="182">
        <v>79</v>
      </c>
      <c r="C82" s="717">
        <v>4.1095806328263151E-2</v>
      </c>
      <c r="D82" s="717">
        <v>4.1096000000000001E-2</v>
      </c>
      <c r="E82" s="717">
        <v>3.1674000000000001E-2</v>
      </c>
      <c r="F82" s="717">
        <v>3.4419999999999999E-2</v>
      </c>
      <c r="G82" s="717">
        <v>2.7945000000000001E-2</v>
      </c>
      <c r="H82" s="706">
        <v>3.3036999999999997E-2</v>
      </c>
    </row>
    <row r="83" spans="2:8">
      <c r="B83" s="182">
        <v>80</v>
      </c>
      <c r="C83" s="717">
        <v>4.1107081523214628E-2</v>
      </c>
      <c r="D83" s="717">
        <v>4.1106999999999998E-2</v>
      </c>
      <c r="E83" s="717">
        <v>3.1801999999999997E-2</v>
      </c>
      <c r="F83" s="717">
        <v>3.4513000000000002E-2</v>
      </c>
      <c r="G83" s="717">
        <v>2.8119000000000002E-2</v>
      </c>
      <c r="H83" s="706">
        <v>3.3144E-2</v>
      </c>
    </row>
    <row r="84" spans="2:8">
      <c r="B84" s="182">
        <v>81</v>
      </c>
      <c r="C84" s="717">
        <v>4.1118080539604973E-2</v>
      </c>
      <c r="D84" s="717">
        <v>4.1118000000000002E-2</v>
      </c>
      <c r="E84" s="717">
        <v>3.1926000000000003E-2</v>
      </c>
      <c r="F84" s="717">
        <v>3.4604999999999997E-2</v>
      </c>
      <c r="G84" s="717">
        <v>2.8288000000000001E-2</v>
      </c>
      <c r="H84" s="706">
        <v>3.3249000000000001E-2</v>
      </c>
    </row>
    <row r="85" spans="2:8">
      <c r="B85" s="182">
        <v>82</v>
      </c>
      <c r="C85" s="717">
        <v>4.1128813279583731E-2</v>
      </c>
      <c r="D85" s="717">
        <v>4.1128999999999999E-2</v>
      </c>
      <c r="E85" s="717">
        <v>3.2046999999999999E-2</v>
      </c>
      <c r="F85" s="717">
        <v>3.4694000000000003E-2</v>
      </c>
      <c r="G85" s="717">
        <v>2.8452999999999999E-2</v>
      </c>
      <c r="H85" s="706">
        <v>3.3352E-2</v>
      </c>
    </row>
    <row r="86" spans="2:8">
      <c r="B86" s="182">
        <v>83</v>
      </c>
      <c r="C86" s="717">
        <v>4.1139289186873373E-2</v>
      </c>
      <c r="D86" s="717">
        <v>4.1139000000000002E-2</v>
      </c>
      <c r="E86" s="717">
        <v>3.2164999999999999E-2</v>
      </c>
      <c r="F86" s="717">
        <v>3.4780999999999999E-2</v>
      </c>
      <c r="G86" s="717">
        <v>2.8614000000000001E-2</v>
      </c>
      <c r="H86" s="706">
        <v>3.3452000000000003E-2</v>
      </c>
    </row>
    <row r="87" spans="2:8">
      <c r="B87" s="182">
        <v>84</v>
      </c>
      <c r="C87" s="717">
        <v>4.1149517272297542E-2</v>
      </c>
      <c r="D87" s="717">
        <v>4.1149999999999999E-2</v>
      </c>
      <c r="E87" s="717">
        <v>3.2280999999999997E-2</v>
      </c>
      <c r="F87" s="717">
        <v>3.4866000000000001E-2</v>
      </c>
      <c r="G87" s="717">
        <v>2.8771999999999999E-2</v>
      </c>
      <c r="H87" s="706">
        <v>3.3550999999999997E-2</v>
      </c>
    </row>
    <row r="88" spans="2:8">
      <c r="B88" s="182">
        <v>85</v>
      </c>
      <c r="C88" s="717">
        <v>4.1159506137673274E-2</v>
      </c>
      <c r="D88" s="717">
        <v>4.1160000000000002E-2</v>
      </c>
      <c r="E88" s="717">
        <v>3.2393999999999999E-2</v>
      </c>
      <c r="F88" s="717">
        <v>3.4949000000000001E-2</v>
      </c>
      <c r="G88" s="717">
        <v>2.8926E-2</v>
      </c>
      <c r="H88" s="706">
        <v>3.3647000000000003E-2</v>
      </c>
    </row>
    <row r="89" spans="2:8">
      <c r="B89" s="182">
        <v>86</v>
      </c>
      <c r="C89" s="717">
        <v>4.1169263998182437E-2</v>
      </c>
      <c r="D89" s="717">
        <v>4.1168999999999997E-2</v>
      </c>
      <c r="E89" s="717">
        <v>3.2503999999999998E-2</v>
      </c>
      <c r="F89" s="717">
        <v>3.5029999999999999E-2</v>
      </c>
      <c r="G89" s="717">
        <v>2.9076000000000001E-2</v>
      </c>
      <c r="H89" s="706">
        <v>3.3742000000000001E-2</v>
      </c>
    </row>
    <row r="90" spans="2:8">
      <c r="B90" s="182">
        <v>87</v>
      </c>
      <c r="C90" s="717">
        <v>4.1178798703334518E-2</v>
      </c>
      <c r="D90" s="717">
        <v>4.1179E-2</v>
      </c>
      <c r="E90" s="717">
        <v>3.2613000000000003E-2</v>
      </c>
      <c r="F90" s="717">
        <v>3.5110000000000002E-2</v>
      </c>
      <c r="G90" s="717">
        <v>2.9224E-2</v>
      </c>
      <c r="H90" s="706">
        <v>3.3834000000000003E-2</v>
      </c>
    </row>
    <row r="91" spans="2:8">
      <c r="B91" s="182">
        <v>88</v>
      </c>
      <c r="C91" s="717">
        <v>4.118811775661535E-2</v>
      </c>
      <c r="D91" s="717">
        <v>4.1188000000000002E-2</v>
      </c>
      <c r="E91" s="717">
        <v>3.2717999999999997E-2</v>
      </c>
      <c r="F91" s="717">
        <v>3.5187999999999997E-2</v>
      </c>
      <c r="G91" s="717">
        <v>2.9367000000000001E-2</v>
      </c>
      <c r="H91" s="706">
        <v>3.3924999999999997E-2</v>
      </c>
    </row>
    <row r="92" spans="2:8">
      <c r="B92" s="182">
        <v>89</v>
      </c>
      <c r="C92" s="717">
        <v>4.11972283339197E-2</v>
      </c>
      <c r="D92" s="717">
        <v>4.1196999999999998E-2</v>
      </c>
      <c r="E92" s="717">
        <v>3.2821000000000003E-2</v>
      </c>
      <c r="F92" s="717">
        <v>3.5263999999999997E-2</v>
      </c>
      <c r="G92" s="717">
        <v>2.9508E-2</v>
      </c>
      <c r="H92" s="706">
        <v>3.4014000000000003E-2</v>
      </c>
    </row>
    <row r="93" spans="2:8">
      <c r="B93" s="182">
        <v>90</v>
      </c>
      <c r="C93" s="717">
        <v>4.1206137300848544E-2</v>
      </c>
      <c r="D93" s="717">
        <v>4.1206E-2</v>
      </c>
      <c r="E93" s="717">
        <v>3.2923000000000001E-2</v>
      </c>
      <c r="F93" s="717">
        <v>3.5338000000000001E-2</v>
      </c>
      <c r="G93" s="717">
        <v>2.9645999999999999E-2</v>
      </c>
      <c r="H93" s="706">
        <v>3.4099999999999998E-2</v>
      </c>
    </row>
    <row r="94" spans="2:8">
      <c r="B94" s="182">
        <v>91</v>
      </c>
      <c r="C94" s="717">
        <v>4.1214851228950078E-2</v>
      </c>
      <c r="D94" s="717">
        <v>4.1215000000000002E-2</v>
      </c>
      <c r="E94" s="717">
        <v>3.3022000000000003E-2</v>
      </c>
      <c r="F94" s="717">
        <v>3.5410999999999998E-2</v>
      </c>
      <c r="G94" s="717">
        <v>2.9780000000000001E-2</v>
      </c>
      <c r="H94" s="706">
        <v>3.4186000000000001E-2</v>
      </c>
    </row>
    <row r="95" spans="2:8">
      <c r="B95" s="182">
        <v>92</v>
      </c>
      <c r="C95" s="717">
        <v>4.1223376410977952E-2</v>
      </c>
      <c r="D95" s="717">
        <v>4.1223000000000003E-2</v>
      </c>
      <c r="E95" s="717">
        <v>3.3118000000000002E-2</v>
      </c>
      <c r="F95" s="717">
        <v>3.5482E-2</v>
      </c>
      <c r="G95" s="717">
        <v>2.9912000000000001E-2</v>
      </c>
      <c r="H95" s="706">
        <v>3.4269000000000001E-2</v>
      </c>
    </row>
    <row r="96" spans="2:8">
      <c r="B96" s="182">
        <v>93</v>
      </c>
      <c r="C96" s="717">
        <v>4.1231718875233359E-2</v>
      </c>
      <c r="D96" s="717">
        <v>4.1231999999999998E-2</v>
      </c>
      <c r="E96" s="717">
        <v>3.3212999999999999E-2</v>
      </c>
      <c r="F96" s="717">
        <v>3.5550999999999999E-2</v>
      </c>
      <c r="G96" s="717">
        <v>3.0041000000000002E-2</v>
      </c>
      <c r="H96" s="706">
        <v>3.4351E-2</v>
      </c>
    </row>
    <row r="97" spans="2:8">
      <c r="B97" s="182">
        <v>94</v>
      </c>
      <c r="C97" s="717">
        <v>4.123988439905113E-2</v>
      </c>
      <c r="D97" s="717">
        <v>4.1239999999999999E-2</v>
      </c>
      <c r="E97" s="717">
        <v>3.3306000000000002E-2</v>
      </c>
      <c r="F97" s="717">
        <v>3.5619999999999999E-2</v>
      </c>
      <c r="G97" s="717">
        <v>3.0166999999999999E-2</v>
      </c>
      <c r="H97" s="706">
        <v>3.4431000000000003E-2</v>
      </c>
    </row>
    <row r="98" spans="2:8">
      <c r="B98" s="182">
        <v>95</v>
      </c>
      <c r="C98" s="717">
        <v>4.1247878521490033E-2</v>
      </c>
      <c r="D98" s="717">
        <v>4.1248E-2</v>
      </c>
      <c r="E98" s="717">
        <v>3.3397000000000003E-2</v>
      </c>
      <c r="F98" s="717">
        <v>3.5686000000000002E-2</v>
      </c>
      <c r="G98" s="717">
        <v>3.0290999999999998E-2</v>
      </c>
      <c r="H98" s="706">
        <v>3.4509999999999999E-2</v>
      </c>
    </row>
    <row r="99" spans="2:8">
      <c r="B99" s="182">
        <v>96</v>
      </c>
      <c r="C99" s="717">
        <v>4.1255706555276772E-2</v>
      </c>
      <c r="D99" s="717">
        <v>4.1256000000000001E-2</v>
      </c>
      <c r="E99" s="717">
        <v>3.3486000000000002E-2</v>
      </c>
      <c r="F99" s="717">
        <v>3.5751999999999999E-2</v>
      </c>
      <c r="G99" s="717">
        <v>3.0412000000000002E-2</v>
      </c>
      <c r="H99" s="706">
        <v>3.4587E-2</v>
      </c>
    </row>
    <row r="100" spans="2:8">
      <c r="B100" s="182">
        <v>97</v>
      </c>
      <c r="C100" s="717">
        <v>4.1263373598057651E-2</v>
      </c>
      <c r="D100" s="717">
        <v>4.1263000000000001E-2</v>
      </c>
      <c r="E100" s="717">
        <v>3.3572999999999999E-2</v>
      </c>
      <c r="F100" s="717">
        <v>3.5816000000000001E-2</v>
      </c>
      <c r="G100" s="717">
        <v>3.0530999999999999E-2</v>
      </c>
      <c r="H100" s="706">
        <v>3.4661999999999998E-2</v>
      </c>
    </row>
    <row r="101" spans="2:8">
      <c r="B101" s="182">
        <v>98</v>
      </c>
      <c r="C101" s="717">
        <v>4.1270884542996988E-2</v>
      </c>
      <c r="D101" s="717">
        <v>4.1271000000000002E-2</v>
      </c>
      <c r="E101" s="717">
        <v>3.3659000000000001E-2</v>
      </c>
      <c r="F101" s="717">
        <v>3.5879000000000001E-2</v>
      </c>
      <c r="G101" s="717">
        <v>3.0647000000000001E-2</v>
      </c>
      <c r="H101" s="706">
        <v>3.4736000000000003E-2</v>
      </c>
    </row>
    <row r="102" spans="2:8">
      <c r="B102" s="182">
        <v>99</v>
      </c>
      <c r="C102" s="717">
        <v>4.1278244088771343E-2</v>
      </c>
      <c r="D102" s="717">
        <v>4.1278000000000002E-2</v>
      </c>
      <c r="E102" s="717">
        <v>3.3742000000000001E-2</v>
      </c>
      <c r="F102" s="717">
        <v>3.594E-2</v>
      </c>
      <c r="G102" s="717">
        <v>3.0761E-2</v>
      </c>
      <c r="H102" s="706">
        <v>3.4809E-2</v>
      </c>
    </row>
    <row r="103" spans="2:8">
      <c r="B103" s="182">
        <v>100</v>
      </c>
      <c r="C103" s="717">
        <v>4.1285456748993088E-2</v>
      </c>
      <c r="D103" s="717">
        <v>4.1285000000000002E-2</v>
      </c>
      <c r="E103" s="717">
        <v>3.3824E-2</v>
      </c>
      <c r="F103" s="717">
        <v>3.6000999999999998E-2</v>
      </c>
      <c r="G103" s="717">
        <v>3.0873000000000001E-2</v>
      </c>
      <c r="H103" s="706">
        <v>3.4880000000000001E-2</v>
      </c>
    </row>
    <row r="104" spans="2:8">
      <c r="B104" s="182">
        <v>101</v>
      </c>
      <c r="C104" s="717">
        <v>4.1292526861104184E-2</v>
      </c>
      <c r="D104" s="717">
        <v>4.1293000000000003E-2</v>
      </c>
      <c r="E104" s="717">
        <v>3.3904999999999998E-2</v>
      </c>
      <c r="F104" s="717">
        <v>3.6060000000000002E-2</v>
      </c>
      <c r="G104" s="717">
        <v>3.0981999999999999E-2</v>
      </c>
      <c r="H104" s="706">
        <v>3.4950000000000002E-2</v>
      </c>
    </row>
    <row r="105" spans="2:8">
      <c r="B105" s="182">
        <v>102</v>
      </c>
      <c r="C105" s="717">
        <v>4.1299458594770577E-2</v>
      </c>
      <c r="D105" s="717">
        <v>4.1299000000000002E-2</v>
      </c>
      <c r="E105" s="717">
        <v>3.3984E-2</v>
      </c>
      <c r="F105" s="717">
        <v>3.6117999999999997E-2</v>
      </c>
      <c r="G105" s="717">
        <v>3.1088999999999999E-2</v>
      </c>
      <c r="H105" s="706">
        <v>3.5018000000000001E-2</v>
      </c>
    </row>
    <row r="106" spans="2:8">
      <c r="B106" s="182">
        <v>103</v>
      </c>
      <c r="C106" s="717">
        <v>4.1306255959810523E-2</v>
      </c>
      <c r="D106" s="717">
        <v>4.1306000000000002E-2</v>
      </c>
      <c r="E106" s="717">
        <v>3.4061000000000001E-2</v>
      </c>
      <c r="F106" s="717">
        <v>3.6174999999999999E-2</v>
      </c>
      <c r="G106" s="717">
        <v>3.1195000000000001E-2</v>
      </c>
      <c r="H106" s="706">
        <v>3.5084999999999998E-2</v>
      </c>
    </row>
    <row r="107" spans="2:8">
      <c r="B107" s="182">
        <v>104</v>
      </c>
      <c r="C107" s="717">
        <v>4.1312922813687036E-2</v>
      </c>
      <c r="D107" s="717">
        <v>4.1313000000000002E-2</v>
      </c>
      <c r="E107" s="717">
        <v>3.4137000000000001E-2</v>
      </c>
      <c r="F107" s="717">
        <v>3.6229999999999998E-2</v>
      </c>
      <c r="G107" s="717">
        <v>3.1297999999999999E-2</v>
      </c>
      <c r="H107" s="706">
        <v>3.5151000000000002E-2</v>
      </c>
    </row>
    <row r="108" spans="2:8">
      <c r="B108" s="182">
        <v>105</v>
      </c>
      <c r="C108" s="717">
        <v>4.1319462868587786E-2</v>
      </c>
      <c r="D108" s="717">
        <v>4.1319000000000002E-2</v>
      </c>
      <c r="E108" s="717">
        <v>3.4211999999999999E-2</v>
      </c>
      <c r="F108" s="717">
        <v>3.6284999999999998E-2</v>
      </c>
      <c r="G108" s="717">
        <v>3.1399000000000003E-2</v>
      </c>
      <c r="H108" s="706">
        <v>3.5215999999999997E-2</v>
      </c>
    </row>
    <row r="109" spans="2:8">
      <c r="B109" s="182">
        <v>106</v>
      </c>
      <c r="C109" s="717">
        <v>4.1325879698123513E-2</v>
      </c>
      <c r="D109" s="717">
        <v>4.1326000000000002E-2</v>
      </c>
      <c r="E109" s="717">
        <v>3.4285000000000003E-2</v>
      </c>
      <c r="F109" s="717">
        <v>3.6339000000000003E-2</v>
      </c>
      <c r="G109" s="717">
        <v>3.1498999999999999E-2</v>
      </c>
      <c r="H109" s="706">
        <v>3.5279999999999999E-2</v>
      </c>
    </row>
    <row r="110" spans="2:8">
      <c r="B110" s="182">
        <v>107</v>
      </c>
      <c r="C110" s="717">
        <v>4.1332176743662519E-2</v>
      </c>
      <c r="D110" s="717">
        <v>4.1332000000000001E-2</v>
      </c>
      <c r="E110" s="717">
        <v>3.4356999999999999E-2</v>
      </c>
      <c r="F110" s="717">
        <v>3.6392000000000001E-2</v>
      </c>
      <c r="G110" s="717">
        <v>3.1595999999999999E-2</v>
      </c>
      <c r="H110" s="706">
        <v>3.5341999999999998E-2</v>
      </c>
    </row>
    <row r="111" spans="2:8">
      <c r="B111" s="182">
        <v>108</v>
      </c>
      <c r="C111" s="717">
        <v>4.1338357320328756E-2</v>
      </c>
      <c r="D111" s="717">
        <v>4.1338E-2</v>
      </c>
      <c r="E111" s="717">
        <v>3.4426999999999999E-2</v>
      </c>
      <c r="F111" s="717">
        <v>3.6443000000000003E-2</v>
      </c>
      <c r="G111" s="717">
        <v>3.1691999999999998E-2</v>
      </c>
      <c r="H111" s="706">
        <v>3.5402999999999997E-2</v>
      </c>
    </row>
    <row r="112" spans="2:8">
      <c r="B112" s="182">
        <v>109</v>
      </c>
      <c r="C112" s="717">
        <v>4.1344424622679954E-2</v>
      </c>
      <c r="D112" s="717">
        <v>4.1343999999999999E-2</v>
      </c>
      <c r="E112" s="717">
        <v>3.4495999999999999E-2</v>
      </c>
      <c r="F112" s="717">
        <v>3.6493999999999999E-2</v>
      </c>
      <c r="G112" s="717">
        <v>3.1786000000000002E-2</v>
      </c>
      <c r="H112" s="706">
        <v>3.5463000000000001E-2</v>
      </c>
    </row>
    <row r="113" spans="2:8">
      <c r="B113" s="182">
        <v>110</v>
      </c>
      <c r="C113" s="717">
        <v>4.1350381730087316E-2</v>
      </c>
      <c r="D113" s="717">
        <v>4.1349999999999998E-2</v>
      </c>
      <c r="E113" s="717">
        <v>3.4563999999999998E-2</v>
      </c>
      <c r="F113" s="717">
        <v>3.6544E-2</v>
      </c>
      <c r="G113" s="717">
        <v>3.1878999999999998E-2</v>
      </c>
      <c r="H113" s="706">
        <v>3.5521999999999998E-2</v>
      </c>
    </row>
    <row r="114" spans="2:8">
      <c r="B114" s="182">
        <v>111</v>
      </c>
      <c r="C114" s="717">
        <v>4.1356231611833216E-2</v>
      </c>
      <c r="D114" s="717">
        <v>4.1355999999999997E-2</v>
      </c>
      <c r="E114" s="717">
        <v>3.4631000000000002E-2</v>
      </c>
      <c r="F114" s="717">
        <v>3.6593000000000001E-2</v>
      </c>
      <c r="G114" s="717">
        <v>3.1968999999999997E-2</v>
      </c>
      <c r="H114" s="706">
        <v>3.5580000000000001E-2</v>
      </c>
    </row>
    <row r="115" spans="2:8">
      <c r="B115" s="182">
        <v>112</v>
      </c>
      <c r="C115" s="717">
        <v>4.1361977131944672E-2</v>
      </c>
      <c r="D115" s="717">
        <v>4.1362000000000003E-2</v>
      </c>
      <c r="E115" s="717">
        <v>3.4695999999999998E-2</v>
      </c>
      <c r="F115" s="717">
        <v>3.6641E-2</v>
      </c>
      <c r="G115" s="717">
        <v>3.2058000000000003E-2</v>
      </c>
      <c r="H115" s="706">
        <v>3.5637000000000002E-2</v>
      </c>
    </row>
    <row r="116" spans="2:8">
      <c r="B116" s="182">
        <v>113</v>
      </c>
      <c r="C116" s="717">
        <v>4.1367621053778558E-2</v>
      </c>
      <c r="D116" s="717">
        <v>4.1368000000000002E-2</v>
      </c>
      <c r="E116" s="717">
        <v>3.4761E-2</v>
      </c>
      <c r="F116" s="717">
        <v>3.6687999999999998E-2</v>
      </c>
      <c r="G116" s="717">
        <v>3.2146000000000001E-2</v>
      </c>
      <c r="H116" s="706">
        <v>3.5693999999999997E-2</v>
      </c>
    </row>
    <row r="117" spans="2:8">
      <c r="B117" s="182">
        <v>114</v>
      </c>
      <c r="C117" s="717">
        <v>4.1373166044370135E-2</v>
      </c>
      <c r="D117" s="717">
        <v>4.1373E-2</v>
      </c>
      <c r="E117" s="717">
        <v>3.4824000000000001E-2</v>
      </c>
      <c r="F117" s="717">
        <v>3.6734999999999997E-2</v>
      </c>
      <c r="G117" s="717">
        <v>3.2231999999999997E-2</v>
      </c>
      <c r="H117" s="706">
        <v>3.5749000000000003E-2</v>
      </c>
    </row>
    <row r="118" spans="2:8">
      <c r="B118" s="182">
        <v>115</v>
      </c>
      <c r="C118" s="717">
        <v>4.1378614678563519E-2</v>
      </c>
      <c r="D118" s="717">
        <v>4.1378999999999999E-2</v>
      </c>
      <c r="E118" s="717">
        <v>3.4886E-2</v>
      </c>
      <c r="F118" s="717">
        <v>3.6781000000000001E-2</v>
      </c>
      <c r="G118" s="717">
        <v>3.2316999999999999E-2</v>
      </c>
      <c r="H118" s="706">
        <v>3.5803000000000001E-2</v>
      </c>
    </row>
    <row r="119" spans="2:8">
      <c r="B119" s="182">
        <v>116</v>
      </c>
      <c r="C119" s="717">
        <v>4.1383969442931656E-2</v>
      </c>
      <c r="D119" s="717">
        <v>4.1383999999999997E-2</v>
      </c>
      <c r="E119" s="717">
        <v>3.4946999999999999E-2</v>
      </c>
      <c r="F119" s="717">
        <v>3.6824999999999997E-2</v>
      </c>
      <c r="G119" s="717">
        <v>3.2399999999999998E-2</v>
      </c>
      <c r="H119" s="706">
        <v>3.5855999999999999E-2</v>
      </c>
    </row>
    <row r="120" spans="2:8">
      <c r="B120" s="182">
        <v>117</v>
      </c>
      <c r="C120" s="717">
        <v>4.1389232739501569E-2</v>
      </c>
      <c r="D120" s="717">
        <v>4.1389000000000002E-2</v>
      </c>
      <c r="E120" s="717">
        <v>3.5007000000000003E-2</v>
      </c>
      <c r="F120" s="717">
        <v>3.687E-2</v>
      </c>
      <c r="G120" s="717">
        <v>3.2481000000000003E-2</v>
      </c>
      <c r="H120" s="706">
        <v>3.5908000000000002E-2</v>
      </c>
    </row>
    <row r="121" spans="2:8">
      <c r="B121" s="182">
        <v>118</v>
      </c>
      <c r="C121" s="717">
        <v>4.1394406889294633E-2</v>
      </c>
      <c r="D121" s="717">
        <v>4.1394E-2</v>
      </c>
      <c r="E121" s="717">
        <v>3.5066E-2</v>
      </c>
      <c r="F121" s="717">
        <v>3.6913000000000001E-2</v>
      </c>
      <c r="G121" s="717">
        <v>3.2562000000000001E-2</v>
      </c>
      <c r="H121" s="706">
        <v>3.5959999999999999E-2</v>
      </c>
    </row>
    <row r="122" spans="2:8">
      <c r="B122" s="182">
        <v>119</v>
      </c>
      <c r="C122" s="717">
        <v>4.1399494135690995E-2</v>
      </c>
      <c r="D122" s="717">
        <v>4.1398999999999998E-2</v>
      </c>
      <c r="E122" s="717">
        <v>3.5124000000000002E-2</v>
      </c>
      <c r="F122" s="717">
        <v>3.6956000000000003E-2</v>
      </c>
      <c r="G122" s="717">
        <v>3.2640000000000002E-2</v>
      </c>
      <c r="H122" s="706">
        <v>3.601E-2</v>
      </c>
    </row>
    <row r="123" spans="2:8">
      <c r="B123" s="182">
        <v>120</v>
      </c>
      <c r="C123" s="717">
        <v>4.1404496647631461E-2</v>
      </c>
      <c r="D123" s="717">
        <v>4.1404000000000003E-2</v>
      </c>
      <c r="E123" s="717">
        <v>3.5181999999999998E-2</v>
      </c>
      <c r="F123" s="717">
        <v>3.6997000000000002E-2</v>
      </c>
      <c r="G123" s="717">
        <v>3.2717999999999997E-2</v>
      </c>
      <c r="H123" s="706">
        <v>3.6060000000000002E-2</v>
      </c>
    </row>
    <row r="124" spans="2:8">
      <c r="B124" s="182">
        <v>121</v>
      </c>
      <c r="C124" s="717">
        <v>4.140941652266128E-2</v>
      </c>
      <c r="D124" s="717">
        <v>4.1409000000000001E-2</v>
      </c>
      <c r="E124" s="717">
        <v>3.5237999999999998E-2</v>
      </c>
      <c r="F124" s="717">
        <v>3.7039000000000002E-2</v>
      </c>
      <c r="G124" s="717">
        <v>3.2793999999999997E-2</v>
      </c>
      <c r="H124" s="706">
        <v>3.6109000000000002E-2</v>
      </c>
    </row>
    <row r="125" spans="2:8">
      <c r="B125" s="182">
        <v>122</v>
      </c>
      <c r="C125" s="717">
        <v>4.1414255789829379E-2</v>
      </c>
      <c r="D125" s="717">
        <v>4.1413999999999999E-2</v>
      </c>
      <c r="E125" s="717">
        <v>3.5292999999999998E-2</v>
      </c>
      <c r="F125" s="717">
        <v>3.7079000000000001E-2</v>
      </c>
      <c r="G125" s="717">
        <v>3.2870000000000003E-2</v>
      </c>
      <c r="H125" s="706">
        <v>3.6157000000000002E-2</v>
      </c>
    </row>
    <row r="126" spans="2:8">
      <c r="B126" s="182">
        <v>123</v>
      </c>
      <c r="C126" s="717">
        <v>4.141901641244794E-2</v>
      </c>
      <c r="D126" s="717">
        <v>4.1418999999999997E-2</v>
      </c>
      <c r="E126" s="717">
        <v>3.5347000000000003E-2</v>
      </c>
      <c r="F126" s="717">
        <v>3.7118999999999999E-2</v>
      </c>
      <c r="G126" s="717">
        <v>3.2944000000000001E-2</v>
      </c>
      <c r="H126" s="706">
        <v>3.6204E-2</v>
      </c>
    </row>
    <row r="127" spans="2:8">
      <c r="B127" s="182">
        <v>124</v>
      </c>
      <c r="C127" s="717">
        <v>4.1423700290720067E-2</v>
      </c>
      <c r="D127" s="717">
        <v>4.1424000000000002E-2</v>
      </c>
      <c r="E127" s="717">
        <v>3.5401000000000002E-2</v>
      </c>
      <c r="F127" s="717">
        <v>3.7157999999999997E-2</v>
      </c>
      <c r="G127" s="717">
        <v>3.3015999999999997E-2</v>
      </c>
      <c r="H127" s="706">
        <v>3.6250999999999999E-2</v>
      </c>
    </row>
    <row r="128" spans="2:8">
      <c r="B128" s="705">
        <v>125</v>
      </c>
      <c r="C128" s="718">
        <v>4.1428309264243568E-2</v>
      </c>
      <c r="D128" s="718">
        <v>4.1428E-2</v>
      </c>
      <c r="E128" s="718">
        <v>3.5452999999999998E-2</v>
      </c>
      <c r="F128" s="718">
        <v>3.7197000000000001E-2</v>
      </c>
      <c r="G128" s="718">
        <v>3.3087999999999999E-2</v>
      </c>
      <c r="H128" s="707">
        <v>3.6297000000000003E-2</v>
      </c>
    </row>
  </sheetData>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B59"/>
  <sheetViews>
    <sheetView workbookViewId="0">
      <selection activeCell="E1" sqref="E1"/>
    </sheetView>
  </sheetViews>
  <sheetFormatPr defaultRowHeight="15"/>
  <cols>
    <col min="1" max="1" width="44.5703125" style="131" customWidth="1"/>
  </cols>
  <sheetData>
    <row r="1" spans="1:2">
      <c r="A1" s="131" t="s">
        <v>607</v>
      </c>
      <c r="B1" t="s">
        <v>548</v>
      </c>
    </row>
    <row r="2" spans="1:2">
      <c r="A2" s="131" t="s">
        <v>648</v>
      </c>
      <c r="B2" t="s">
        <v>549</v>
      </c>
    </row>
    <row r="3" spans="1:2">
      <c r="A3" s="131" t="s">
        <v>649</v>
      </c>
    </row>
    <row r="4" spans="1:2">
      <c r="A4" s="131" t="s">
        <v>608</v>
      </c>
    </row>
    <row r="5" spans="1:2">
      <c r="A5" s="132" t="s">
        <v>609</v>
      </c>
    </row>
    <row r="6" spans="1:2">
      <c r="A6" s="132" t="s">
        <v>610</v>
      </c>
    </row>
    <row r="7" spans="1:2">
      <c r="A7" s="132" t="s">
        <v>611</v>
      </c>
    </row>
    <row r="8" spans="1:2">
      <c r="A8" s="132" t="s">
        <v>612</v>
      </c>
    </row>
    <row r="9" spans="1:2">
      <c r="A9" s="132" t="s">
        <v>613</v>
      </c>
    </row>
    <row r="10" spans="1:2">
      <c r="A10" s="132" t="s">
        <v>614</v>
      </c>
    </row>
    <row r="11" spans="1:2">
      <c r="A11" s="132" t="s">
        <v>615</v>
      </c>
    </row>
    <row r="12" spans="1:2">
      <c r="A12" s="132" t="s">
        <v>616</v>
      </c>
    </row>
    <row r="13" spans="1:2">
      <c r="A13" s="132" t="s">
        <v>617</v>
      </c>
    </row>
    <row r="14" spans="1:2">
      <c r="A14" s="131" t="s">
        <v>650</v>
      </c>
    </row>
    <row r="15" spans="1:2">
      <c r="A15" s="131" t="s">
        <v>618</v>
      </c>
    </row>
    <row r="16" spans="1:2">
      <c r="A16" s="131" t="s">
        <v>619</v>
      </c>
    </row>
    <row r="17" spans="1:1">
      <c r="A17" s="131" t="s">
        <v>620</v>
      </c>
    </row>
    <row r="18" spans="1:1">
      <c r="A18" s="131" t="s">
        <v>621</v>
      </c>
    </row>
    <row r="19" spans="1:1">
      <c r="A19" s="131" t="s">
        <v>651</v>
      </c>
    </row>
    <row r="20" spans="1:1">
      <c r="A20" s="131" t="s">
        <v>622</v>
      </c>
    </row>
    <row r="21" spans="1:1">
      <c r="A21" s="131" t="s">
        <v>652</v>
      </c>
    </row>
    <row r="22" spans="1:1">
      <c r="A22" s="131" t="s">
        <v>653</v>
      </c>
    </row>
    <row r="23" spans="1:1">
      <c r="A23" s="131" t="s">
        <v>654</v>
      </c>
    </row>
    <row r="24" spans="1:1">
      <c r="A24" s="131" t="s">
        <v>655</v>
      </c>
    </row>
    <row r="25" spans="1:1">
      <c r="A25" s="131" t="s">
        <v>656</v>
      </c>
    </row>
    <row r="26" spans="1:1">
      <c r="A26" s="131" t="s">
        <v>623</v>
      </c>
    </row>
    <row r="27" spans="1:1">
      <c r="A27" s="131" t="s">
        <v>624</v>
      </c>
    </row>
    <row r="28" spans="1:1">
      <c r="A28" s="131" t="s">
        <v>625</v>
      </c>
    </row>
    <row r="29" spans="1:1">
      <c r="A29" s="131" t="s">
        <v>626</v>
      </c>
    </row>
    <row r="30" spans="1:1">
      <c r="A30" s="131" t="s">
        <v>627</v>
      </c>
    </row>
    <row r="31" spans="1:1">
      <c r="A31" s="131" t="s">
        <v>657</v>
      </c>
    </row>
    <row r="32" spans="1:1">
      <c r="A32" s="131" t="s">
        <v>628</v>
      </c>
    </row>
    <row r="33" spans="1:1">
      <c r="A33" s="131" t="s">
        <v>658</v>
      </c>
    </row>
    <row r="34" spans="1:1">
      <c r="A34" s="131" t="s">
        <v>629</v>
      </c>
    </row>
    <row r="35" spans="1:1">
      <c r="A35" s="131" t="s">
        <v>630</v>
      </c>
    </row>
    <row r="36" spans="1:1">
      <c r="A36" s="131" t="s">
        <v>631</v>
      </c>
    </row>
    <row r="37" spans="1:1">
      <c r="A37" s="131" t="s">
        <v>632</v>
      </c>
    </row>
    <row r="38" spans="1:1">
      <c r="A38" s="131" t="s">
        <v>633</v>
      </c>
    </row>
    <row r="39" spans="1:1">
      <c r="A39" s="131" t="s">
        <v>634</v>
      </c>
    </row>
    <row r="40" spans="1:1">
      <c r="A40" s="131" t="s">
        <v>635</v>
      </c>
    </row>
    <row r="41" spans="1:1">
      <c r="A41" s="131" t="s">
        <v>636</v>
      </c>
    </row>
    <row r="42" spans="1:1">
      <c r="A42" s="131" t="s">
        <v>647</v>
      </c>
    </row>
    <row r="43" spans="1:1">
      <c r="A43" s="131" t="s">
        <v>637</v>
      </c>
    </row>
    <row r="44" spans="1:1">
      <c r="A44" s="131" t="s">
        <v>638</v>
      </c>
    </row>
    <row r="45" spans="1:1">
      <c r="A45" s="131" t="s">
        <v>639</v>
      </c>
    </row>
    <row r="46" spans="1:1">
      <c r="A46" s="131" t="s">
        <v>640</v>
      </c>
    </row>
    <row r="47" spans="1:1">
      <c r="A47" s="131" t="s">
        <v>641</v>
      </c>
    </row>
    <row r="48" spans="1:1">
      <c r="A48" s="131" t="s">
        <v>659</v>
      </c>
    </row>
    <row r="49" spans="1:1">
      <c r="A49" s="131" t="s">
        <v>642</v>
      </c>
    </row>
    <row r="50" spans="1:1">
      <c r="A50" s="131" t="s">
        <v>643</v>
      </c>
    </row>
    <row r="51" spans="1:1">
      <c r="A51" s="131" t="s">
        <v>644</v>
      </c>
    </row>
    <row r="52" spans="1:1">
      <c r="A52" s="131" t="s">
        <v>660</v>
      </c>
    </row>
    <row r="53" spans="1:1">
      <c r="A53" s="131" t="s">
        <v>661</v>
      </c>
    </row>
    <row r="54" spans="1:1">
      <c r="A54" s="131" t="s">
        <v>662</v>
      </c>
    </row>
    <row r="55" spans="1:1">
      <c r="A55" s="131" t="s">
        <v>663</v>
      </c>
    </row>
    <row r="56" spans="1:1">
      <c r="A56" s="131" t="s">
        <v>645</v>
      </c>
    </row>
    <row r="57" spans="1:1">
      <c r="A57" s="131" t="s">
        <v>646</v>
      </c>
    </row>
    <row r="58" spans="1:1">
      <c r="A58" s="131" t="s">
        <v>664</v>
      </c>
    </row>
    <row r="59" spans="1:1">
      <c r="A59" s="131" t="s">
        <v>665</v>
      </c>
    </row>
  </sheetData>
  <sheetProtection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tabColor theme="1" tint="0.34998626667073579"/>
  </sheetPr>
  <dimension ref="A1:J25"/>
  <sheetViews>
    <sheetView showGridLines="0" zoomScaleNormal="100" workbookViewId="0">
      <selection sqref="A1:H1"/>
    </sheetView>
  </sheetViews>
  <sheetFormatPr defaultRowHeight="15"/>
  <cols>
    <col min="1" max="1" width="9.140625" style="37" customWidth="1"/>
    <col min="2" max="2" width="5.28515625" style="38" customWidth="1"/>
    <col min="3" max="3" width="53.5703125" style="37" customWidth="1"/>
    <col min="4" max="7" width="13.140625" style="37" customWidth="1"/>
    <col min="8" max="8" width="47.7109375" style="37" customWidth="1"/>
    <col min="9" max="9" width="14.42578125" style="37" customWidth="1"/>
    <col min="10" max="16384" width="9.140625" style="37"/>
  </cols>
  <sheetData>
    <row r="1" spans="1:10" ht="33.75" customHeight="1">
      <c r="A1" s="787" t="str">
        <f>Słownik!B123</f>
        <v>Aktywa</v>
      </c>
      <c r="B1" s="788"/>
      <c r="C1" s="788"/>
      <c r="D1" s="788"/>
      <c r="E1" s="788"/>
      <c r="F1" s="788"/>
      <c r="G1" s="788"/>
      <c r="H1" s="790"/>
      <c r="I1" s="16" t="str">
        <f>Słownik!$B$311</f>
        <v>Dane wejściowe</v>
      </c>
    </row>
    <row r="2" spans="1:10">
      <c r="A2" s="772" t="str">
        <f>Słownik!B36</f>
        <v>Nazwa zakładu ubezpieczeń/reasekuracji:</v>
      </c>
      <c r="B2" s="772"/>
      <c r="C2" s="772"/>
      <c r="D2" s="772"/>
      <c r="E2" s="20"/>
      <c r="H2" s="162" t="s">
        <v>675</v>
      </c>
      <c r="I2" s="17" t="str">
        <f>Słownik!$B$312</f>
        <v>Łącza</v>
      </c>
    </row>
    <row r="3" spans="1:10">
      <c r="A3" s="791" t="str">
        <f>IF(Nazwa_ZU=0," ",Nazwa_ZU)</f>
        <v xml:space="preserve"> </v>
      </c>
      <c r="B3" s="792"/>
      <c r="C3" s="793"/>
      <c r="D3" s="174" t="s">
        <v>1096</v>
      </c>
      <c r="E3" s="20"/>
      <c r="F3" s="20"/>
      <c r="H3" s="35"/>
      <c r="I3" s="18" t="str">
        <f>Słownik!$B$313</f>
        <v>Formuły</v>
      </c>
      <c r="J3" s="35"/>
    </row>
    <row r="4" spans="1:10">
      <c r="B4" s="37"/>
      <c r="D4" s="180"/>
      <c r="E4" s="20"/>
      <c r="F4" s="20"/>
      <c r="H4" s="35"/>
      <c r="I4" s="19" t="str">
        <f>Słownik!$B$314</f>
        <v>Wynik</v>
      </c>
      <c r="J4" s="35"/>
    </row>
    <row r="5" spans="1:10">
      <c r="A5" s="35"/>
      <c r="B5" s="242" t="str">
        <f>Słownik!B124</f>
        <v>Proszę podać 10 największych elementów/grup aktywów, których wycena najbardziej się różni pomiędzy wyceną Wypłacalność II a PSR (31.12.2012)</v>
      </c>
      <c r="C5" s="35"/>
      <c r="D5" s="35"/>
      <c r="E5" s="35"/>
      <c r="F5" s="35"/>
      <c r="G5" s="35"/>
      <c r="H5" s="35"/>
      <c r="J5" s="35"/>
    </row>
    <row r="6" spans="1:10" ht="25.5" customHeight="1">
      <c r="A6" s="35"/>
      <c r="B6" s="794" t="str">
        <f>Słownik!B125</f>
        <v>Lp.</v>
      </c>
      <c r="C6" s="794" t="str">
        <f>Słownik!B126</f>
        <v>Grupa aktywów</v>
      </c>
      <c r="D6" s="759" t="str">
        <f>Słownik!B127</f>
        <v>Wycena wg PSR</v>
      </c>
      <c r="E6" s="761"/>
      <c r="F6" s="759" t="str">
        <f>Słownik!B128</f>
        <v>Wycena wg Wypłacalność II</v>
      </c>
      <c r="G6" s="761"/>
      <c r="H6" s="794" t="str">
        <f>Słownik!B131</f>
        <v>Dodatkowe wyjaśnienia</v>
      </c>
      <c r="J6" s="35"/>
    </row>
    <row r="7" spans="1:10">
      <c r="A7" s="35"/>
      <c r="B7" s="795"/>
      <c r="C7" s="795"/>
      <c r="D7" s="658" t="str">
        <f>Słownik!B129</f>
        <v>Wartość</v>
      </c>
      <c r="E7" s="650" t="str">
        <f>Słownik!B130</f>
        <v>Metoda</v>
      </c>
      <c r="F7" s="658" t="str">
        <f>Słownik!B129</f>
        <v>Wartość</v>
      </c>
      <c r="G7" s="650" t="str">
        <f>Słownik!B130</f>
        <v>Metoda</v>
      </c>
      <c r="H7" s="795"/>
      <c r="J7" s="35"/>
    </row>
    <row r="8" spans="1:10">
      <c r="A8" s="35"/>
      <c r="B8" s="181" t="s">
        <v>11</v>
      </c>
      <c r="C8" s="711" t="s">
        <v>1620</v>
      </c>
      <c r="D8" s="699">
        <v>0</v>
      </c>
      <c r="E8" s="711"/>
      <c r="F8" s="699">
        <v>0</v>
      </c>
      <c r="G8" s="720"/>
      <c r="H8" s="722"/>
      <c r="I8" s="35"/>
      <c r="J8" s="35"/>
    </row>
    <row r="9" spans="1:10">
      <c r="A9" s="35"/>
      <c r="B9" s="182" t="s">
        <v>12</v>
      </c>
      <c r="C9" s="711" t="s">
        <v>1621</v>
      </c>
      <c r="D9" s="699">
        <v>0</v>
      </c>
      <c r="E9" s="711"/>
      <c r="F9" s="699">
        <v>0</v>
      </c>
      <c r="G9" s="721"/>
      <c r="H9" s="723"/>
      <c r="I9" s="35"/>
      <c r="J9" s="35"/>
    </row>
    <row r="10" spans="1:10">
      <c r="A10" s="35"/>
      <c r="B10" s="182" t="s">
        <v>13</v>
      </c>
      <c r="C10" s="711"/>
      <c r="D10" s="699">
        <v>0</v>
      </c>
      <c r="E10" s="711"/>
      <c r="F10" s="699">
        <v>0</v>
      </c>
      <c r="G10" s="721"/>
      <c r="H10" s="723"/>
      <c r="I10" s="35"/>
      <c r="J10" s="35"/>
    </row>
    <row r="11" spans="1:10">
      <c r="A11" s="35"/>
      <c r="B11" s="182" t="s">
        <v>14</v>
      </c>
      <c r="C11" s="711"/>
      <c r="D11" s="699">
        <v>0</v>
      </c>
      <c r="E11" s="711"/>
      <c r="F11" s="699">
        <v>0</v>
      </c>
      <c r="G11" s="721"/>
      <c r="H11" s="723"/>
      <c r="I11" s="35"/>
      <c r="J11" s="35"/>
    </row>
    <row r="12" spans="1:10">
      <c r="A12" s="35"/>
      <c r="B12" s="182" t="s">
        <v>15</v>
      </c>
      <c r="C12" s="711"/>
      <c r="D12" s="699">
        <v>0</v>
      </c>
      <c r="E12" s="711"/>
      <c r="F12" s="699">
        <v>0</v>
      </c>
      <c r="G12" s="721"/>
      <c r="H12" s="723"/>
      <c r="I12" s="35"/>
      <c r="J12" s="35"/>
    </row>
    <row r="13" spans="1:10">
      <c r="A13" s="35"/>
      <c r="B13" s="182" t="s">
        <v>16</v>
      </c>
      <c r="C13" s="711"/>
      <c r="D13" s="699">
        <v>0</v>
      </c>
      <c r="E13" s="711"/>
      <c r="F13" s="699">
        <v>0</v>
      </c>
      <c r="G13" s="721"/>
      <c r="H13" s="723"/>
      <c r="I13" s="35"/>
      <c r="J13" s="35"/>
    </row>
    <row r="14" spans="1:10">
      <c r="A14" s="35"/>
      <c r="B14" s="182" t="s">
        <v>17</v>
      </c>
      <c r="C14" s="711"/>
      <c r="D14" s="699">
        <v>0</v>
      </c>
      <c r="E14" s="711"/>
      <c r="F14" s="699">
        <v>0</v>
      </c>
      <c r="G14" s="721"/>
      <c r="H14" s="723"/>
      <c r="I14" s="35"/>
      <c r="J14" s="35"/>
    </row>
    <row r="15" spans="1:10">
      <c r="A15" s="35"/>
      <c r="B15" s="182" t="s">
        <v>18</v>
      </c>
      <c r="C15" s="711"/>
      <c r="D15" s="699">
        <v>0</v>
      </c>
      <c r="E15" s="711"/>
      <c r="F15" s="699">
        <v>0</v>
      </c>
      <c r="G15" s="721"/>
      <c r="H15" s="723"/>
      <c r="I15" s="35"/>
      <c r="J15" s="35"/>
    </row>
    <row r="16" spans="1:10">
      <c r="A16" s="35"/>
      <c r="B16" s="182" t="s">
        <v>19</v>
      </c>
      <c r="C16" s="711"/>
      <c r="D16" s="699">
        <v>0</v>
      </c>
      <c r="E16" s="711"/>
      <c r="F16" s="699">
        <v>0</v>
      </c>
      <c r="G16" s="721"/>
      <c r="H16" s="723"/>
      <c r="I16" s="35"/>
      <c r="J16" s="35"/>
    </row>
    <row r="17" spans="1:10">
      <c r="A17" s="35"/>
      <c r="B17" s="183" t="s">
        <v>20</v>
      </c>
      <c r="C17" s="712"/>
      <c r="D17" s="700">
        <v>0</v>
      </c>
      <c r="E17" s="719"/>
      <c r="F17" s="700">
        <v>0</v>
      </c>
      <c r="G17" s="719"/>
      <c r="H17" s="724"/>
      <c r="I17" s="35"/>
      <c r="J17" s="35"/>
    </row>
    <row r="18" spans="1:10">
      <c r="A18" s="35"/>
      <c r="B18" s="36"/>
      <c r="C18" s="35"/>
      <c r="D18" s="35"/>
      <c r="E18" s="35"/>
      <c r="F18" s="35"/>
      <c r="G18" s="35"/>
      <c r="H18" s="35"/>
      <c r="I18" s="35"/>
      <c r="J18" s="35"/>
    </row>
    <row r="19" spans="1:10">
      <c r="A19" s="35"/>
      <c r="B19" s="36"/>
      <c r="C19" s="35"/>
      <c r="D19" s="35"/>
      <c r="E19" s="35"/>
      <c r="F19" s="35"/>
      <c r="G19" s="35"/>
      <c r="H19" s="35"/>
      <c r="I19" s="35"/>
      <c r="J19" s="35"/>
    </row>
    <row r="25" spans="1:10">
      <c r="E25" s="39"/>
    </row>
  </sheetData>
  <mergeCells count="8">
    <mergeCell ref="A2:D2"/>
    <mergeCell ref="A1:H1"/>
    <mergeCell ref="A3:C3"/>
    <mergeCell ref="B6:B7"/>
    <mergeCell ref="C6:C7"/>
    <mergeCell ref="D6:E6"/>
    <mergeCell ref="F6:G6"/>
    <mergeCell ref="H6:H7"/>
  </mergeCells>
  <hyperlinks>
    <hyperlink ref="D3" location="Indeks!A1" display="Indeks"/>
  </hyperlinks>
  <pageMargins left="0.7" right="0.7" top="0.75" bottom="0.75" header="0.3" footer="0.3"/>
  <pageSetup paperSize="9" scale="73" orientation="landscape" r:id="rId1"/>
  <ignoredErrors>
    <ignoredError sqref="E7:F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tabColor theme="1" tint="0.34998626667073579"/>
  </sheetPr>
  <dimension ref="A1:U60"/>
  <sheetViews>
    <sheetView showGridLines="0" zoomScaleNormal="100" workbookViewId="0">
      <selection sqref="A1:T1"/>
    </sheetView>
  </sheetViews>
  <sheetFormatPr defaultRowHeight="15"/>
  <cols>
    <col min="1" max="1" width="4.140625" style="37" customWidth="1"/>
    <col min="2" max="2" width="6" style="37" bestFit="1" customWidth="1"/>
    <col min="3" max="3" width="5.7109375" style="38" customWidth="1"/>
    <col min="4" max="4" width="65.5703125" style="37" customWidth="1"/>
    <col min="5" max="5" width="13.5703125" style="37" customWidth="1"/>
    <col min="6" max="6" width="15.5703125" style="37" customWidth="1"/>
    <col min="7" max="8" width="13.5703125" style="37" customWidth="1"/>
    <col min="9" max="9" width="17.140625" style="37" customWidth="1"/>
    <col min="10" max="12" width="13.5703125" style="37" customWidth="1"/>
    <col min="13" max="16" width="9.140625" style="37"/>
    <col min="17" max="17" width="22.7109375" style="37" customWidth="1"/>
    <col min="18" max="18" width="35.140625" style="37" customWidth="1"/>
    <col min="19" max="19" width="29.7109375" style="37" customWidth="1"/>
    <col min="20" max="20" width="9.140625" style="37"/>
    <col min="21" max="21" width="11.140625" style="37" customWidth="1"/>
    <col min="22" max="16384" width="9.140625" style="37"/>
  </cols>
  <sheetData>
    <row r="1" spans="1:21" ht="34.5" customHeight="1">
      <c r="A1" s="802" t="str">
        <f>Słownik!B132</f>
        <v>Składki oraz rezerwy techniczno-ubezpieczeniowe - ubezpieczenia majątkowo-osobowe</v>
      </c>
      <c r="B1" s="802"/>
      <c r="C1" s="802"/>
      <c r="D1" s="802"/>
      <c r="E1" s="802"/>
      <c r="F1" s="802"/>
      <c r="G1" s="802"/>
      <c r="H1" s="802"/>
      <c r="I1" s="802"/>
      <c r="J1" s="802"/>
      <c r="K1" s="802"/>
      <c r="L1" s="802"/>
      <c r="M1" s="802"/>
      <c r="N1" s="802"/>
      <c r="O1" s="802"/>
      <c r="P1" s="802"/>
      <c r="Q1" s="802"/>
      <c r="R1" s="802"/>
      <c r="S1" s="802"/>
      <c r="T1" s="802"/>
      <c r="U1" s="16" t="str">
        <f>Słownik!$B$311</f>
        <v>Dane wejściowe</v>
      </c>
    </row>
    <row r="2" spans="1:21">
      <c r="A2" s="806" t="str">
        <f>Słownik!B36</f>
        <v>Nazwa zakładu ubezpieczeń/reasekuracji:</v>
      </c>
      <c r="B2" s="806"/>
      <c r="C2" s="806"/>
      <c r="D2" s="806"/>
      <c r="E2" s="806"/>
      <c r="T2" s="162" t="s">
        <v>675</v>
      </c>
      <c r="U2" s="17" t="str">
        <f>Słownik!$B$312</f>
        <v>Łącza</v>
      </c>
    </row>
    <row r="3" spans="1:21">
      <c r="A3" s="807" t="str">
        <f>IF(Nazwa_ZU=0," ",Nazwa_ZU)</f>
        <v xml:space="preserve"> </v>
      </c>
      <c r="B3" s="807"/>
      <c r="C3" s="807"/>
      <c r="D3" s="808"/>
      <c r="E3" s="174" t="s">
        <v>114</v>
      </c>
      <c r="U3" s="18" t="str">
        <f>Słownik!$B$313</f>
        <v>Formuły</v>
      </c>
    </row>
    <row r="4" spans="1:21">
      <c r="U4" s="19" t="str">
        <f>Słownik!$B$314</f>
        <v>Wynik</v>
      </c>
    </row>
    <row r="5" spans="1:21">
      <c r="C5" s="660" t="s">
        <v>1915</v>
      </c>
    </row>
    <row r="6" spans="1:21" ht="15" customHeight="1">
      <c r="C6" s="803" t="str">
        <f>Słownik!B133</f>
        <v>Lp.</v>
      </c>
      <c r="D6" s="797" t="str">
        <f>Słownik!B134</f>
        <v xml:space="preserve">Linia biznesowa (Lob) - zobowiązania z ubezpieczeń majątkowo-osobowych </v>
      </c>
      <c r="E6" s="801" t="str">
        <f>Słownik!B135</f>
        <v>Rezerwy techniczno-ubezpieczeniowe (31.12.2012)</v>
      </c>
      <c r="F6" s="801"/>
      <c r="G6" s="801"/>
      <c r="H6" s="801"/>
      <c r="I6" s="801"/>
      <c r="J6" s="801"/>
      <c r="K6" s="801"/>
      <c r="L6" s="801"/>
      <c r="M6" s="796" t="str">
        <f>Słownik!B143</f>
        <v>Składka (za 2012)</v>
      </c>
      <c r="N6" s="796"/>
      <c r="O6" s="796"/>
      <c r="P6" s="796"/>
      <c r="Q6" s="797" t="str">
        <f>Słownik!B146</f>
        <v>Oszacowanie składki zarobionej na udziale własnym w okresie kolejnych 12 miesięcy</v>
      </c>
      <c r="R6" s="797" t="str">
        <f>Słownik!B147</f>
        <v>Wartość obecna oszacowania składki zarobionej na udziale własnym po okresie kolejnych 12 miesięcy (z tytułu obowiązujących umów)</v>
      </c>
      <c r="S6" s="797" t="str">
        <f>Słownik!B148</f>
        <v>Wartość obecna oszacowania składki zarobionej na udziale własnym po 2013 roku (z umów zawartych 1.1-31.12.2013)</v>
      </c>
    </row>
    <row r="7" spans="1:21" ht="39" customHeight="1">
      <c r="C7" s="804"/>
      <c r="D7" s="796"/>
      <c r="E7" s="761" t="str">
        <f>Słownik!B136</f>
        <v>Najlepsze oszacowanie - rezerwa składki</v>
      </c>
      <c r="F7" s="796"/>
      <c r="G7" s="796"/>
      <c r="H7" s="761" t="str">
        <f>Słownik!B137</f>
        <v>Najlepsze oszacowanie - rezerwa szkodowa</v>
      </c>
      <c r="I7" s="796"/>
      <c r="J7" s="796"/>
      <c r="K7" s="799" t="str">
        <f>Słownik!B141</f>
        <v>Margines ryzyka</v>
      </c>
      <c r="L7" s="799" t="str">
        <f>Słownik!B142</f>
        <v>RTU liczone jako całość</v>
      </c>
      <c r="M7" s="761" t="str">
        <f>Słownik!B144</f>
        <v>Przypisana</v>
      </c>
      <c r="N7" s="796"/>
      <c r="O7" s="761" t="str">
        <f>Słownik!B145</f>
        <v>Zarobiona</v>
      </c>
      <c r="P7" s="796"/>
      <c r="Q7" s="796"/>
      <c r="R7" s="796"/>
      <c r="S7" s="796"/>
    </row>
    <row r="8" spans="1:21" ht="37.5" customHeight="1">
      <c r="C8" s="805"/>
      <c r="D8" s="798"/>
      <c r="E8" s="185" t="str">
        <f>Słownik!B138</f>
        <v>Brutto</v>
      </c>
      <c r="F8" s="190" t="str">
        <f>Słownik!B139</f>
        <v>Kwoty należne z umów reasekuracji i od SPV</v>
      </c>
      <c r="G8" s="185" t="str">
        <f>Słownik!B140</f>
        <v>Netto</v>
      </c>
      <c r="H8" s="185" t="str">
        <f>Słownik!B138</f>
        <v>Brutto</v>
      </c>
      <c r="I8" s="190" t="str">
        <f>Słownik!B139</f>
        <v>Kwoty należne z umów reasekuracji i od SPV</v>
      </c>
      <c r="J8" s="185" t="str">
        <f>Słownik!B140</f>
        <v>Netto</v>
      </c>
      <c r="K8" s="800"/>
      <c r="L8" s="800"/>
      <c r="M8" s="185" t="str">
        <f>Słownik!B138</f>
        <v>Brutto</v>
      </c>
      <c r="N8" s="185" t="str">
        <f>Słownik!B140</f>
        <v>Netto</v>
      </c>
      <c r="O8" s="185" t="str">
        <f>Słownik!B138</f>
        <v>Brutto</v>
      </c>
      <c r="P8" s="185" t="str">
        <f>Słownik!B140</f>
        <v>Netto</v>
      </c>
      <c r="Q8" s="798"/>
      <c r="R8" s="798"/>
      <c r="S8" s="798"/>
    </row>
    <row r="9" spans="1:21">
      <c r="C9" s="812" t="str">
        <f>Słownik!B150</f>
        <v>Ubezpieczenia majątkowo-osobowe - działalność bezpośrednia</v>
      </c>
      <c r="D9" s="812"/>
      <c r="E9" s="197">
        <f t="shared" ref="E9:S9" si="0">SUM(E10:E21)</f>
        <v>0</v>
      </c>
      <c r="F9" s="197">
        <f t="shared" si="0"/>
        <v>0</v>
      </c>
      <c r="G9" s="197">
        <f t="shared" si="0"/>
        <v>0</v>
      </c>
      <c r="H9" s="197">
        <f t="shared" si="0"/>
        <v>0</v>
      </c>
      <c r="I9" s="197">
        <f t="shared" si="0"/>
        <v>0</v>
      </c>
      <c r="J9" s="197">
        <f t="shared" si="0"/>
        <v>0</v>
      </c>
      <c r="K9" s="197">
        <f t="shared" si="0"/>
        <v>0</v>
      </c>
      <c r="L9" s="197">
        <f t="shared" si="0"/>
        <v>0</v>
      </c>
      <c r="M9" s="197">
        <f t="shared" si="0"/>
        <v>0</v>
      </c>
      <c r="N9" s="197">
        <f t="shared" si="0"/>
        <v>0</v>
      </c>
      <c r="O9" s="197">
        <f t="shared" si="0"/>
        <v>0</v>
      </c>
      <c r="P9" s="197">
        <f t="shared" si="0"/>
        <v>0</v>
      </c>
      <c r="Q9" s="197">
        <f t="shared" si="0"/>
        <v>0</v>
      </c>
      <c r="R9" s="197">
        <f t="shared" si="0"/>
        <v>0</v>
      </c>
      <c r="S9" s="197">
        <f t="shared" si="0"/>
        <v>0</v>
      </c>
    </row>
    <row r="10" spans="1:21">
      <c r="C10" s="181" t="s">
        <v>11</v>
      </c>
      <c r="D10" s="186" t="str">
        <f>Słownik!B151</f>
        <v>Ubezpieczenie pokrycia kosztów świadczeń medycznych</v>
      </c>
      <c r="E10" s="205">
        <v>0</v>
      </c>
      <c r="F10" s="205">
        <v>0</v>
      </c>
      <c r="G10" s="197">
        <f>E10-F10</f>
        <v>0</v>
      </c>
      <c r="H10" s="205">
        <v>0</v>
      </c>
      <c r="I10" s="205">
        <v>0</v>
      </c>
      <c r="J10" s="197">
        <f>H10-I10</f>
        <v>0</v>
      </c>
      <c r="K10" s="205">
        <v>0</v>
      </c>
      <c r="L10" s="205">
        <v>0</v>
      </c>
      <c r="M10" s="698">
        <v>0</v>
      </c>
      <c r="N10" s="206">
        <v>0</v>
      </c>
      <c r="O10" s="233">
        <v>0</v>
      </c>
      <c r="P10" s="206">
        <v>0</v>
      </c>
      <c r="Q10" s="614">
        <v>0</v>
      </c>
      <c r="R10" s="614">
        <v>0</v>
      </c>
      <c r="S10" s="614">
        <v>0</v>
      </c>
    </row>
    <row r="11" spans="1:21">
      <c r="C11" s="182" t="s">
        <v>12</v>
      </c>
      <c r="D11" s="186" t="str">
        <f>Słownik!B152</f>
        <v>Ubezpieczenie na wypadek utraty dochodów</v>
      </c>
      <c r="E11" s="205">
        <v>0</v>
      </c>
      <c r="F11" s="205">
        <v>0</v>
      </c>
      <c r="G11" s="197">
        <f t="shared" ref="G11:G39" si="1">E11-F11</f>
        <v>0</v>
      </c>
      <c r="H11" s="205">
        <v>0</v>
      </c>
      <c r="I11" s="205">
        <v>0</v>
      </c>
      <c r="J11" s="197">
        <f t="shared" ref="J11:J39" si="2">H11-I11</f>
        <v>0</v>
      </c>
      <c r="K11" s="205">
        <v>0</v>
      </c>
      <c r="L11" s="205">
        <v>0</v>
      </c>
      <c r="M11" s="699">
        <v>0</v>
      </c>
      <c r="N11" s="207">
        <v>0</v>
      </c>
      <c r="O11" s="233">
        <v>0</v>
      </c>
      <c r="P11" s="207">
        <v>0</v>
      </c>
      <c r="Q11" s="411">
        <v>0</v>
      </c>
      <c r="R11" s="411">
        <v>0</v>
      </c>
      <c r="S11" s="411">
        <v>0</v>
      </c>
    </row>
    <row r="12" spans="1:21">
      <c r="C12" s="182" t="s">
        <v>13</v>
      </c>
      <c r="D12" s="186" t="str">
        <f>Słownik!B153</f>
        <v>Ubezpieczenie pracownicze</v>
      </c>
      <c r="E12" s="205">
        <v>0</v>
      </c>
      <c r="F12" s="205">
        <v>0</v>
      </c>
      <c r="G12" s="197">
        <f t="shared" si="1"/>
        <v>0</v>
      </c>
      <c r="H12" s="205">
        <v>0</v>
      </c>
      <c r="I12" s="205">
        <v>0</v>
      </c>
      <c r="J12" s="197">
        <f t="shared" si="2"/>
        <v>0</v>
      </c>
      <c r="K12" s="205">
        <v>0</v>
      </c>
      <c r="L12" s="205">
        <v>0</v>
      </c>
      <c r="M12" s="699">
        <v>0</v>
      </c>
      <c r="N12" s="207">
        <v>0</v>
      </c>
      <c r="O12" s="233">
        <v>0</v>
      </c>
      <c r="P12" s="207">
        <v>0</v>
      </c>
      <c r="Q12" s="411">
        <v>0</v>
      </c>
      <c r="R12" s="411">
        <v>0</v>
      </c>
      <c r="S12" s="411">
        <v>0</v>
      </c>
    </row>
    <row r="13" spans="1:21">
      <c r="C13" s="182" t="s">
        <v>14</v>
      </c>
      <c r="D13" s="186" t="str">
        <f>Słownik!B154</f>
        <v>Ubezpieczenie OC z tyt. użytkowania pojazdów mechanicznych</v>
      </c>
      <c r="E13" s="205">
        <v>0</v>
      </c>
      <c r="F13" s="205">
        <v>0</v>
      </c>
      <c r="G13" s="197">
        <f t="shared" si="1"/>
        <v>0</v>
      </c>
      <c r="H13" s="205">
        <v>0</v>
      </c>
      <c r="I13" s="205">
        <v>0</v>
      </c>
      <c r="J13" s="197">
        <f t="shared" si="2"/>
        <v>0</v>
      </c>
      <c r="K13" s="205">
        <v>0</v>
      </c>
      <c r="L13" s="205">
        <v>0</v>
      </c>
      <c r="M13" s="699">
        <v>0</v>
      </c>
      <c r="N13" s="207">
        <v>0</v>
      </c>
      <c r="O13" s="233">
        <v>0</v>
      </c>
      <c r="P13" s="207">
        <v>0</v>
      </c>
      <c r="Q13" s="411">
        <v>0</v>
      </c>
      <c r="R13" s="411">
        <v>0</v>
      </c>
      <c r="S13" s="411">
        <v>0</v>
      </c>
    </row>
    <row r="14" spans="1:21">
      <c r="C14" s="182" t="s">
        <v>15</v>
      </c>
      <c r="D14" s="186" t="str">
        <f>Słownik!B155</f>
        <v>Inne ubezpieczenie pojazdów</v>
      </c>
      <c r="E14" s="205">
        <v>0</v>
      </c>
      <c r="F14" s="205">
        <v>0</v>
      </c>
      <c r="G14" s="197">
        <f t="shared" si="1"/>
        <v>0</v>
      </c>
      <c r="H14" s="205">
        <v>0</v>
      </c>
      <c r="I14" s="205">
        <v>0</v>
      </c>
      <c r="J14" s="197">
        <f t="shared" si="2"/>
        <v>0</v>
      </c>
      <c r="K14" s="205">
        <v>0</v>
      </c>
      <c r="L14" s="205">
        <v>0</v>
      </c>
      <c r="M14" s="699">
        <v>0</v>
      </c>
      <c r="N14" s="207">
        <v>0</v>
      </c>
      <c r="O14" s="233">
        <v>0</v>
      </c>
      <c r="P14" s="207">
        <v>0</v>
      </c>
      <c r="Q14" s="411">
        <v>0</v>
      </c>
      <c r="R14" s="411">
        <v>0</v>
      </c>
      <c r="S14" s="411">
        <v>0</v>
      </c>
    </row>
    <row r="15" spans="1:21">
      <c r="C15" s="182" t="s">
        <v>16</v>
      </c>
      <c r="D15" s="186" t="str">
        <f>Słownik!B156</f>
        <v>Ubezpieczenie morskie, lotnicze i transportowe</v>
      </c>
      <c r="E15" s="205">
        <v>0</v>
      </c>
      <c r="F15" s="205">
        <v>0</v>
      </c>
      <c r="G15" s="197">
        <f t="shared" si="1"/>
        <v>0</v>
      </c>
      <c r="H15" s="205">
        <v>0</v>
      </c>
      <c r="I15" s="205">
        <v>0</v>
      </c>
      <c r="J15" s="197">
        <f t="shared" si="2"/>
        <v>0</v>
      </c>
      <c r="K15" s="205">
        <v>0</v>
      </c>
      <c r="L15" s="205">
        <v>0</v>
      </c>
      <c r="M15" s="699">
        <v>0</v>
      </c>
      <c r="N15" s="207">
        <v>0</v>
      </c>
      <c r="O15" s="233">
        <v>0</v>
      </c>
      <c r="P15" s="207">
        <v>0</v>
      </c>
      <c r="Q15" s="411">
        <v>0</v>
      </c>
      <c r="R15" s="411">
        <v>0</v>
      </c>
      <c r="S15" s="411">
        <v>0</v>
      </c>
    </row>
    <row r="16" spans="1:21">
      <c r="C16" s="182" t="s">
        <v>17</v>
      </c>
      <c r="D16" s="186" t="str">
        <f>Słownik!B157</f>
        <v>Ubezpieczenie ogniowe i pozostałych szkód rzeczowych</v>
      </c>
      <c r="E16" s="205">
        <v>0</v>
      </c>
      <c r="F16" s="205">
        <v>0</v>
      </c>
      <c r="G16" s="197">
        <f t="shared" si="1"/>
        <v>0</v>
      </c>
      <c r="H16" s="205">
        <v>0</v>
      </c>
      <c r="I16" s="205">
        <v>0</v>
      </c>
      <c r="J16" s="197">
        <f t="shared" si="2"/>
        <v>0</v>
      </c>
      <c r="K16" s="205">
        <v>0</v>
      </c>
      <c r="L16" s="205">
        <v>0</v>
      </c>
      <c r="M16" s="699">
        <v>0</v>
      </c>
      <c r="N16" s="207">
        <v>0</v>
      </c>
      <c r="O16" s="233">
        <v>0</v>
      </c>
      <c r="P16" s="207">
        <v>0</v>
      </c>
      <c r="Q16" s="411">
        <v>0</v>
      </c>
      <c r="R16" s="411">
        <v>0</v>
      </c>
      <c r="S16" s="411">
        <v>0</v>
      </c>
    </row>
    <row r="17" spans="3:19">
      <c r="C17" s="182" t="s">
        <v>18</v>
      </c>
      <c r="D17" s="186" t="str">
        <f>Słownik!B158</f>
        <v>Ubezpieczenie OC ogólnej</v>
      </c>
      <c r="E17" s="205">
        <v>0</v>
      </c>
      <c r="F17" s="205">
        <v>0</v>
      </c>
      <c r="G17" s="197">
        <f t="shared" si="1"/>
        <v>0</v>
      </c>
      <c r="H17" s="205">
        <v>0</v>
      </c>
      <c r="I17" s="205">
        <v>0</v>
      </c>
      <c r="J17" s="197">
        <f t="shared" si="2"/>
        <v>0</v>
      </c>
      <c r="K17" s="205">
        <v>0</v>
      </c>
      <c r="L17" s="205">
        <v>0</v>
      </c>
      <c r="M17" s="699">
        <v>0</v>
      </c>
      <c r="N17" s="207">
        <v>0</v>
      </c>
      <c r="O17" s="233">
        <v>0</v>
      </c>
      <c r="P17" s="207">
        <v>0</v>
      </c>
      <c r="Q17" s="411">
        <v>0</v>
      </c>
      <c r="R17" s="411">
        <v>0</v>
      </c>
      <c r="S17" s="411">
        <v>0</v>
      </c>
    </row>
    <row r="18" spans="3:19">
      <c r="C18" s="182" t="s">
        <v>19</v>
      </c>
      <c r="D18" s="186" t="str">
        <f>Słownik!B159</f>
        <v>Ubezpieczenie kredytu i gwarancji ubezpieczeniowej</v>
      </c>
      <c r="E18" s="205">
        <v>0</v>
      </c>
      <c r="F18" s="205">
        <v>0</v>
      </c>
      <c r="G18" s="197">
        <f t="shared" si="1"/>
        <v>0</v>
      </c>
      <c r="H18" s="205">
        <v>0</v>
      </c>
      <c r="I18" s="205">
        <v>0</v>
      </c>
      <c r="J18" s="197">
        <f t="shared" si="2"/>
        <v>0</v>
      </c>
      <c r="K18" s="205">
        <v>0</v>
      </c>
      <c r="L18" s="205">
        <v>0</v>
      </c>
      <c r="M18" s="699">
        <v>0</v>
      </c>
      <c r="N18" s="207">
        <v>0</v>
      </c>
      <c r="O18" s="233">
        <v>0</v>
      </c>
      <c r="P18" s="207">
        <v>0</v>
      </c>
      <c r="Q18" s="411">
        <v>0</v>
      </c>
      <c r="R18" s="411">
        <v>0</v>
      </c>
      <c r="S18" s="411">
        <v>0</v>
      </c>
    </row>
    <row r="19" spans="3:19">
      <c r="C19" s="182" t="s">
        <v>20</v>
      </c>
      <c r="D19" s="186" t="str">
        <f>Słownik!B160</f>
        <v>Ubezpieczenie ochrony prawnej</v>
      </c>
      <c r="E19" s="205">
        <v>0</v>
      </c>
      <c r="F19" s="205">
        <v>0</v>
      </c>
      <c r="G19" s="197">
        <f t="shared" si="1"/>
        <v>0</v>
      </c>
      <c r="H19" s="205">
        <v>0</v>
      </c>
      <c r="I19" s="205">
        <v>0</v>
      </c>
      <c r="J19" s="197">
        <f t="shared" si="2"/>
        <v>0</v>
      </c>
      <c r="K19" s="205">
        <v>0</v>
      </c>
      <c r="L19" s="205">
        <v>0</v>
      </c>
      <c r="M19" s="699">
        <v>0</v>
      </c>
      <c r="N19" s="207">
        <v>0</v>
      </c>
      <c r="O19" s="233">
        <v>0</v>
      </c>
      <c r="P19" s="207">
        <v>0</v>
      </c>
      <c r="Q19" s="411">
        <v>0</v>
      </c>
      <c r="R19" s="411">
        <v>0</v>
      </c>
      <c r="S19" s="411">
        <v>0</v>
      </c>
    </row>
    <row r="20" spans="3:19">
      <c r="C20" s="182" t="s">
        <v>21</v>
      </c>
      <c r="D20" s="186" t="str">
        <f>Słownik!B161</f>
        <v>Ubezpieczenie świadczenia pomocy (Assistance)</v>
      </c>
      <c r="E20" s="205">
        <v>0</v>
      </c>
      <c r="F20" s="205">
        <v>0</v>
      </c>
      <c r="G20" s="197">
        <f t="shared" si="1"/>
        <v>0</v>
      </c>
      <c r="H20" s="205">
        <v>0</v>
      </c>
      <c r="I20" s="205">
        <v>0</v>
      </c>
      <c r="J20" s="197">
        <f t="shared" si="2"/>
        <v>0</v>
      </c>
      <c r="K20" s="205">
        <v>0</v>
      </c>
      <c r="L20" s="205">
        <v>0</v>
      </c>
      <c r="M20" s="699">
        <v>0</v>
      </c>
      <c r="N20" s="207">
        <v>0</v>
      </c>
      <c r="O20" s="233">
        <v>0</v>
      </c>
      <c r="P20" s="207">
        <v>0</v>
      </c>
      <c r="Q20" s="411">
        <v>0</v>
      </c>
      <c r="R20" s="411">
        <v>0</v>
      </c>
      <c r="S20" s="411">
        <v>0</v>
      </c>
    </row>
    <row r="21" spans="3:19">
      <c r="C21" s="183" t="s">
        <v>22</v>
      </c>
      <c r="D21" s="187" t="str">
        <f>Słownik!B162</f>
        <v>Ubezpieczenie różnych ryzyk finansowych</v>
      </c>
      <c r="E21" s="205">
        <v>0</v>
      </c>
      <c r="F21" s="205">
        <v>0</v>
      </c>
      <c r="G21" s="197">
        <f t="shared" si="1"/>
        <v>0</v>
      </c>
      <c r="H21" s="205">
        <v>0</v>
      </c>
      <c r="I21" s="205">
        <v>0</v>
      </c>
      <c r="J21" s="197">
        <f t="shared" si="2"/>
        <v>0</v>
      </c>
      <c r="K21" s="205">
        <v>0</v>
      </c>
      <c r="L21" s="205">
        <v>0</v>
      </c>
      <c r="M21" s="700">
        <v>0</v>
      </c>
      <c r="N21" s="348">
        <v>0</v>
      </c>
      <c r="O21" s="233">
        <v>0</v>
      </c>
      <c r="P21" s="348">
        <v>0</v>
      </c>
      <c r="Q21" s="412">
        <v>0</v>
      </c>
      <c r="R21" s="412">
        <v>0</v>
      </c>
      <c r="S21" s="412">
        <v>0</v>
      </c>
    </row>
    <row r="22" spans="3:19" ht="15.75" customHeight="1">
      <c r="C22" s="812" t="str">
        <f>Słownik!B163</f>
        <v>Ubezpieczenia majątkowo-osobowe - reasekuracja proporcjonalna</v>
      </c>
      <c r="D22" s="812"/>
      <c r="E22" s="197">
        <f t="shared" ref="E22:S22" si="3">SUM(E23:E34)</f>
        <v>0</v>
      </c>
      <c r="F22" s="197">
        <f t="shared" si="3"/>
        <v>0</v>
      </c>
      <c r="G22" s="197">
        <f t="shared" si="3"/>
        <v>0</v>
      </c>
      <c r="H22" s="197">
        <f t="shared" si="3"/>
        <v>0</v>
      </c>
      <c r="I22" s="197">
        <f t="shared" si="3"/>
        <v>0</v>
      </c>
      <c r="J22" s="197">
        <f t="shared" si="3"/>
        <v>0</v>
      </c>
      <c r="K22" s="197">
        <f t="shared" si="3"/>
        <v>0</v>
      </c>
      <c r="L22" s="197">
        <f t="shared" si="3"/>
        <v>0</v>
      </c>
      <c r="M22" s="197">
        <f t="shared" si="3"/>
        <v>0</v>
      </c>
      <c r="N22" s="197">
        <f t="shared" si="3"/>
        <v>0</v>
      </c>
      <c r="O22" s="197">
        <f t="shared" si="3"/>
        <v>0</v>
      </c>
      <c r="P22" s="198">
        <f t="shared" si="3"/>
        <v>0</v>
      </c>
      <c r="Q22" s="198">
        <f t="shared" si="3"/>
        <v>0</v>
      </c>
      <c r="R22" s="198">
        <f t="shared" si="3"/>
        <v>0</v>
      </c>
      <c r="S22" s="198">
        <f t="shared" si="3"/>
        <v>0</v>
      </c>
    </row>
    <row r="23" spans="3:19">
      <c r="C23" s="181" t="s">
        <v>23</v>
      </c>
      <c r="D23" s="186" t="str">
        <f>Słownik!B164</f>
        <v>Ubezpieczenie pokrycia kosztów świadczeń medycznych</v>
      </c>
      <c r="E23" s="205">
        <v>0</v>
      </c>
      <c r="F23" s="205">
        <v>0</v>
      </c>
      <c r="G23" s="197">
        <f>E23-F23</f>
        <v>0</v>
      </c>
      <c r="H23" s="205">
        <v>0</v>
      </c>
      <c r="I23" s="205">
        <v>0</v>
      </c>
      <c r="J23" s="197">
        <f>H23-I23</f>
        <v>0</v>
      </c>
      <c r="K23" s="205">
        <v>0</v>
      </c>
      <c r="L23" s="205">
        <v>0</v>
      </c>
      <c r="M23" s="698">
        <v>0</v>
      </c>
      <c r="N23" s="206">
        <v>0</v>
      </c>
      <c r="O23" s="233">
        <v>0</v>
      </c>
      <c r="P23" s="206">
        <v>0</v>
      </c>
      <c r="Q23" s="614">
        <v>0</v>
      </c>
      <c r="R23" s="614">
        <v>0</v>
      </c>
      <c r="S23" s="614">
        <v>0</v>
      </c>
    </row>
    <row r="24" spans="3:19">
      <c r="C24" s="182" t="s">
        <v>24</v>
      </c>
      <c r="D24" s="186" t="str">
        <f>Słownik!B165</f>
        <v>Ubezpieczenie na wypadek utraty dochodów</v>
      </c>
      <c r="E24" s="205">
        <v>0</v>
      </c>
      <c r="F24" s="205">
        <v>0</v>
      </c>
      <c r="G24" s="197">
        <f t="shared" si="1"/>
        <v>0</v>
      </c>
      <c r="H24" s="205">
        <v>0</v>
      </c>
      <c r="I24" s="205">
        <v>0</v>
      </c>
      <c r="J24" s="197">
        <f t="shared" si="2"/>
        <v>0</v>
      </c>
      <c r="K24" s="205">
        <v>0</v>
      </c>
      <c r="L24" s="205">
        <v>0</v>
      </c>
      <c r="M24" s="699">
        <v>0</v>
      </c>
      <c r="N24" s="207">
        <v>0</v>
      </c>
      <c r="O24" s="233">
        <v>0</v>
      </c>
      <c r="P24" s="207">
        <v>0</v>
      </c>
      <c r="Q24" s="411">
        <v>0</v>
      </c>
      <c r="R24" s="411">
        <v>0</v>
      </c>
      <c r="S24" s="411">
        <v>0</v>
      </c>
    </row>
    <row r="25" spans="3:19">
      <c r="C25" s="182" t="s">
        <v>25</v>
      </c>
      <c r="D25" s="186" t="str">
        <f>Słownik!B166</f>
        <v>Ubezpieczenie pracownicze</v>
      </c>
      <c r="E25" s="205">
        <v>0</v>
      </c>
      <c r="F25" s="205">
        <v>0</v>
      </c>
      <c r="G25" s="197">
        <f t="shared" si="1"/>
        <v>0</v>
      </c>
      <c r="H25" s="205">
        <v>0</v>
      </c>
      <c r="I25" s="205">
        <v>0</v>
      </c>
      <c r="J25" s="197">
        <f t="shared" si="2"/>
        <v>0</v>
      </c>
      <c r="K25" s="205">
        <v>0</v>
      </c>
      <c r="L25" s="205">
        <v>0</v>
      </c>
      <c r="M25" s="699">
        <v>0</v>
      </c>
      <c r="N25" s="207">
        <v>0</v>
      </c>
      <c r="O25" s="233">
        <v>0</v>
      </c>
      <c r="P25" s="207">
        <v>0</v>
      </c>
      <c r="Q25" s="411">
        <v>0</v>
      </c>
      <c r="R25" s="411">
        <v>0</v>
      </c>
      <c r="S25" s="411">
        <v>0</v>
      </c>
    </row>
    <row r="26" spans="3:19">
      <c r="C26" s="182" t="s">
        <v>26</v>
      </c>
      <c r="D26" s="186" t="str">
        <f>Słownik!B167</f>
        <v>Ubezpieczenie OC z tyt. użytkowania pojazdów mechanicznych</v>
      </c>
      <c r="E26" s="205">
        <v>0</v>
      </c>
      <c r="F26" s="205">
        <v>0</v>
      </c>
      <c r="G26" s="197">
        <f t="shared" si="1"/>
        <v>0</v>
      </c>
      <c r="H26" s="205">
        <v>0</v>
      </c>
      <c r="I26" s="205">
        <v>0</v>
      </c>
      <c r="J26" s="197">
        <f t="shared" si="2"/>
        <v>0</v>
      </c>
      <c r="K26" s="205">
        <v>0</v>
      </c>
      <c r="L26" s="205">
        <v>0</v>
      </c>
      <c r="M26" s="699">
        <v>0</v>
      </c>
      <c r="N26" s="207">
        <v>0</v>
      </c>
      <c r="O26" s="233">
        <v>0</v>
      </c>
      <c r="P26" s="207">
        <v>0</v>
      </c>
      <c r="Q26" s="411">
        <v>0</v>
      </c>
      <c r="R26" s="411">
        <v>0</v>
      </c>
      <c r="S26" s="411">
        <v>0</v>
      </c>
    </row>
    <row r="27" spans="3:19">
      <c r="C27" s="182" t="s">
        <v>27</v>
      </c>
      <c r="D27" s="186" t="str">
        <f>Słownik!B168</f>
        <v>Inne ubezpieczenie pojazdów</v>
      </c>
      <c r="E27" s="205">
        <v>0</v>
      </c>
      <c r="F27" s="205">
        <v>0</v>
      </c>
      <c r="G27" s="197">
        <f t="shared" si="1"/>
        <v>0</v>
      </c>
      <c r="H27" s="205">
        <v>0</v>
      </c>
      <c r="I27" s="205">
        <v>0</v>
      </c>
      <c r="J27" s="197">
        <f t="shared" si="2"/>
        <v>0</v>
      </c>
      <c r="K27" s="205">
        <v>0</v>
      </c>
      <c r="L27" s="205">
        <v>0</v>
      </c>
      <c r="M27" s="699">
        <v>0</v>
      </c>
      <c r="N27" s="207">
        <v>0</v>
      </c>
      <c r="O27" s="233">
        <v>0</v>
      </c>
      <c r="P27" s="207">
        <v>0</v>
      </c>
      <c r="Q27" s="411">
        <v>0</v>
      </c>
      <c r="R27" s="411">
        <v>0</v>
      </c>
      <c r="S27" s="411">
        <v>0</v>
      </c>
    </row>
    <row r="28" spans="3:19">
      <c r="C28" s="182" t="s">
        <v>28</v>
      </c>
      <c r="D28" s="186" t="str">
        <f>Słownik!B169</f>
        <v>Ubezpieczenie morskie, lotnicze i transportowe</v>
      </c>
      <c r="E28" s="205">
        <v>0</v>
      </c>
      <c r="F28" s="205">
        <v>0</v>
      </c>
      <c r="G28" s="197">
        <f t="shared" si="1"/>
        <v>0</v>
      </c>
      <c r="H28" s="205">
        <v>0</v>
      </c>
      <c r="I28" s="205">
        <v>0</v>
      </c>
      <c r="J28" s="197">
        <f t="shared" si="2"/>
        <v>0</v>
      </c>
      <c r="K28" s="205">
        <v>0</v>
      </c>
      <c r="L28" s="205">
        <v>0</v>
      </c>
      <c r="M28" s="699">
        <v>0</v>
      </c>
      <c r="N28" s="207">
        <v>0</v>
      </c>
      <c r="O28" s="233">
        <v>0</v>
      </c>
      <c r="P28" s="207">
        <v>0</v>
      </c>
      <c r="Q28" s="411">
        <v>0</v>
      </c>
      <c r="R28" s="411">
        <v>0</v>
      </c>
      <c r="S28" s="411">
        <v>0</v>
      </c>
    </row>
    <row r="29" spans="3:19">
      <c r="C29" s="182" t="s">
        <v>29</v>
      </c>
      <c r="D29" s="186" t="str">
        <f>Słownik!B170</f>
        <v>Ubezpieczenie ogniowe i pozostałych szkód rzeczowych</v>
      </c>
      <c r="E29" s="205">
        <v>0</v>
      </c>
      <c r="F29" s="205">
        <v>0</v>
      </c>
      <c r="G29" s="197">
        <f t="shared" si="1"/>
        <v>0</v>
      </c>
      <c r="H29" s="205">
        <v>0</v>
      </c>
      <c r="I29" s="205">
        <v>0</v>
      </c>
      <c r="J29" s="197">
        <f t="shared" si="2"/>
        <v>0</v>
      </c>
      <c r="K29" s="205">
        <v>0</v>
      </c>
      <c r="L29" s="205">
        <v>0</v>
      </c>
      <c r="M29" s="699">
        <v>0</v>
      </c>
      <c r="N29" s="207">
        <v>0</v>
      </c>
      <c r="O29" s="233">
        <v>0</v>
      </c>
      <c r="P29" s="207">
        <v>0</v>
      </c>
      <c r="Q29" s="411">
        <v>0</v>
      </c>
      <c r="R29" s="411">
        <v>0</v>
      </c>
      <c r="S29" s="411">
        <v>0</v>
      </c>
    </row>
    <row r="30" spans="3:19">
      <c r="C30" s="182" t="s">
        <v>30</v>
      </c>
      <c r="D30" s="186" t="str">
        <f>Słownik!B171</f>
        <v>Ubezpieczenie OC ogólnej</v>
      </c>
      <c r="E30" s="205">
        <v>0</v>
      </c>
      <c r="F30" s="205">
        <v>0</v>
      </c>
      <c r="G30" s="197">
        <f t="shared" si="1"/>
        <v>0</v>
      </c>
      <c r="H30" s="205">
        <v>0</v>
      </c>
      <c r="I30" s="205">
        <v>0</v>
      </c>
      <c r="J30" s="197">
        <f t="shared" si="2"/>
        <v>0</v>
      </c>
      <c r="K30" s="205">
        <v>0</v>
      </c>
      <c r="L30" s="205">
        <v>0</v>
      </c>
      <c r="M30" s="699">
        <v>0</v>
      </c>
      <c r="N30" s="207">
        <v>0</v>
      </c>
      <c r="O30" s="233">
        <v>0</v>
      </c>
      <c r="P30" s="207">
        <v>0</v>
      </c>
      <c r="Q30" s="411">
        <v>0</v>
      </c>
      <c r="R30" s="411">
        <v>0</v>
      </c>
      <c r="S30" s="411">
        <v>0</v>
      </c>
    </row>
    <row r="31" spans="3:19">
      <c r="C31" s="182" t="s">
        <v>31</v>
      </c>
      <c r="D31" s="186" t="str">
        <f>Słownik!B172</f>
        <v>Ubezpieczenie kredytu i gwarancji ubezpieczeniowej</v>
      </c>
      <c r="E31" s="205">
        <v>0</v>
      </c>
      <c r="F31" s="205">
        <v>0</v>
      </c>
      <c r="G31" s="197">
        <f t="shared" si="1"/>
        <v>0</v>
      </c>
      <c r="H31" s="205">
        <v>0</v>
      </c>
      <c r="I31" s="205">
        <v>0</v>
      </c>
      <c r="J31" s="197">
        <f t="shared" si="2"/>
        <v>0</v>
      </c>
      <c r="K31" s="205">
        <v>0</v>
      </c>
      <c r="L31" s="205">
        <v>0</v>
      </c>
      <c r="M31" s="699">
        <v>0</v>
      </c>
      <c r="N31" s="207">
        <v>0</v>
      </c>
      <c r="O31" s="233">
        <v>0</v>
      </c>
      <c r="P31" s="207">
        <v>0</v>
      </c>
      <c r="Q31" s="411">
        <v>0</v>
      </c>
      <c r="R31" s="411">
        <v>0</v>
      </c>
      <c r="S31" s="411">
        <v>0</v>
      </c>
    </row>
    <row r="32" spans="3:19">
      <c r="C32" s="182" t="s">
        <v>1140</v>
      </c>
      <c r="D32" s="186" t="str">
        <f>Słownik!B173</f>
        <v>Ubezpieczenie ochrony prawnej</v>
      </c>
      <c r="E32" s="205">
        <v>0</v>
      </c>
      <c r="F32" s="205">
        <v>0</v>
      </c>
      <c r="G32" s="197">
        <f t="shared" si="1"/>
        <v>0</v>
      </c>
      <c r="H32" s="205">
        <v>0</v>
      </c>
      <c r="I32" s="205">
        <v>0</v>
      </c>
      <c r="J32" s="197">
        <f t="shared" si="2"/>
        <v>0</v>
      </c>
      <c r="K32" s="205">
        <v>0</v>
      </c>
      <c r="L32" s="205">
        <v>0</v>
      </c>
      <c r="M32" s="699">
        <v>0</v>
      </c>
      <c r="N32" s="207">
        <v>0</v>
      </c>
      <c r="O32" s="233">
        <v>0</v>
      </c>
      <c r="P32" s="207">
        <v>0</v>
      </c>
      <c r="Q32" s="411">
        <v>0</v>
      </c>
      <c r="R32" s="411">
        <v>0</v>
      </c>
      <c r="S32" s="411">
        <v>0</v>
      </c>
    </row>
    <row r="33" spans="2:19">
      <c r="C33" s="182" t="s">
        <v>1141</v>
      </c>
      <c r="D33" s="186" t="str">
        <f>Słownik!B174</f>
        <v>Ubezpieczenie świadczenia pomocy (Assistance)</v>
      </c>
      <c r="E33" s="205">
        <v>0</v>
      </c>
      <c r="F33" s="205">
        <v>0</v>
      </c>
      <c r="G33" s="197">
        <f t="shared" si="1"/>
        <v>0</v>
      </c>
      <c r="H33" s="205">
        <v>0</v>
      </c>
      <c r="I33" s="205">
        <v>0</v>
      </c>
      <c r="J33" s="197">
        <f t="shared" si="2"/>
        <v>0</v>
      </c>
      <c r="K33" s="205">
        <v>0</v>
      </c>
      <c r="L33" s="205">
        <v>0</v>
      </c>
      <c r="M33" s="699">
        <v>0</v>
      </c>
      <c r="N33" s="207">
        <v>0</v>
      </c>
      <c r="O33" s="233">
        <v>0</v>
      </c>
      <c r="P33" s="207">
        <v>0</v>
      </c>
      <c r="Q33" s="411">
        <v>0</v>
      </c>
      <c r="R33" s="411">
        <v>0</v>
      </c>
      <c r="S33" s="411">
        <v>0</v>
      </c>
    </row>
    <row r="34" spans="2:19">
      <c r="C34" s="189" t="s">
        <v>1142</v>
      </c>
      <c r="D34" s="186" t="str">
        <f>Słownik!B175</f>
        <v>Ubezpieczenie różnych ryzyk finansowych</v>
      </c>
      <c r="E34" s="205">
        <v>0</v>
      </c>
      <c r="F34" s="205">
        <v>0</v>
      </c>
      <c r="G34" s="197">
        <f t="shared" si="1"/>
        <v>0</v>
      </c>
      <c r="H34" s="205">
        <v>0</v>
      </c>
      <c r="I34" s="205">
        <v>0</v>
      </c>
      <c r="J34" s="197">
        <f t="shared" si="2"/>
        <v>0</v>
      </c>
      <c r="K34" s="205">
        <v>0</v>
      </c>
      <c r="L34" s="205">
        <v>0</v>
      </c>
      <c r="M34" s="700">
        <v>0</v>
      </c>
      <c r="N34" s="348">
        <v>0</v>
      </c>
      <c r="O34" s="355">
        <v>0</v>
      </c>
      <c r="P34" s="348">
        <v>0</v>
      </c>
      <c r="Q34" s="412">
        <v>0</v>
      </c>
      <c r="R34" s="412">
        <v>0</v>
      </c>
      <c r="S34" s="412">
        <v>0</v>
      </c>
    </row>
    <row r="35" spans="2:19" ht="15.75" customHeight="1">
      <c r="C35" s="813" t="str">
        <f>Słownik!B176</f>
        <v>Ubezpieczenia majątkowo-osobowe - reasekuracja nieproporcjonalna</v>
      </c>
      <c r="D35" s="813"/>
      <c r="E35" s="197">
        <f t="shared" ref="E35:J35" si="4">SUM(E36:E39)</f>
        <v>0</v>
      </c>
      <c r="F35" s="197">
        <f t="shared" si="4"/>
        <v>0</v>
      </c>
      <c r="G35" s="197">
        <f t="shared" si="4"/>
        <v>0</v>
      </c>
      <c r="H35" s="197">
        <f t="shared" si="4"/>
        <v>0</v>
      </c>
      <c r="I35" s="197">
        <f t="shared" si="4"/>
        <v>0</v>
      </c>
      <c r="J35" s="197">
        <f t="shared" si="4"/>
        <v>0</v>
      </c>
      <c r="K35" s="197">
        <f t="shared" ref="K35:L35" si="5">SUM(K36:K39)</f>
        <v>0</v>
      </c>
      <c r="L35" s="197">
        <f t="shared" si="5"/>
        <v>0</v>
      </c>
      <c r="M35" s="197">
        <f t="shared" ref="M35:N35" si="6">SUM(M36:M39)</f>
        <v>0</v>
      </c>
      <c r="N35" s="197">
        <f t="shared" si="6"/>
        <v>0</v>
      </c>
      <c r="O35" s="198">
        <f t="shared" ref="O35:S35" si="7">SUM(O36:O39)</f>
        <v>0</v>
      </c>
      <c r="P35" s="198">
        <f t="shared" si="7"/>
        <v>0</v>
      </c>
      <c r="Q35" s="198">
        <f t="shared" si="7"/>
        <v>0</v>
      </c>
      <c r="R35" s="198">
        <f t="shared" si="7"/>
        <v>0</v>
      </c>
      <c r="S35" s="198">
        <f t="shared" si="7"/>
        <v>0</v>
      </c>
    </row>
    <row r="36" spans="2:19">
      <c r="C36" s="182" t="s">
        <v>1143</v>
      </c>
      <c r="D36" s="186" t="str">
        <f>Słownik!B177</f>
        <v>Reasekuracja nieproporcjonalna ubezpieczeń zdrowotnych</v>
      </c>
      <c r="E36" s="205">
        <v>0</v>
      </c>
      <c r="F36" s="205">
        <v>0</v>
      </c>
      <c r="G36" s="197">
        <f>E36-F36</f>
        <v>0</v>
      </c>
      <c r="H36" s="205">
        <v>0</v>
      </c>
      <c r="I36" s="205">
        <v>0</v>
      </c>
      <c r="J36" s="197">
        <f>H36-I36</f>
        <v>0</v>
      </c>
      <c r="K36" s="205">
        <v>0</v>
      </c>
      <c r="L36" s="205">
        <v>0</v>
      </c>
      <c r="M36" s="699">
        <v>0</v>
      </c>
      <c r="N36" s="207">
        <v>0</v>
      </c>
      <c r="O36" s="699">
        <v>0</v>
      </c>
      <c r="P36" s="207">
        <v>0</v>
      </c>
      <c r="Q36" s="207">
        <v>0</v>
      </c>
      <c r="R36" s="207">
        <v>0</v>
      </c>
      <c r="S36" s="207">
        <v>0</v>
      </c>
    </row>
    <row r="37" spans="2:19">
      <c r="C37" s="182" t="s">
        <v>1144</v>
      </c>
      <c r="D37" s="186" t="str">
        <f>Słownik!B178</f>
        <v>Reasekuracja nieproporcjonalna ubezpieczeń osobowych</v>
      </c>
      <c r="E37" s="205">
        <v>0</v>
      </c>
      <c r="F37" s="205">
        <v>0</v>
      </c>
      <c r="G37" s="197">
        <f t="shared" si="1"/>
        <v>0</v>
      </c>
      <c r="H37" s="205">
        <v>0</v>
      </c>
      <c r="I37" s="205">
        <v>0</v>
      </c>
      <c r="J37" s="197">
        <f t="shared" si="2"/>
        <v>0</v>
      </c>
      <c r="K37" s="205">
        <v>0</v>
      </c>
      <c r="L37" s="205">
        <v>0</v>
      </c>
      <c r="M37" s="699">
        <v>0</v>
      </c>
      <c r="N37" s="207">
        <v>0</v>
      </c>
      <c r="O37" s="699">
        <v>0</v>
      </c>
      <c r="P37" s="207">
        <v>0</v>
      </c>
      <c r="Q37" s="207">
        <v>0</v>
      </c>
      <c r="R37" s="207">
        <v>0</v>
      </c>
      <c r="S37" s="207">
        <v>0</v>
      </c>
    </row>
    <row r="38" spans="2:19">
      <c r="C38" s="182" t="s">
        <v>1145</v>
      </c>
      <c r="D38" s="186" t="str">
        <f>Słownik!B179</f>
        <v>Reasekuracja nieproporcjonalna ubezpieczeń morskich, lotniczych i transportowych</v>
      </c>
      <c r="E38" s="432">
        <v>0</v>
      </c>
      <c r="F38" s="432">
        <v>0</v>
      </c>
      <c r="G38" s="197">
        <f t="shared" si="1"/>
        <v>0</v>
      </c>
      <c r="H38" s="432">
        <v>0</v>
      </c>
      <c r="I38" s="432">
        <v>0</v>
      </c>
      <c r="J38" s="197">
        <f t="shared" si="2"/>
        <v>0</v>
      </c>
      <c r="K38" s="432">
        <v>0</v>
      </c>
      <c r="L38" s="432">
        <v>0</v>
      </c>
      <c r="M38" s="699">
        <v>0</v>
      </c>
      <c r="N38" s="207">
        <v>0</v>
      </c>
      <c r="O38" s="699">
        <v>0</v>
      </c>
      <c r="P38" s="207">
        <v>0</v>
      </c>
      <c r="Q38" s="207">
        <v>0</v>
      </c>
      <c r="R38" s="207">
        <v>0</v>
      </c>
      <c r="S38" s="207">
        <v>0</v>
      </c>
    </row>
    <row r="39" spans="2:19">
      <c r="C39" s="183" t="s">
        <v>1146</v>
      </c>
      <c r="D39" s="659" t="str">
        <f>Słownik!B180</f>
        <v>Reasekuracja nieproporcjonalna ubezpieczeń mienia</v>
      </c>
      <c r="E39" s="208">
        <v>0</v>
      </c>
      <c r="F39" s="208">
        <v>0</v>
      </c>
      <c r="G39" s="197">
        <f t="shared" si="1"/>
        <v>0</v>
      </c>
      <c r="H39" s="208">
        <v>0</v>
      </c>
      <c r="I39" s="208">
        <v>0</v>
      </c>
      <c r="J39" s="197">
        <f t="shared" si="2"/>
        <v>0</v>
      </c>
      <c r="K39" s="208">
        <v>0</v>
      </c>
      <c r="L39" s="208">
        <v>0</v>
      </c>
      <c r="M39" s="700">
        <v>0</v>
      </c>
      <c r="N39" s="348">
        <v>0</v>
      </c>
      <c r="O39" s="700">
        <v>0</v>
      </c>
      <c r="P39" s="348">
        <v>0</v>
      </c>
      <c r="Q39" s="348">
        <v>0</v>
      </c>
      <c r="R39" s="348">
        <v>0</v>
      </c>
      <c r="S39" s="348">
        <v>0</v>
      </c>
    </row>
    <row r="41" spans="2:19" ht="15.75" customHeight="1">
      <c r="B41" s="803" t="str">
        <f>Słownik!B199</f>
        <v>Lob</v>
      </c>
      <c r="C41" s="803" t="str">
        <f>Słownik!B125</f>
        <v>Lp.</v>
      </c>
      <c r="D41" s="795" t="str">
        <f>Słownik!B181</f>
        <v>Segmenty - zobowiązania ubezpieczeń bezpośrednich i reasekuracji proporcjonalnej czynnej</v>
      </c>
      <c r="E41" s="801" t="str">
        <f>Słownik!B135</f>
        <v>Rezerwy techniczno-ubezpieczeniowe (31.12.2012)</v>
      </c>
      <c r="F41" s="801"/>
      <c r="G41" s="801"/>
      <c r="H41" s="801"/>
      <c r="I41" s="801"/>
      <c r="J41" s="801"/>
      <c r="K41" s="801"/>
      <c r="L41" s="801"/>
      <c r="M41" s="796" t="str">
        <f>Słownik!B143</f>
        <v>Składka (za 2012)</v>
      </c>
      <c r="N41" s="796"/>
      <c r="O41" s="796"/>
      <c r="P41" s="796"/>
      <c r="Q41" s="797" t="str">
        <f>Słownik!B146</f>
        <v>Oszacowanie składki zarobionej na udziale własnym w okresie kolejnych 12 miesięcy</v>
      </c>
      <c r="R41" s="797" t="str">
        <f>Słownik!B147</f>
        <v>Wartość obecna oszacowania składki zarobionej na udziale własnym po okresie kolejnych 12 miesięcy (z tytułu obowiązujących umów)</v>
      </c>
      <c r="S41" s="797" t="str">
        <f>Słownik!B148</f>
        <v>Wartość obecna oszacowania składki zarobionej na udziale własnym po 2013 roku (z umów zawartych 1.1-31.12.2013)</v>
      </c>
    </row>
    <row r="42" spans="2:19" ht="15.75" customHeight="1">
      <c r="B42" s="804"/>
      <c r="C42" s="804"/>
      <c r="D42" s="796"/>
      <c r="E42" s="761" t="str">
        <f>Słownik!B136</f>
        <v>Najlepsze oszacowanie - rezerwa składki</v>
      </c>
      <c r="F42" s="796"/>
      <c r="G42" s="796"/>
      <c r="H42" s="761" t="str">
        <f>Słownik!B137</f>
        <v>Najlepsze oszacowanie - rezerwa szkodowa</v>
      </c>
      <c r="I42" s="796"/>
      <c r="J42" s="796"/>
      <c r="K42" s="799" t="str">
        <f>Słownik!B141</f>
        <v>Margines ryzyka</v>
      </c>
      <c r="L42" s="799" t="str">
        <f>Słownik!B142</f>
        <v>RTU liczone jako całość</v>
      </c>
      <c r="M42" s="761" t="str">
        <f>Słownik!B144</f>
        <v>Przypisana</v>
      </c>
      <c r="N42" s="796"/>
      <c r="O42" s="761" t="str">
        <f>Słownik!B145</f>
        <v>Zarobiona</v>
      </c>
      <c r="P42" s="796"/>
      <c r="Q42" s="796"/>
      <c r="R42" s="796"/>
      <c r="S42" s="796"/>
    </row>
    <row r="43" spans="2:19" ht="61.5" customHeight="1">
      <c r="B43" s="805"/>
      <c r="C43" s="805"/>
      <c r="D43" s="796"/>
      <c r="E43" s="185" t="str">
        <f>Słownik!B138</f>
        <v>Brutto</v>
      </c>
      <c r="F43" s="190" t="str">
        <f>Słownik!B139</f>
        <v>Kwoty należne z umów reasekuracji i od SPV</v>
      </c>
      <c r="G43" s="185" t="str">
        <f>Słownik!B140</f>
        <v>Netto</v>
      </c>
      <c r="H43" s="185" t="str">
        <f>Słownik!B138</f>
        <v>Brutto</v>
      </c>
      <c r="I43" s="190" t="str">
        <f>Słownik!B139</f>
        <v>Kwoty należne z umów reasekuracji i od SPV</v>
      </c>
      <c r="J43" s="185" t="str">
        <f>Słownik!B140</f>
        <v>Netto</v>
      </c>
      <c r="K43" s="800"/>
      <c r="L43" s="800"/>
      <c r="M43" s="185" t="str">
        <f>Słownik!B138</f>
        <v>Brutto</v>
      </c>
      <c r="N43" s="185" t="str">
        <f>Słownik!B140</f>
        <v>Netto</v>
      </c>
      <c r="O43" s="185" t="str">
        <f>Słownik!B138</f>
        <v>Brutto</v>
      </c>
      <c r="P43" s="185" t="str">
        <f>Słownik!B140</f>
        <v>Netto</v>
      </c>
      <c r="Q43" s="798"/>
      <c r="R43" s="798"/>
      <c r="S43" s="798"/>
    </row>
    <row r="44" spans="2:19">
      <c r="B44" s="181" t="s">
        <v>135</v>
      </c>
      <c r="C44" s="182" t="s">
        <v>11</v>
      </c>
      <c r="D44" s="194" t="str">
        <f>Słownik!B167</f>
        <v>Ubezpieczenie OC z tyt. użytkowania pojazdów mechanicznych</v>
      </c>
      <c r="E44" s="197">
        <f t="shared" ref="E44:F52" si="8">E13+E26</f>
        <v>0</v>
      </c>
      <c r="F44" s="197">
        <f t="shared" si="8"/>
        <v>0</v>
      </c>
      <c r="G44" s="197">
        <f>E44-F44</f>
        <v>0</v>
      </c>
      <c r="H44" s="197">
        <f t="shared" ref="H44:I52" si="9">H13+H26</f>
        <v>0</v>
      </c>
      <c r="I44" s="197">
        <f t="shared" si="9"/>
        <v>0</v>
      </c>
      <c r="J44" s="197">
        <f>H44-I44</f>
        <v>0</v>
      </c>
      <c r="K44" s="197">
        <f t="shared" ref="K44:S44" si="10">K13+K26</f>
        <v>0</v>
      </c>
      <c r="L44" s="197">
        <f t="shared" si="10"/>
        <v>0</v>
      </c>
      <c r="M44" s="197">
        <f t="shared" si="10"/>
        <v>0</v>
      </c>
      <c r="N44" s="197">
        <f t="shared" si="10"/>
        <v>0</v>
      </c>
      <c r="O44" s="197">
        <f t="shared" si="10"/>
        <v>0</v>
      </c>
      <c r="P44" s="197">
        <f t="shared" si="10"/>
        <v>0</v>
      </c>
      <c r="Q44" s="197">
        <f t="shared" si="10"/>
        <v>0</v>
      </c>
      <c r="R44" s="197">
        <f t="shared" si="10"/>
        <v>0</v>
      </c>
      <c r="S44" s="197">
        <f t="shared" si="10"/>
        <v>0</v>
      </c>
    </row>
    <row r="45" spans="2:19">
      <c r="B45" s="182" t="s">
        <v>136</v>
      </c>
      <c r="C45" s="182" t="s">
        <v>12</v>
      </c>
      <c r="D45" s="186" t="str">
        <f>Słownik!B155</f>
        <v>Inne ubezpieczenie pojazdów</v>
      </c>
      <c r="E45" s="197">
        <f t="shared" si="8"/>
        <v>0</v>
      </c>
      <c r="F45" s="197">
        <f t="shared" si="8"/>
        <v>0</v>
      </c>
      <c r="G45" s="197">
        <f t="shared" ref="G45:G55" si="11">E45-F45</f>
        <v>0</v>
      </c>
      <c r="H45" s="197">
        <f t="shared" si="9"/>
        <v>0</v>
      </c>
      <c r="I45" s="197">
        <f t="shared" si="9"/>
        <v>0</v>
      </c>
      <c r="J45" s="197">
        <f t="shared" ref="J45:J55" si="12">H45-I45</f>
        <v>0</v>
      </c>
      <c r="K45" s="197">
        <f t="shared" ref="K45:S45" si="13">K14+K27</f>
        <v>0</v>
      </c>
      <c r="L45" s="197">
        <f t="shared" si="13"/>
        <v>0</v>
      </c>
      <c r="M45" s="197">
        <f t="shared" si="13"/>
        <v>0</v>
      </c>
      <c r="N45" s="197">
        <f t="shared" si="13"/>
        <v>0</v>
      </c>
      <c r="O45" s="197">
        <f t="shared" si="13"/>
        <v>0</v>
      </c>
      <c r="P45" s="197">
        <f t="shared" si="13"/>
        <v>0</v>
      </c>
      <c r="Q45" s="197">
        <f t="shared" si="13"/>
        <v>0</v>
      </c>
      <c r="R45" s="197">
        <f t="shared" si="13"/>
        <v>0</v>
      </c>
      <c r="S45" s="197">
        <f t="shared" si="13"/>
        <v>0</v>
      </c>
    </row>
    <row r="46" spans="2:19">
      <c r="B46" s="182" t="s">
        <v>137</v>
      </c>
      <c r="C46" s="182" t="s">
        <v>13</v>
      </c>
      <c r="D46" s="186" t="str">
        <f>Słownik!B156</f>
        <v>Ubezpieczenie morskie, lotnicze i transportowe</v>
      </c>
      <c r="E46" s="197">
        <f t="shared" si="8"/>
        <v>0</v>
      </c>
      <c r="F46" s="197">
        <f t="shared" si="8"/>
        <v>0</v>
      </c>
      <c r="G46" s="197">
        <f t="shared" si="11"/>
        <v>0</v>
      </c>
      <c r="H46" s="197">
        <f t="shared" si="9"/>
        <v>0</v>
      </c>
      <c r="I46" s="197">
        <f t="shared" si="9"/>
        <v>0</v>
      </c>
      <c r="J46" s="197">
        <f t="shared" si="12"/>
        <v>0</v>
      </c>
      <c r="K46" s="197">
        <f t="shared" ref="K46:S46" si="14">K15+K28</f>
        <v>0</v>
      </c>
      <c r="L46" s="197">
        <f t="shared" si="14"/>
        <v>0</v>
      </c>
      <c r="M46" s="197">
        <f t="shared" si="14"/>
        <v>0</v>
      </c>
      <c r="N46" s="197">
        <f t="shared" si="14"/>
        <v>0</v>
      </c>
      <c r="O46" s="197">
        <f t="shared" si="14"/>
        <v>0</v>
      </c>
      <c r="P46" s="197">
        <f t="shared" si="14"/>
        <v>0</v>
      </c>
      <c r="Q46" s="197">
        <f t="shared" si="14"/>
        <v>0</v>
      </c>
      <c r="R46" s="197">
        <f t="shared" si="14"/>
        <v>0</v>
      </c>
      <c r="S46" s="197">
        <f t="shared" si="14"/>
        <v>0</v>
      </c>
    </row>
    <row r="47" spans="2:19">
      <c r="B47" s="182" t="s">
        <v>138</v>
      </c>
      <c r="C47" s="182" t="s">
        <v>14</v>
      </c>
      <c r="D47" s="186" t="str">
        <f>Słownik!B157</f>
        <v>Ubezpieczenie ogniowe i pozostałych szkód rzeczowych</v>
      </c>
      <c r="E47" s="197">
        <f t="shared" si="8"/>
        <v>0</v>
      </c>
      <c r="F47" s="197">
        <f t="shared" si="8"/>
        <v>0</v>
      </c>
      <c r="G47" s="197">
        <f t="shared" si="11"/>
        <v>0</v>
      </c>
      <c r="H47" s="197">
        <f t="shared" si="9"/>
        <v>0</v>
      </c>
      <c r="I47" s="197">
        <f t="shared" si="9"/>
        <v>0</v>
      </c>
      <c r="J47" s="197">
        <f t="shared" si="12"/>
        <v>0</v>
      </c>
      <c r="K47" s="197">
        <f t="shared" ref="K47:S47" si="15">K16+K29</f>
        <v>0</v>
      </c>
      <c r="L47" s="197">
        <f t="shared" si="15"/>
        <v>0</v>
      </c>
      <c r="M47" s="197">
        <f t="shared" si="15"/>
        <v>0</v>
      </c>
      <c r="N47" s="197">
        <f t="shared" si="15"/>
        <v>0</v>
      </c>
      <c r="O47" s="197">
        <f t="shared" si="15"/>
        <v>0</v>
      </c>
      <c r="P47" s="197">
        <f t="shared" si="15"/>
        <v>0</v>
      </c>
      <c r="Q47" s="197">
        <f t="shared" si="15"/>
        <v>0</v>
      </c>
      <c r="R47" s="197">
        <f t="shared" si="15"/>
        <v>0</v>
      </c>
      <c r="S47" s="197">
        <f t="shared" si="15"/>
        <v>0</v>
      </c>
    </row>
    <row r="48" spans="2:19">
      <c r="B48" s="182" t="s">
        <v>139</v>
      </c>
      <c r="C48" s="182" t="s">
        <v>15</v>
      </c>
      <c r="D48" s="186" t="str">
        <f>Słownik!B158</f>
        <v>Ubezpieczenie OC ogólnej</v>
      </c>
      <c r="E48" s="197">
        <f t="shared" si="8"/>
        <v>0</v>
      </c>
      <c r="F48" s="197">
        <f t="shared" si="8"/>
        <v>0</v>
      </c>
      <c r="G48" s="197">
        <f t="shared" si="11"/>
        <v>0</v>
      </c>
      <c r="H48" s="197">
        <f t="shared" si="9"/>
        <v>0</v>
      </c>
      <c r="I48" s="197">
        <f t="shared" si="9"/>
        <v>0</v>
      </c>
      <c r="J48" s="197">
        <f t="shared" si="12"/>
        <v>0</v>
      </c>
      <c r="K48" s="197">
        <f t="shared" ref="K48:S48" si="16">K17+K30</f>
        <v>0</v>
      </c>
      <c r="L48" s="197">
        <f t="shared" si="16"/>
        <v>0</v>
      </c>
      <c r="M48" s="197">
        <f t="shared" si="16"/>
        <v>0</v>
      </c>
      <c r="N48" s="197">
        <f t="shared" si="16"/>
        <v>0</v>
      </c>
      <c r="O48" s="197">
        <f t="shared" si="16"/>
        <v>0</v>
      </c>
      <c r="P48" s="197">
        <f t="shared" si="16"/>
        <v>0</v>
      </c>
      <c r="Q48" s="197">
        <f t="shared" si="16"/>
        <v>0</v>
      </c>
      <c r="R48" s="197">
        <f t="shared" si="16"/>
        <v>0</v>
      </c>
      <c r="S48" s="197">
        <f t="shared" si="16"/>
        <v>0</v>
      </c>
    </row>
    <row r="49" spans="2:19">
      <c r="B49" s="182" t="s">
        <v>140</v>
      </c>
      <c r="C49" s="182" t="s">
        <v>16</v>
      </c>
      <c r="D49" s="186" t="str">
        <f>Słownik!B159</f>
        <v>Ubezpieczenie kredytu i gwarancji ubezpieczeniowej</v>
      </c>
      <c r="E49" s="197">
        <f t="shared" si="8"/>
        <v>0</v>
      </c>
      <c r="F49" s="197">
        <f t="shared" si="8"/>
        <v>0</v>
      </c>
      <c r="G49" s="197">
        <f t="shared" si="11"/>
        <v>0</v>
      </c>
      <c r="H49" s="197">
        <f t="shared" si="9"/>
        <v>0</v>
      </c>
      <c r="I49" s="197">
        <f t="shared" si="9"/>
        <v>0</v>
      </c>
      <c r="J49" s="197">
        <f t="shared" si="12"/>
        <v>0</v>
      </c>
      <c r="K49" s="197">
        <f t="shared" ref="K49:S49" si="17">K18+K31</f>
        <v>0</v>
      </c>
      <c r="L49" s="197">
        <f t="shared" si="17"/>
        <v>0</v>
      </c>
      <c r="M49" s="197">
        <f t="shared" si="17"/>
        <v>0</v>
      </c>
      <c r="N49" s="197">
        <f t="shared" si="17"/>
        <v>0</v>
      </c>
      <c r="O49" s="197">
        <f t="shared" si="17"/>
        <v>0</v>
      </c>
      <c r="P49" s="197">
        <f t="shared" si="17"/>
        <v>0</v>
      </c>
      <c r="Q49" s="197">
        <f t="shared" si="17"/>
        <v>0</v>
      </c>
      <c r="R49" s="197">
        <f t="shared" si="17"/>
        <v>0</v>
      </c>
      <c r="S49" s="197">
        <f t="shared" si="17"/>
        <v>0</v>
      </c>
    </row>
    <row r="50" spans="2:19">
      <c r="B50" s="182" t="s">
        <v>141</v>
      </c>
      <c r="C50" s="182" t="s">
        <v>17</v>
      </c>
      <c r="D50" s="186" t="str">
        <f>Słownik!B160</f>
        <v>Ubezpieczenie ochrony prawnej</v>
      </c>
      <c r="E50" s="197">
        <f t="shared" si="8"/>
        <v>0</v>
      </c>
      <c r="F50" s="197">
        <f t="shared" si="8"/>
        <v>0</v>
      </c>
      <c r="G50" s="197">
        <f t="shared" si="11"/>
        <v>0</v>
      </c>
      <c r="H50" s="197">
        <f t="shared" si="9"/>
        <v>0</v>
      </c>
      <c r="I50" s="197">
        <f t="shared" si="9"/>
        <v>0</v>
      </c>
      <c r="J50" s="197">
        <f t="shared" si="12"/>
        <v>0</v>
      </c>
      <c r="K50" s="197">
        <f t="shared" ref="K50:S50" si="18">K19+K32</f>
        <v>0</v>
      </c>
      <c r="L50" s="197">
        <f t="shared" si="18"/>
        <v>0</v>
      </c>
      <c r="M50" s="197">
        <f t="shared" si="18"/>
        <v>0</v>
      </c>
      <c r="N50" s="197">
        <f t="shared" si="18"/>
        <v>0</v>
      </c>
      <c r="O50" s="197">
        <f t="shared" si="18"/>
        <v>0</v>
      </c>
      <c r="P50" s="197">
        <f t="shared" si="18"/>
        <v>0</v>
      </c>
      <c r="Q50" s="197">
        <f t="shared" si="18"/>
        <v>0</v>
      </c>
      <c r="R50" s="197">
        <f t="shared" si="18"/>
        <v>0</v>
      </c>
      <c r="S50" s="197">
        <f t="shared" si="18"/>
        <v>0</v>
      </c>
    </row>
    <row r="51" spans="2:19">
      <c r="B51" s="182" t="s">
        <v>142</v>
      </c>
      <c r="C51" s="182" t="s">
        <v>18</v>
      </c>
      <c r="D51" s="186" t="str">
        <f>Słownik!B161</f>
        <v>Ubezpieczenie świadczenia pomocy (Assistance)</v>
      </c>
      <c r="E51" s="197">
        <f t="shared" si="8"/>
        <v>0</v>
      </c>
      <c r="F51" s="197">
        <f t="shared" si="8"/>
        <v>0</v>
      </c>
      <c r="G51" s="197">
        <f t="shared" si="11"/>
        <v>0</v>
      </c>
      <c r="H51" s="197">
        <f t="shared" si="9"/>
        <v>0</v>
      </c>
      <c r="I51" s="197">
        <f t="shared" si="9"/>
        <v>0</v>
      </c>
      <c r="J51" s="197">
        <f t="shared" si="12"/>
        <v>0</v>
      </c>
      <c r="K51" s="197">
        <f t="shared" ref="K51:S51" si="19">K20+K33</f>
        <v>0</v>
      </c>
      <c r="L51" s="197">
        <f t="shared" si="19"/>
        <v>0</v>
      </c>
      <c r="M51" s="197">
        <f t="shared" si="19"/>
        <v>0</v>
      </c>
      <c r="N51" s="197">
        <f t="shared" si="19"/>
        <v>0</v>
      </c>
      <c r="O51" s="197">
        <f t="shared" si="19"/>
        <v>0</v>
      </c>
      <c r="P51" s="197">
        <f t="shared" si="19"/>
        <v>0</v>
      </c>
      <c r="Q51" s="197">
        <f t="shared" si="19"/>
        <v>0</v>
      </c>
      <c r="R51" s="197">
        <f t="shared" si="19"/>
        <v>0</v>
      </c>
      <c r="S51" s="197">
        <f t="shared" si="19"/>
        <v>0</v>
      </c>
    </row>
    <row r="52" spans="2:19">
      <c r="B52" s="182" t="s">
        <v>143</v>
      </c>
      <c r="C52" s="182" t="s">
        <v>19</v>
      </c>
      <c r="D52" s="186" t="str">
        <f>Słownik!B162</f>
        <v>Ubezpieczenie różnych ryzyk finansowych</v>
      </c>
      <c r="E52" s="197">
        <f t="shared" si="8"/>
        <v>0</v>
      </c>
      <c r="F52" s="197">
        <f t="shared" si="8"/>
        <v>0</v>
      </c>
      <c r="G52" s="197">
        <f t="shared" si="11"/>
        <v>0</v>
      </c>
      <c r="H52" s="197">
        <f t="shared" si="9"/>
        <v>0</v>
      </c>
      <c r="I52" s="197">
        <f t="shared" si="9"/>
        <v>0</v>
      </c>
      <c r="J52" s="197">
        <f t="shared" si="12"/>
        <v>0</v>
      </c>
      <c r="K52" s="197">
        <f t="shared" ref="K52:S52" si="20">K21+K34</f>
        <v>0</v>
      </c>
      <c r="L52" s="197">
        <f t="shared" si="20"/>
        <v>0</v>
      </c>
      <c r="M52" s="197">
        <f t="shared" si="20"/>
        <v>0</v>
      </c>
      <c r="N52" s="197">
        <f t="shared" si="20"/>
        <v>0</v>
      </c>
      <c r="O52" s="197">
        <f t="shared" si="20"/>
        <v>0</v>
      </c>
      <c r="P52" s="197">
        <f t="shared" si="20"/>
        <v>0</v>
      </c>
      <c r="Q52" s="197">
        <f t="shared" si="20"/>
        <v>0</v>
      </c>
      <c r="R52" s="197">
        <f t="shared" si="20"/>
        <v>0</v>
      </c>
      <c r="S52" s="197">
        <f t="shared" si="20"/>
        <v>0</v>
      </c>
    </row>
    <row r="53" spans="2:19">
      <c r="B53" s="182">
        <v>26</v>
      </c>
      <c r="C53" s="182" t="s">
        <v>20</v>
      </c>
      <c r="D53" s="186" t="str">
        <f>Słownik!B178</f>
        <v>Reasekuracja nieproporcjonalna ubezpieczeń osobowych</v>
      </c>
      <c r="E53" s="192">
        <f>E37</f>
        <v>0</v>
      </c>
      <c r="F53" s="192">
        <f t="shared" ref="F53:F55" si="21">F37</f>
        <v>0</v>
      </c>
      <c r="G53" s="197">
        <f t="shared" si="11"/>
        <v>0</v>
      </c>
      <c r="H53" s="192">
        <f t="shared" ref="H53:I55" si="22">H37</f>
        <v>0</v>
      </c>
      <c r="I53" s="192">
        <f t="shared" si="22"/>
        <v>0</v>
      </c>
      <c r="J53" s="197">
        <f t="shared" si="12"/>
        <v>0</v>
      </c>
      <c r="K53" s="192">
        <f t="shared" ref="K53:S55" si="23">K37</f>
        <v>0</v>
      </c>
      <c r="L53" s="192">
        <f t="shared" si="23"/>
        <v>0</v>
      </c>
      <c r="M53" s="192">
        <f t="shared" si="23"/>
        <v>0</v>
      </c>
      <c r="N53" s="192">
        <f t="shared" si="23"/>
        <v>0</v>
      </c>
      <c r="O53" s="192">
        <f t="shared" si="23"/>
        <v>0</v>
      </c>
      <c r="P53" s="192">
        <f t="shared" si="23"/>
        <v>0</v>
      </c>
      <c r="Q53" s="192">
        <f t="shared" si="23"/>
        <v>0</v>
      </c>
      <c r="R53" s="192">
        <f t="shared" si="23"/>
        <v>0</v>
      </c>
      <c r="S53" s="192">
        <f t="shared" si="23"/>
        <v>0</v>
      </c>
    </row>
    <row r="54" spans="2:19">
      <c r="B54" s="182">
        <v>27</v>
      </c>
      <c r="C54" s="182" t="s">
        <v>21</v>
      </c>
      <c r="D54" s="186" t="str">
        <f>Słownik!B179</f>
        <v>Reasekuracja nieproporcjonalna ubezpieczeń morskich, lotniczych i transportowych</v>
      </c>
      <c r="E54" s="192">
        <f>E38</f>
        <v>0</v>
      </c>
      <c r="F54" s="192">
        <f t="shared" si="21"/>
        <v>0</v>
      </c>
      <c r="G54" s="197">
        <f t="shared" si="11"/>
        <v>0</v>
      </c>
      <c r="H54" s="192">
        <f t="shared" si="22"/>
        <v>0</v>
      </c>
      <c r="I54" s="192">
        <f t="shared" si="22"/>
        <v>0</v>
      </c>
      <c r="J54" s="197">
        <f t="shared" si="12"/>
        <v>0</v>
      </c>
      <c r="K54" s="192">
        <f t="shared" si="23"/>
        <v>0</v>
      </c>
      <c r="L54" s="192">
        <f t="shared" si="23"/>
        <v>0</v>
      </c>
      <c r="M54" s="192">
        <f t="shared" si="23"/>
        <v>0</v>
      </c>
      <c r="N54" s="192">
        <f t="shared" si="23"/>
        <v>0</v>
      </c>
      <c r="O54" s="192">
        <f t="shared" si="23"/>
        <v>0</v>
      </c>
      <c r="P54" s="192">
        <f t="shared" si="23"/>
        <v>0</v>
      </c>
      <c r="Q54" s="192">
        <f t="shared" si="23"/>
        <v>0</v>
      </c>
      <c r="R54" s="192">
        <f t="shared" si="23"/>
        <v>0</v>
      </c>
      <c r="S54" s="192">
        <f t="shared" si="23"/>
        <v>0</v>
      </c>
    </row>
    <row r="55" spans="2:19">
      <c r="B55" s="183">
        <v>28</v>
      </c>
      <c r="C55" s="182" t="s">
        <v>22</v>
      </c>
      <c r="D55" s="188" t="str">
        <f>Słownik!B180</f>
        <v>Reasekuracja nieproporcjonalna ubezpieczeń mienia</v>
      </c>
      <c r="E55" s="192">
        <f>E39</f>
        <v>0</v>
      </c>
      <c r="F55" s="192">
        <f t="shared" si="21"/>
        <v>0</v>
      </c>
      <c r="G55" s="197">
        <f t="shared" si="11"/>
        <v>0</v>
      </c>
      <c r="H55" s="192">
        <f t="shared" si="22"/>
        <v>0</v>
      </c>
      <c r="I55" s="192">
        <f t="shared" si="22"/>
        <v>0</v>
      </c>
      <c r="J55" s="197">
        <f t="shared" si="12"/>
        <v>0</v>
      </c>
      <c r="K55" s="192">
        <f t="shared" si="23"/>
        <v>0</v>
      </c>
      <c r="L55" s="192">
        <f t="shared" si="23"/>
        <v>0</v>
      </c>
      <c r="M55" s="192">
        <f t="shared" si="23"/>
        <v>0</v>
      </c>
      <c r="N55" s="192">
        <f t="shared" si="23"/>
        <v>0</v>
      </c>
      <c r="O55" s="192">
        <f t="shared" si="23"/>
        <v>0</v>
      </c>
      <c r="P55" s="192">
        <f t="shared" si="23"/>
        <v>0</v>
      </c>
      <c r="Q55" s="192">
        <f t="shared" si="23"/>
        <v>0</v>
      </c>
      <c r="R55" s="192">
        <f t="shared" si="23"/>
        <v>0</v>
      </c>
      <c r="S55" s="192">
        <f t="shared" si="23"/>
        <v>0</v>
      </c>
    </row>
    <row r="56" spans="2:19" ht="15.75" customHeight="1">
      <c r="B56" s="809" t="str">
        <f>Słownik!B194</f>
        <v>Ubezpieczenia zdrowotne</v>
      </c>
      <c r="C56" s="810"/>
      <c r="D56" s="811"/>
      <c r="E56" s="164"/>
      <c r="F56" s="164"/>
      <c r="G56" s="164"/>
      <c r="H56" s="164"/>
      <c r="I56" s="164"/>
      <c r="J56" s="164"/>
      <c r="K56" s="164"/>
      <c r="L56" s="164"/>
      <c r="M56" s="164"/>
      <c r="N56" s="164"/>
      <c r="O56" s="164"/>
      <c r="P56" s="164"/>
      <c r="Q56" s="164"/>
      <c r="R56" s="164"/>
      <c r="S56" s="164"/>
    </row>
    <row r="57" spans="2:19">
      <c r="B57" s="193" t="s">
        <v>145</v>
      </c>
      <c r="C57" s="182" t="s">
        <v>11</v>
      </c>
      <c r="D57" s="194" t="str">
        <f>Słownik!B151</f>
        <v>Ubezpieczenie pokrycia kosztów świadczeń medycznych</v>
      </c>
      <c r="E57" s="197">
        <f>E10+E23</f>
        <v>0</v>
      </c>
      <c r="F57" s="197">
        <f t="shared" ref="F57:F59" si="24">F10+F23</f>
        <v>0</v>
      </c>
      <c r="G57" s="197">
        <f>E57-F57</f>
        <v>0</v>
      </c>
      <c r="H57" s="197">
        <f t="shared" ref="H57:I59" si="25">H10+H23</f>
        <v>0</v>
      </c>
      <c r="I57" s="197">
        <f t="shared" si="25"/>
        <v>0</v>
      </c>
      <c r="J57" s="197">
        <f>H57-I57</f>
        <v>0</v>
      </c>
      <c r="K57" s="197">
        <f t="shared" ref="K57:S59" si="26">K10+K23</f>
        <v>0</v>
      </c>
      <c r="L57" s="197">
        <f t="shared" si="26"/>
        <v>0</v>
      </c>
      <c r="M57" s="197">
        <f t="shared" si="26"/>
        <v>0</v>
      </c>
      <c r="N57" s="197">
        <f t="shared" si="26"/>
        <v>0</v>
      </c>
      <c r="O57" s="197">
        <f t="shared" si="26"/>
        <v>0</v>
      </c>
      <c r="P57" s="197">
        <f t="shared" si="26"/>
        <v>0</v>
      </c>
      <c r="Q57" s="197">
        <f t="shared" si="26"/>
        <v>0</v>
      </c>
      <c r="R57" s="197">
        <f t="shared" si="26"/>
        <v>0</v>
      </c>
      <c r="S57" s="197">
        <f t="shared" si="26"/>
        <v>0</v>
      </c>
    </row>
    <row r="58" spans="2:19">
      <c r="B58" s="182" t="s">
        <v>146</v>
      </c>
      <c r="C58" s="182" t="s">
        <v>12</v>
      </c>
      <c r="D58" s="186" t="str">
        <f>Słownik!B152</f>
        <v>Ubezpieczenie na wypadek utraty dochodów</v>
      </c>
      <c r="E58" s="197">
        <f>E11+E24</f>
        <v>0</v>
      </c>
      <c r="F58" s="197">
        <f t="shared" si="24"/>
        <v>0</v>
      </c>
      <c r="G58" s="197">
        <f>E58-F58</f>
        <v>0</v>
      </c>
      <c r="H58" s="197">
        <f t="shared" si="25"/>
        <v>0</v>
      </c>
      <c r="I58" s="197">
        <f t="shared" si="25"/>
        <v>0</v>
      </c>
      <c r="J58" s="197">
        <f>H58-I58</f>
        <v>0</v>
      </c>
      <c r="K58" s="197">
        <f t="shared" si="26"/>
        <v>0</v>
      </c>
      <c r="L58" s="197">
        <f t="shared" si="26"/>
        <v>0</v>
      </c>
      <c r="M58" s="197">
        <f t="shared" si="26"/>
        <v>0</v>
      </c>
      <c r="N58" s="197">
        <f t="shared" si="26"/>
        <v>0</v>
      </c>
      <c r="O58" s="197">
        <f t="shared" si="26"/>
        <v>0</v>
      </c>
      <c r="P58" s="197">
        <f t="shared" si="26"/>
        <v>0</v>
      </c>
      <c r="Q58" s="197">
        <f t="shared" si="26"/>
        <v>0</v>
      </c>
      <c r="R58" s="197">
        <f t="shared" si="26"/>
        <v>0</v>
      </c>
      <c r="S58" s="197">
        <f t="shared" si="26"/>
        <v>0</v>
      </c>
    </row>
    <row r="59" spans="2:19">
      <c r="B59" s="182" t="s">
        <v>147</v>
      </c>
      <c r="C59" s="182" t="s">
        <v>13</v>
      </c>
      <c r="D59" s="186" t="str">
        <f>Słownik!B153</f>
        <v>Ubezpieczenie pracownicze</v>
      </c>
      <c r="E59" s="197">
        <f>E12+E25</f>
        <v>0</v>
      </c>
      <c r="F59" s="197">
        <f t="shared" si="24"/>
        <v>0</v>
      </c>
      <c r="G59" s="197">
        <f>E59-F59</f>
        <v>0</v>
      </c>
      <c r="H59" s="197">
        <f t="shared" si="25"/>
        <v>0</v>
      </c>
      <c r="I59" s="197">
        <f t="shared" si="25"/>
        <v>0</v>
      </c>
      <c r="J59" s="197">
        <f>H59-I59</f>
        <v>0</v>
      </c>
      <c r="K59" s="197">
        <f t="shared" si="26"/>
        <v>0</v>
      </c>
      <c r="L59" s="197">
        <f t="shared" si="26"/>
        <v>0</v>
      </c>
      <c r="M59" s="197">
        <f t="shared" si="26"/>
        <v>0</v>
      </c>
      <c r="N59" s="197">
        <f t="shared" si="26"/>
        <v>0</v>
      </c>
      <c r="O59" s="197">
        <f t="shared" si="26"/>
        <v>0</v>
      </c>
      <c r="P59" s="197">
        <f t="shared" si="26"/>
        <v>0</v>
      </c>
      <c r="Q59" s="197">
        <f t="shared" si="26"/>
        <v>0</v>
      </c>
      <c r="R59" s="197">
        <f t="shared" si="26"/>
        <v>0</v>
      </c>
      <c r="S59" s="197">
        <f t="shared" si="26"/>
        <v>0</v>
      </c>
    </row>
    <row r="60" spans="2:19">
      <c r="B60" s="183">
        <v>25</v>
      </c>
      <c r="C60" s="183" t="s">
        <v>14</v>
      </c>
      <c r="D60" s="188" t="str">
        <f>Słownik!B177</f>
        <v>Reasekuracja nieproporcjonalna ubezpieczeń zdrowotnych</v>
      </c>
      <c r="E60" s="192">
        <f>E36</f>
        <v>0</v>
      </c>
      <c r="F60" s="192">
        <f>F36</f>
        <v>0</v>
      </c>
      <c r="G60" s="197">
        <f>E60-F60</f>
        <v>0</v>
      </c>
      <c r="H60" s="192">
        <f>H36</f>
        <v>0</v>
      </c>
      <c r="I60" s="192">
        <f>I36</f>
        <v>0</v>
      </c>
      <c r="J60" s="197">
        <f>H60-I60</f>
        <v>0</v>
      </c>
      <c r="K60" s="192">
        <f t="shared" ref="K60:S60" si="27">K36</f>
        <v>0</v>
      </c>
      <c r="L60" s="192">
        <f t="shared" si="27"/>
        <v>0</v>
      </c>
      <c r="M60" s="192">
        <f t="shared" si="27"/>
        <v>0</v>
      </c>
      <c r="N60" s="192">
        <f t="shared" si="27"/>
        <v>0</v>
      </c>
      <c r="O60" s="192">
        <f t="shared" si="27"/>
        <v>0</v>
      </c>
      <c r="P60" s="192">
        <f t="shared" si="27"/>
        <v>0</v>
      </c>
      <c r="Q60" s="192">
        <f t="shared" si="27"/>
        <v>0</v>
      </c>
      <c r="R60" s="192">
        <f t="shared" si="27"/>
        <v>0</v>
      </c>
      <c r="S60" s="192">
        <f t="shared" si="27"/>
        <v>0</v>
      </c>
    </row>
  </sheetData>
  <mergeCells count="34">
    <mergeCell ref="B56:D56"/>
    <mergeCell ref="C9:D9"/>
    <mergeCell ref="C22:D22"/>
    <mergeCell ref="C35:D35"/>
    <mergeCell ref="B41:B43"/>
    <mergeCell ref="C41:C43"/>
    <mergeCell ref="D41:D43"/>
    <mergeCell ref="A1:T1"/>
    <mergeCell ref="C6:C8"/>
    <mergeCell ref="D6:D8"/>
    <mergeCell ref="E6:L6"/>
    <mergeCell ref="M6:P6"/>
    <mergeCell ref="Q6:Q8"/>
    <mergeCell ref="S6:S8"/>
    <mergeCell ref="E7:G7"/>
    <mergeCell ref="H7:J7"/>
    <mergeCell ref="K7:K8"/>
    <mergeCell ref="L7:L8"/>
    <mergeCell ref="M7:N7"/>
    <mergeCell ref="O7:P7"/>
    <mergeCell ref="R6:R8"/>
    <mergeCell ref="A2:E2"/>
    <mergeCell ref="A3:D3"/>
    <mergeCell ref="M41:P41"/>
    <mergeCell ref="R41:R43"/>
    <mergeCell ref="S41:S43"/>
    <mergeCell ref="E42:G42"/>
    <mergeCell ref="H42:J42"/>
    <mergeCell ref="K42:K43"/>
    <mergeCell ref="L42:L43"/>
    <mergeCell ref="M42:N42"/>
    <mergeCell ref="O42:P42"/>
    <mergeCell ref="Q41:Q43"/>
    <mergeCell ref="E41:L41"/>
  </mergeCells>
  <hyperlinks>
    <hyperlink ref="E3" location="Indeks!A1" display="Indeks"/>
  </hyperlinks>
  <pageMargins left="0.7" right="0.7" top="0.75" bottom="0.75" header="0.3" footer="0.3"/>
  <pageSetup paperSize="9" scale="70" orientation="landscape" r:id="rId1"/>
  <rowBreaks count="1" manualBreakCount="1">
    <brk id="39" min="1" max="19" man="1"/>
  </rowBreaks>
  <colBreaks count="1" manualBreakCount="1">
    <brk id="12" max="5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tabColor theme="1" tint="0.34998626667073579"/>
  </sheetPr>
  <dimension ref="A1:N19"/>
  <sheetViews>
    <sheetView showGridLines="0" zoomScaleNormal="100" workbookViewId="0">
      <selection sqref="A1:M1"/>
    </sheetView>
  </sheetViews>
  <sheetFormatPr defaultRowHeight="15"/>
  <cols>
    <col min="1" max="1" width="3.140625" style="37" customWidth="1"/>
    <col min="2" max="2" width="5.7109375" style="38" customWidth="1"/>
    <col min="3" max="3" width="62.140625" style="37" customWidth="1"/>
    <col min="4" max="4" width="13.5703125" style="37" customWidth="1"/>
    <col min="5" max="5" width="17.5703125" style="37" customWidth="1"/>
    <col min="6" max="8" width="13.5703125" style="37" customWidth="1"/>
    <col min="9" max="13" width="9.140625" style="37"/>
    <col min="14" max="14" width="9.85546875" style="37" customWidth="1"/>
    <col min="15" max="16384" width="9.140625" style="37"/>
  </cols>
  <sheetData>
    <row r="1" spans="1:14" ht="33" customHeight="1">
      <c r="A1" s="802" t="str">
        <f>Słownik!B11</f>
        <v>Składki oraz rezerwy techniczno-ubezpieczeniowe - ubezpieczenia na życie</v>
      </c>
      <c r="B1" s="802"/>
      <c r="C1" s="802"/>
      <c r="D1" s="802"/>
      <c r="E1" s="802"/>
      <c r="F1" s="802"/>
      <c r="G1" s="802"/>
      <c r="H1" s="802"/>
      <c r="I1" s="802"/>
      <c r="J1" s="802"/>
      <c r="K1" s="802"/>
      <c r="L1" s="802"/>
      <c r="M1" s="802"/>
      <c r="N1" s="16" t="str">
        <f>Słownik!$B$311</f>
        <v>Dane wejściowe</v>
      </c>
    </row>
    <row r="2" spans="1:14">
      <c r="A2" s="815" t="str">
        <f>Słownik!B36</f>
        <v>Nazwa zakładu ubezpieczeń/reasekuracji:</v>
      </c>
      <c r="B2" s="815"/>
      <c r="C2" s="815"/>
      <c r="D2" s="815"/>
      <c r="E2" s="815"/>
      <c r="M2" s="162" t="s">
        <v>675</v>
      </c>
      <c r="N2" s="17" t="str">
        <f>Słownik!$B$312</f>
        <v>Łącza</v>
      </c>
    </row>
    <row r="3" spans="1:14">
      <c r="A3" s="807" t="str">
        <f>IF(Nazwa_ZU=0," ",Nazwa_ZU)</f>
        <v xml:space="preserve"> </v>
      </c>
      <c r="B3" s="807"/>
      <c r="C3" s="807"/>
      <c r="D3" s="808"/>
      <c r="E3" s="174" t="s">
        <v>114</v>
      </c>
      <c r="N3" s="18" t="str">
        <f>Słownik!$B$313</f>
        <v>Formuły</v>
      </c>
    </row>
    <row r="4" spans="1:14">
      <c r="B4" s="660" t="s">
        <v>1915</v>
      </c>
      <c r="E4" s="180"/>
      <c r="N4" s="19" t="str">
        <f>Słownik!$B$314</f>
        <v>Wynik</v>
      </c>
    </row>
    <row r="5" spans="1:14" ht="15" customHeight="1">
      <c r="B5" s="803" t="str">
        <f>Słownik!$B$200</f>
        <v>Lp.</v>
      </c>
      <c r="C5" s="803" t="str">
        <f>Słownik!B201</f>
        <v>Linia biznesowa - zobowiązania ubezpieczeń na życie</v>
      </c>
      <c r="D5" s="759" t="str">
        <f>Słownik!B202</f>
        <v>Rezerwy techniczno-ubezpieczeniowe (31.12.2012)</v>
      </c>
      <c r="E5" s="760"/>
      <c r="F5" s="760"/>
      <c r="G5" s="760"/>
      <c r="H5" s="761"/>
      <c r="I5" s="759" t="str">
        <f>Słownik!B209</f>
        <v>Składka (za 2012)</v>
      </c>
      <c r="J5" s="760"/>
      <c r="K5" s="760"/>
      <c r="L5" s="760"/>
    </row>
    <row r="6" spans="1:14" ht="15" customHeight="1">
      <c r="B6" s="804"/>
      <c r="C6" s="804"/>
      <c r="D6" s="761" t="str">
        <f>Słownik!B203</f>
        <v>Najlepsze oszacowanie</v>
      </c>
      <c r="E6" s="796"/>
      <c r="F6" s="796"/>
      <c r="G6" s="799" t="str">
        <f>Słownik!B207</f>
        <v>Margines ryzyka</v>
      </c>
      <c r="H6" s="799" t="str">
        <f>Słownik!B208</f>
        <v>Liczone jako całość</v>
      </c>
      <c r="I6" s="761" t="str">
        <f>Słownik!B210</f>
        <v>Przypisana</v>
      </c>
      <c r="J6" s="796"/>
      <c r="K6" s="761" t="str">
        <f>Słownik!B211</f>
        <v>Zarobiona</v>
      </c>
      <c r="L6" s="796"/>
    </row>
    <row r="7" spans="1:14" ht="42.75" customHeight="1">
      <c r="B7" s="805"/>
      <c r="C7" s="805"/>
      <c r="D7" s="202" t="str">
        <f>Słownik!B204</f>
        <v>Brutto</v>
      </c>
      <c r="E7" s="191" t="str">
        <f>Słownik!B205</f>
        <v>Kwoty należne z umów reasekuracji i od SPV</v>
      </c>
      <c r="F7" s="185" t="str">
        <f>Słownik!B206</f>
        <v>Netto</v>
      </c>
      <c r="G7" s="800"/>
      <c r="H7" s="800"/>
      <c r="I7" s="185" t="str">
        <f>Słownik!B204</f>
        <v>Brutto</v>
      </c>
      <c r="J7" s="185" t="str">
        <f>Słownik!B206</f>
        <v>Netto</v>
      </c>
      <c r="K7" s="185" t="str">
        <f>Słownik!B204</f>
        <v>Brutto</v>
      </c>
      <c r="L7" s="185" t="str">
        <f>Słownik!B206</f>
        <v>Netto</v>
      </c>
    </row>
    <row r="8" spans="1:14" ht="15.75" customHeight="1">
      <c r="B8" s="812" t="str">
        <f>Słownik!B218</f>
        <v>Ubezpieczenia na życie - działalność bezpośrednia</v>
      </c>
      <c r="C8" s="814"/>
      <c r="D8" s="197">
        <f>SUM(D9:D14)</f>
        <v>0</v>
      </c>
      <c r="E8" s="197">
        <f>SUM(E9:E14)</f>
        <v>0</v>
      </c>
      <c r="F8" s="197">
        <f>SUM(F9:F14)</f>
        <v>0</v>
      </c>
      <c r="G8" s="197">
        <f t="shared" ref="G8:L8" si="0">SUM(G9:G14)</f>
        <v>0</v>
      </c>
      <c r="H8" s="197">
        <f t="shared" si="0"/>
        <v>0</v>
      </c>
      <c r="I8" s="197">
        <f t="shared" si="0"/>
        <v>0</v>
      </c>
      <c r="J8" s="197">
        <f t="shared" si="0"/>
        <v>0</v>
      </c>
      <c r="K8" s="197">
        <f t="shared" si="0"/>
        <v>0</v>
      </c>
      <c r="L8" s="197">
        <f t="shared" si="0"/>
        <v>0</v>
      </c>
    </row>
    <row r="9" spans="1:14">
      <c r="B9" s="182" t="s">
        <v>1204</v>
      </c>
      <c r="C9" s="201" t="str">
        <f>Słownik!B219</f>
        <v>Ubezpieczenie zdrowotne</v>
      </c>
      <c r="D9" s="701">
        <v>0</v>
      </c>
      <c r="E9" s="214">
        <v>0</v>
      </c>
      <c r="F9" s="198">
        <f>D9-E9</f>
        <v>0</v>
      </c>
      <c r="G9" s="214">
        <v>0</v>
      </c>
      <c r="H9" s="206">
        <v>0</v>
      </c>
      <c r="I9" s="232">
        <v>0</v>
      </c>
      <c r="J9" s="206">
        <v>0</v>
      </c>
      <c r="K9" s="232">
        <v>0</v>
      </c>
      <c r="L9" s="206">
        <v>0</v>
      </c>
    </row>
    <row r="10" spans="1:14">
      <c r="B10" s="182" t="s">
        <v>1205</v>
      </c>
      <c r="C10" s="201" t="str">
        <f>Słownik!B220</f>
        <v>Ubezpieczenie na życie z udziałem w zyskach</v>
      </c>
      <c r="D10" s="699">
        <v>0</v>
      </c>
      <c r="E10" s="205">
        <v>0</v>
      </c>
      <c r="F10" s="197">
        <f t="shared" ref="F10:F17" si="1">D10-E10</f>
        <v>0</v>
      </c>
      <c r="G10" s="205">
        <v>0</v>
      </c>
      <c r="H10" s="207">
        <v>0</v>
      </c>
      <c r="I10" s="233">
        <v>0</v>
      </c>
      <c r="J10" s="207">
        <v>0</v>
      </c>
      <c r="K10" s="233">
        <v>0</v>
      </c>
      <c r="L10" s="207">
        <v>0</v>
      </c>
    </row>
    <row r="11" spans="1:14">
      <c r="B11" s="182" t="s">
        <v>1206</v>
      </c>
      <c r="C11" s="201" t="str">
        <f>Słownik!B221</f>
        <v>Ubezpieczenie na życie oparte o indeksy i z UFK</v>
      </c>
      <c r="D11" s="699">
        <v>0</v>
      </c>
      <c r="E11" s="205">
        <v>0</v>
      </c>
      <c r="F11" s="197">
        <f t="shared" si="1"/>
        <v>0</v>
      </c>
      <c r="G11" s="205">
        <v>0</v>
      </c>
      <c r="H11" s="207">
        <v>0</v>
      </c>
      <c r="I11" s="233">
        <v>0</v>
      </c>
      <c r="J11" s="207">
        <v>0</v>
      </c>
      <c r="K11" s="233">
        <v>0</v>
      </c>
      <c r="L11" s="207">
        <v>0</v>
      </c>
    </row>
    <row r="12" spans="1:14">
      <c r="B12" s="182" t="s">
        <v>1207</v>
      </c>
      <c r="C12" s="201" t="str">
        <f>Słownik!B222</f>
        <v>Pozostałe ubezpieczenia na życie</v>
      </c>
      <c r="D12" s="699">
        <v>0</v>
      </c>
      <c r="E12" s="205">
        <v>0</v>
      </c>
      <c r="F12" s="197">
        <f t="shared" si="1"/>
        <v>0</v>
      </c>
      <c r="G12" s="205">
        <v>0</v>
      </c>
      <c r="H12" s="207">
        <v>0</v>
      </c>
      <c r="I12" s="233">
        <v>0</v>
      </c>
      <c r="J12" s="207">
        <v>0</v>
      </c>
      <c r="K12" s="233">
        <v>0</v>
      </c>
      <c r="L12" s="207">
        <v>0</v>
      </c>
    </row>
    <row r="13" spans="1:14" ht="33" customHeight="1">
      <c r="B13" s="182" t="s">
        <v>1208</v>
      </c>
      <c r="C13" s="204" t="str">
        <f>Słownik!B223</f>
        <v>Zobowiązania z tytułu świadczeń rentowych z umów ubezpieczeń majątkowo-osobowych i powiązane ze zobowiązaniami z ubezpieczeń zdrowotnych</v>
      </c>
      <c r="D13" s="699">
        <v>0</v>
      </c>
      <c r="E13" s="205">
        <v>0</v>
      </c>
      <c r="F13" s="197">
        <f t="shared" si="1"/>
        <v>0</v>
      </c>
      <c r="G13" s="205">
        <v>0</v>
      </c>
      <c r="H13" s="207">
        <v>0</v>
      </c>
      <c r="I13" s="233">
        <v>0</v>
      </c>
      <c r="J13" s="207">
        <v>0</v>
      </c>
      <c r="K13" s="233">
        <v>0</v>
      </c>
      <c r="L13" s="207">
        <v>0</v>
      </c>
    </row>
    <row r="14" spans="1:14" ht="39" customHeight="1">
      <c r="B14" s="183" t="s">
        <v>1209</v>
      </c>
      <c r="C14" s="203" t="str">
        <f>Słownik!B224</f>
        <v>Zobowiązania z tytułu świadczeń rentowych z umów ubezpieczeń majątkowo-osobowych i powiązane ze zobowiązaniami z ubezpieczeń innych niż zdrowotne</v>
      </c>
      <c r="D14" s="700">
        <v>0</v>
      </c>
      <c r="E14" s="432">
        <v>0</v>
      </c>
      <c r="F14" s="200">
        <f t="shared" si="1"/>
        <v>0</v>
      </c>
      <c r="G14" s="432">
        <v>0</v>
      </c>
      <c r="H14" s="348">
        <v>0</v>
      </c>
      <c r="I14" s="431">
        <v>0</v>
      </c>
      <c r="J14" s="348">
        <v>0</v>
      </c>
      <c r="K14" s="431">
        <v>0</v>
      </c>
      <c r="L14" s="348">
        <v>0</v>
      </c>
    </row>
    <row r="15" spans="1:14" ht="15.75" customHeight="1">
      <c r="B15" s="812" t="str">
        <f>Słownik!B225</f>
        <v>Ubezpieczenia na życie - reasekuracja czynna</v>
      </c>
      <c r="C15" s="812"/>
      <c r="D15" s="197">
        <f>SUM(D16:D17)</f>
        <v>0</v>
      </c>
      <c r="E15" s="197">
        <f t="shared" ref="E15:L15" si="2">SUM(E16:E17)</f>
        <v>0</v>
      </c>
      <c r="F15" s="197">
        <f t="shared" si="2"/>
        <v>0</v>
      </c>
      <c r="G15" s="197">
        <f t="shared" si="2"/>
        <v>0</v>
      </c>
      <c r="H15" s="197">
        <f t="shared" si="2"/>
        <v>0</v>
      </c>
      <c r="I15" s="197">
        <f t="shared" si="2"/>
        <v>0</v>
      </c>
      <c r="J15" s="197">
        <f t="shared" si="2"/>
        <v>0</v>
      </c>
      <c r="K15" s="197">
        <f t="shared" si="2"/>
        <v>0</v>
      </c>
      <c r="L15" s="197">
        <f t="shared" si="2"/>
        <v>0</v>
      </c>
    </row>
    <row r="16" spans="1:14">
      <c r="B16" s="182" t="s">
        <v>1210</v>
      </c>
      <c r="C16" s="186" t="str">
        <f>Słownik!B226</f>
        <v>Reasekuracja w ubezpieczeniach zdrowotnych</v>
      </c>
      <c r="D16" s="698">
        <v>0</v>
      </c>
      <c r="E16" s="214">
        <v>0</v>
      </c>
      <c r="F16" s="198">
        <f t="shared" si="1"/>
        <v>0</v>
      </c>
      <c r="G16" s="214">
        <v>0</v>
      </c>
      <c r="H16" s="206">
        <v>0</v>
      </c>
      <c r="I16" s="232">
        <v>0</v>
      </c>
      <c r="J16" s="214">
        <v>0</v>
      </c>
      <c r="K16" s="214">
        <v>0</v>
      </c>
      <c r="L16" s="206">
        <v>0</v>
      </c>
    </row>
    <row r="17" spans="2:12">
      <c r="B17" s="183" t="s">
        <v>1211</v>
      </c>
      <c r="C17" s="659" t="str">
        <f>Słownik!B227</f>
        <v>Reasekuracja w ubezpieczeniach na życie</v>
      </c>
      <c r="D17" s="700">
        <v>0</v>
      </c>
      <c r="E17" s="348">
        <v>0</v>
      </c>
      <c r="F17" s="197">
        <f t="shared" si="1"/>
        <v>0</v>
      </c>
      <c r="G17" s="355">
        <v>0</v>
      </c>
      <c r="H17" s="348">
        <v>0</v>
      </c>
      <c r="I17" s="355">
        <v>0</v>
      </c>
      <c r="J17" s="208">
        <v>0</v>
      </c>
      <c r="K17" s="208">
        <v>0</v>
      </c>
      <c r="L17" s="348">
        <v>0</v>
      </c>
    </row>
    <row r="19" spans="2:12">
      <c r="C19" s="806"/>
      <c r="D19" s="806"/>
      <c r="E19" s="806"/>
      <c r="F19" s="806"/>
      <c r="G19" s="806"/>
    </row>
  </sheetData>
  <mergeCells count="15">
    <mergeCell ref="B8:C8"/>
    <mergeCell ref="C19:G19"/>
    <mergeCell ref="B15:C15"/>
    <mergeCell ref="A3:D3"/>
    <mergeCell ref="A1:M1"/>
    <mergeCell ref="D6:F6"/>
    <mergeCell ref="G6:G7"/>
    <mergeCell ref="H6:H7"/>
    <mergeCell ref="I6:J6"/>
    <mergeCell ref="K6:L6"/>
    <mergeCell ref="B5:B7"/>
    <mergeCell ref="C5:C7"/>
    <mergeCell ref="D5:H5"/>
    <mergeCell ref="I5:L5"/>
    <mergeCell ref="A2:E2"/>
  </mergeCells>
  <hyperlinks>
    <hyperlink ref="E3" location="Indeks!A1" display="Indeks"/>
  </hyperlinks>
  <pageMargins left="0.7" right="0.7" top="0.75" bottom="0.75" header="0.3" footer="0.3"/>
  <pageSetup paperSize="9" scale="63" orientation="landscape" r:id="rId1"/>
  <colBreaks count="1" manualBreakCount="1">
    <brk id="8" max="1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tabColor theme="1" tint="0.34998626667073579"/>
    <pageSetUpPr fitToPage="1"/>
  </sheetPr>
  <dimension ref="A1:S43172"/>
  <sheetViews>
    <sheetView zoomScale="90" zoomScaleNormal="90" workbookViewId="0">
      <selection sqref="A1:K1"/>
    </sheetView>
  </sheetViews>
  <sheetFormatPr defaultColWidth="13" defaultRowHeight="12"/>
  <cols>
    <col min="1" max="1" width="9.140625" style="41" customWidth="1"/>
    <col min="2" max="5" width="16.42578125" style="44" customWidth="1"/>
    <col min="6" max="6" width="17.7109375" style="41" customWidth="1"/>
    <col min="7" max="8" width="15.7109375" style="41" customWidth="1"/>
    <col min="9" max="9" width="18.140625" style="41" customWidth="1"/>
    <col min="10" max="10" width="15.7109375" style="41" customWidth="1"/>
    <col min="11" max="11" width="24.7109375" style="41" customWidth="1"/>
    <col min="12" max="12" width="17.28515625" style="41" customWidth="1"/>
    <col min="13" max="14" width="14.7109375" style="41" customWidth="1"/>
    <col min="15" max="15" width="19" style="41" customWidth="1"/>
    <col min="16" max="16" width="13.28515625" style="41" customWidth="1"/>
    <col min="17" max="256" width="13" style="41"/>
    <col min="257" max="257" width="9.140625" style="41" customWidth="1"/>
    <col min="258" max="261" width="16.42578125" style="41" customWidth="1"/>
    <col min="262" max="262" width="17.7109375" style="41" customWidth="1"/>
    <col min="263" max="266" width="15.7109375" style="41" customWidth="1"/>
    <col min="267" max="267" width="17.7109375" style="41" customWidth="1"/>
    <col min="268" max="268" width="17.28515625" style="41" customWidth="1"/>
    <col min="269" max="270" width="14.7109375" style="41" customWidth="1"/>
    <col min="271" max="271" width="19" style="41" customWidth="1"/>
    <col min="272" max="272" width="13.28515625" style="41" customWidth="1"/>
    <col min="273" max="512" width="13" style="41"/>
    <col min="513" max="513" width="9.140625" style="41" customWidth="1"/>
    <col min="514" max="517" width="16.42578125" style="41" customWidth="1"/>
    <col min="518" max="518" width="17.7109375" style="41" customWidth="1"/>
    <col min="519" max="522" width="15.7109375" style="41" customWidth="1"/>
    <col min="523" max="523" width="17.7109375" style="41" customWidth="1"/>
    <col min="524" max="524" width="17.28515625" style="41" customWidth="1"/>
    <col min="525" max="526" width="14.7109375" style="41" customWidth="1"/>
    <col min="527" max="527" width="19" style="41" customWidth="1"/>
    <col min="528" max="528" width="13.28515625" style="41" customWidth="1"/>
    <col min="529" max="768" width="13" style="41"/>
    <col min="769" max="769" width="9.140625" style="41" customWidth="1"/>
    <col min="770" max="773" width="16.42578125" style="41" customWidth="1"/>
    <col min="774" max="774" width="17.7109375" style="41" customWidth="1"/>
    <col min="775" max="778" width="15.7109375" style="41" customWidth="1"/>
    <col min="779" max="779" width="17.7109375" style="41" customWidth="1"/>
    <col min="780" max="780" width="17.28515625" style="41" customWidth="1"/>
    <col min="781" max="782" width="14.7109375" style="41" customWidth="1"/>
    <col min="783" max="783" width="19" style="41" customWidth="1"/>
    <col min="784" max="784" width="13.28515625" style="41" customWidth="1"/>
    <col min="785" max="1024" width="13" style="41"/>
    <col min="1025" max="1025" width="9.140625" style="41" customWidth="1"/>
    <col min="1026" max="1029" width="16.42578125" style="41" customWidth="1"/>
    <col min="1030" max="1030" width="17.7109375" style="41" customWidth="1"/>
    <col min="1031" max="1034" width="15.7109375" style="41" customWidth="1"/>
    <col min="1035" max="1035" width="17.7109375" style="41" customWidth="1"/>
    <col min="1036" max="1036" width="17.28515625" style="41" customWidth="1"/>
    <col min="1037" max="1038" width="14.7109375" style="41" customWidth="1"/>
    <col min="1039" max="1039" width="19" style="41" customWidth="1"/>
    <col min="1040" max="1040" width="13.28515625" style="41" customWidth="1"/>
    <col min="1041" max="1280" width="13" style="41"/>
    <col min="1281" max="1281" width="9.140625" style="41" customWidth="1"/>
    <col min="1282" max="1285" width="16.42578125" style="41" customWidth="1"/>
    <col min="1286" max="1286" width="17.7109375" style="41" customWidth="1"/>
    <col min="1287" max="1290" width="15.7109375" style="41" customWidth="1"/>
    <col min="1291" max="1291" width="17.7109375" style="41" customWidth="1"/>
    <col min="1292" max="1292" width="17.28515625" style="41" customWidth="1"/>
    <col min="1293" max="1294" width="14.7109375" style="41" customWidth="1"/>
    <col min="1295" max="1295" width="19" style="41" customWidth="1"/>
    <col min="1296" max="1296" width="13.28515625" style="41" customWidth="1"/>
    <col min="1297" max="1536" width="13" style="41"/>
    <col min="1537" max="1537" width="9.140625" style="41" customWidth="1"/>
    <col min="1538" max="1541" width="16.42578125" style="41" customWidth="1"/>
    <col min="1542" max="1542" width="17.7109375" style="41" customWidth="1"/>
    <col min="1543" max="1546" width="15.7109375" style="41" customWidth="1"/>
    <col min="1547" max="1547" width="17.7109375" style="41" customWidth="1"/>
    <col min="1548" max="1548" width="17.28515625" style="41" customWidth="1"/>
    <col min="1549" max="1550" width="14.7109375" style="41" customWidth="1"/>
    <col min="1551" max="1551" width="19" style="41" customWidth="1"/>
    <col min="1552" max="1552" width="13.28515625" style="41" customWidth="1"/>
    <col min="1553" max="1792" width="13" style="41"/>
    <col min="1793" max="1793" width="9.140625" style="41" customWidth="1"/>
    <col min="1794" max="1797" width="16.42578125" style="41" customWidth="1"/>
    <col min="1798" max="1798" width="17.7109375" style="41" customWidth="1"/>
    <col min="1799" max="1802" width="15.7109375" style="41" customWidth="1"/>
    <col min="1803" max="1803" width="17.7109375" style="41" customWidth="1"/>
    <col min="1804" max="1804" width="17.28515625" style="41" customWidth="1"/>
    <col min="1805" max="1806" width="14.7109375" style="41" customWidth="1"/>
    <col min="1807" max="1807" width="19" style="41" customWidth="1"/>
    <col min="1808" max="1808" width="13.28515625" style="41" customWidth="1"/>
    <col min="1809" max="2048" width="13" style="41"/>
    <col min="2049" max="2049" width="9.140625" style="41" customWidth="1"/>
    <col min="2050" max="2053" width="16.42578125" style="41" customWidth="1"/>
    <col min="2054" max="2054" width="17.7109375" style="41" customWidth="1"/>
    <col min="2055" max="2058" width="15.7109375" style="41" customWidth="1"/>
    <col min="2059" max="2059" width="17.7109375" style="41" customWidth="1"/>
    <col min="2060" max="2060" width="17.28515625" style="41" customWidth="1"/>
    <col min="2061" max="2062" width="14.7109375" style="41" customWidth="1"/>
    <col min="2063" max="2063" width="19" style="41" customWidth="1"/>
    <col min="2064" max="2064" width="13.28515625" style="41" customWidth="1"/>
    <col min="2065" max="2304" width="13" style="41"/>
    <col min="2305" max="2305" width="9.140625" style="41" customWidth="1"/>
    <col min="2306" max="2309" width="16.42578125" style="41" customWidth="1"/>
    <col min="2310" max="2310" width="17.7109375" style="41" customWidth="1"/>
    <col min="2311" max="2314" width="15.7109375" style="41" customWidth="1"/>
    <col min="2315" max="2315" width="17.7109375" style="41" customWidth="1"/>
    <col min="2316" max="2316" width="17.28515625" style="41" customWidth="1"/>
    <col min="2317" max="2318" width="14.7109375" style="41" customWidth="1"/>
    <col min="2319" max="2319" width="19" style="41" customWidth="1"/>
    <col min="2320" max="2320" width="13.28515625" style="41" customWidth="1"/>
    <col min="2321" max="2560" width="13" style="41"/>
    <col min="2561" max="2561" width="9.140625" style="41" customWidth="1"/>
    <col min="2562" max="2565" width="16.42578125" style="41" customWidth="1"/>
    <col min="2566" max="2566" width="17.7109375" style="41" customWidth="1"/>
    <col min="2567" max="2570" width="15.7109375" style="41" customWidth="1"/>
    <col min="2571" max="2571" width="17.7109375" style="41" customWidth="1"/>
    <col min="2572" max="2572" width="17.28515625" style="41" customWidth="1"/>
    <col min="2573" max="2574" width="14.7109375" style="41" customWidth="1"/>
    <col min="2575" max="2575" width="19" style="41" customWidth="1"/>
    <col min="2576" max="2576" width="13.28515625" style="41" customWidth="1"/>
    <col min="2577" max="2816" width="13" style="41"/>
    <col min="2817" max="2817" width="9.140625" style="41" customWidth="1"/>
    <col min="2818" max="2821" width="16.42578125" style="41" customWidth="1"/>
    <col min="2822" max="2822" width="17.7109375" style="41" customWidth="1"/>
    <col min="2823" max="2826" width="15.7109375" style="41" customWidth="1"/>
    <col min="2827" max="2827" width="17.7109375" style="41" customWidth="1"/>
    <col min="2828" max="2828" width="17.28515625" style="41" customWidth="1"/>
    <col min="2829" max="2830" width="14.7109375" style="41" customWidth="1"/>
    <col min="2831" max="2831" width="19" style="41" customWidth="1"/>
    <col min="2832" max="2832" width="13.28515625" style="41" customWidth="1"/>
    <col min="2833" max="3072" width="13" style="41"/>
    <col min="3073" max="3073" width="9.140625" style="41" customWidth="1"/>
    <col min="3074" max="3077" width="16.42578125" style="41" customWidth="1"/>
    <col min="3078" max="3078" width="17.7109375" style="41" customWidth="1"/>
    <col min="3079" max="3082" width="15.7109375" style="41" customWidth="1"/>
    <col min="3083" max="3083" width="17.7109375" style="41" customWidth="1"/>
    <col min="3084" max="3084" width="17.28515625" style="41" customWidth="1"/>
    <col min="3085" max="3086" width="14.7109375" style="41" customWidth="1"/>
    <col min="3087" max="3087" width="19" style="41" customWidth="1"/>
    <col min="3088" max="3088" width="13.28515625" style="41" customWidth="1"/>
    <col min="3089" max="3328" width="13" style="41"/>
    <col min="3329" max="3329" width="9.140625" style="41" customWidth="1"/>
    <col min="3330" max="3333" width="16.42578125" style="41" customWidth="1"/>
    <col min="3334" max="3334" width="17.7109375" style="41" customWidth="1"/>
    <col min="3335" max="3338" width="15.7109375" style="41" customWidth="1"/>
    <col min="3339" max="3339" width="17.7109375" style="41" customWidth="1"/>
    <col min="3340" max="3340" width="17.28515625" style="41" customWidth="1"/>
    <col min="3341" max="3342" width="14.7109375" style="41" customWidth="1"/>
    <col min="3343" max="3343" width="19" style="41" customWidth="1"/>
    <col min="3344" max="3344" width="13.28515625" style="41" customWidth="1"/>
    <col min="3345" max="3584" width="13" style="41"/>
    <col min="3585" max="3585" width="9.140625" style="41" customWidth="1"/>
    <col min="3586" max="3589" width="16.42578125" style="41" customWidth="1"/>
    <col min="3590" max="3590" width="17.7109375" style="41" customWidth="1"/>
    <col min="3591" max="3594" width="15.7109375" style="41" customWidth="1"/>
    <col min="3595" max="3595" width="17.7109375" style="41" customWidth="1"/>
    <col min="3596" max="3596" width="17.28515625" style="41" customWidth="1"/>
    <col min="3597" max="3598" width="14.7109375" style="41" customWidth="1"/>
    <col min="3599" max="3599" width="19" style="41" customWidth="1"/>
    <col min="3600" max="3600" width="13.28515625" style="41" customWidth="1"/>
    <col min="3601" max="3840" width="13" style="41"/>
    <col min="3841" max="3841" width="9.140625" style="41" customWidth="1"/>
    <col min="3842" max="3845" width="16.42578125" style="41" customWidth="1"/>
    <col min="3846" max="3846" width="17.7109375" style="41" customWidth="1"/>
    <col min="3847" max="3850" width="15.7109375" style="41" customWidth="1"/>
    <col min="3851" max="3851" width="17.7109375" style="41" customWidth="1"/>
    <col min="3852" max="3852" width="17.28515625" style="41" customWidth="1"/>
    <col min="3853" max="3854" width="14.7109375" style="41" customWidth="1"/>
    <col min="3855" max="3855" width="19" style="41" customWidth="1"/>
    <col min="3856" max="3856" width="13.28515625" style="41" customWidth="1"/>
    <col min="3857" max="4096" width="13" style="41"/>
    <col min="4097" max="4097" width="9.140625" style="41" customWidth="1"/>
    <col min="4098" max="4101" width="16.42578125" style="41" customWidth="1"/>
    <col min="4102" max="4102" width="17.7109375" style="41" customWidth="1"/>
    <col min="4103" max="4106" width="15.7109375" style="41" customWidth="1"/>
    <col min="4107" max="4107" width="17.7109375" style="41" customWidth="1"/>
    <col min="4108" max="4108" width="17.28515625" style="41" customWidth="1"/>
    <col min="4109" max="4110" width="14.7109375" style="41" customWidth="1"/>
    <col min="4111" max="4111" width="19" style="41" customWidth="1"/>
    <col min="4112" max="4112" width="13.28515625" style="41" customWidth="1"/>
    <col min="4113" max="4352" width="13" style="41"/>
    <col min="4353" max="4353" width="9.140625" style="41" customWidth="1"/>
    <col min="4354" max="4357" width="16.42578125" style="41" customWidth="1"/>
    <col min="4358" max="4358" width="17.7109375" style="41" customWidth="1"/>
    <col min="4359" max="4362" width="15.7109375" style="41" customWidth="1"/>
    <col min="4363" max="4363" width="17.7109375" style="41" customWidth="1"/>
    <col min="4364" max="4364" width="17.28515625" style="41" customWidth="1"/>
    <col min="4365" max="4366" width="14.7109375" style="41" customWidth="1"/>
    <col min="4367" max="4367" width="19" style="41" customWidth="1"/>
    <col min="4368" max="4368" width="13.28515625" style="41" customWidth="1"/>
    <col min="4369" max="4608" width="13" style="41"/>
    <col min="4609" max="4609" width="9.140625" style="41" customWidth="1"/>
    <col min="4610" max="4613" width="16.42578125" style="41" customWidth="1"/>
    <col min="4614" max="4614" width="17.7109375" style="41" customWidth="1"/>
    <col min="4615" max="4618" width="15.7109375" style="41" customWidth="1"/>
    <col min="4619" max="4619" width="17.7109375" style="41" customWidth="1"/>
    <col min="4620" max="4620" width="17.28515625" style="41" customWidth="1"/>
    <col min="4621" max="4622" width="14.7109375" style="41" customWidth="1"/>
    <col min="4623" max="4623" width="19" style="41" customWidth="1"/>
    <col min="4624" max="4624" width="13.28515625" style="41" customWidth="1"/>
    <col min="4625" max="4864" width="13" style="41"/>
    <col min="4865" max="4865" width="9.140625" style="41" customWidth="1"/>
    <col min="4866" max="4869" width="16.42578125" style="41" customWidth="1"/>
    <col min="4870" max="4870" width="17.7109375" style="41" customWidth="1"/>
    <col min="4871" max="4874" width="15.7109375" style="41" customWidth="1"/>
    <col min="4875" max="4875" width="17.7109375" style="41" customWidth="1"/>
    <col min="4876" max="4876" width="17.28515625" style="41" customWidth="1"/>
    <col min="4877" max="4878" width="14.7109375" style="41" customWidth="1"/>
    <col min="4879" max="4879" width="19" style="41" customWidth="1"/>
    <col min="4880" max="4880" width="13.28515625" style="41" customWidth="1"/>
    <col min="4881" max="5120" width="13" style="41"/>
    <col min="5121" max="5121" width="9.140625" style="41" customWidth="1"/>
    <col min="5122" max="5125" width="16.42578125" style="41" customWidth="1"/>
    <col min="5126" max="5126" width="17.7109375" style="41" customWidth="1"/>
    <col min="5127" max="5130" width="15.7109375" style="41" customWidth="1"/>
    <col min="5131" max="5131" width="17.7109375" style="41" customWidth="1"/>
    <col min="5132" max="5132" width="17.28515625" style="41" customWidth="1"/>
    <col min="5133" max="5134" width="14.7109375" style="41" customWidth="1"/>
    <col min="5135" max="5135" width="19" style="41" customWidth="1"/>
    <col min="5136" max="5136" width="13.28515625" style="41" customWidth="1"/>
    <col min="5137" max="5376" width="13" style="41"/>
    <col min="5377" max="5377" width="9.140625" style="41" customWidth="1"/>
    <col min="5378" max="5381" width="16.42578125" style="41" customWidth="1"/>
    <col min="5382" max="5382" width="17.7109375" style="41" customWidth="1"/>
    <col min="5383" max="5386" width="15.7109375" style="41" customWidth="1"/>
    <col min="5387" max="5387" width="17.7109375" style="41" customWidth="1"/>
    <col min="5388" max="5388" width="17.28515625" style="41" customWidth="1"/>
    <col min="5389" max="5390" width="14.7109375" style="41" customWidth="1"/>
    <col min="5391" max="5391" width="19" style="41" customWidth="1"/>
    <col min="5392" max="5392" width="13.28515625" style="41" customWidth="1"/>
    <col min="5393" max="5632" width="13" style="41"/>
    <col min="5633" max="5633" width="9.140625" style="41" customWidth="1"/>
    <col min="5634" max="5637" width="16.42578125" style="41" customWidth="1"/>
    <col min="5638" max="5638" width="17.7109375" style="41" customWidth="1"/>
    <col min="5639" max="5642" width="15.7109375" style="41" customWidth="1"/>
    <col min="5643" max="5643" width="17.7109375" style="41" customWidth="1"/>
    <col min="5644" max="5644" width="17.28515625" style="41" customWidth="1"/>
    <col min="5645" max="5646" width="14.7109375" style="41" customWidth="1"/>
    <col min="5647" max="5647" width="19" style="41" customWidth="1"/>
    <col min="5648" max="5648" width="13.28515625" style="41" customWidth="1"/>
    <col min="5649" max="5888" width="13" style="41"/>
    <col min="5889" max="5889" width="9.140625" style="41" customWidth="1"/>
    <col min="5890" max="5893" width="16.42578125" style="41" customWidth="1"/>
    <col min="5894" max="5894" width="17.7109375" style="41" customWidth="1"/>
    <col min="5895" max="5898" width="15.7109375" style="41" customWidth="1"/>
    <col min="5899" max="5899" width="17.7109375" style="41" customWidth="1"/>
    <col min="5900" max="5900" width="17.28515625" style="41" customWidth="1"/>
    <col min="5901" max="5902" width="14.7109375" style="41" customWidth="1"/>
    <col min="5903" max="5903" width="19" style="41" customWidth="1"/>
    <col min="5904" max="5904" width="13.28515625" style="41" customWidth="1"/>
    <col min="5905" max="6144" width="13" style="41"/>
    <col min="6145" max="6145" width="9.140625" style="41" customWidth="1"/>
    <col min="6146" max="6149" width="16.42578125" style="41" customWidth="1"/>
    <col min="6150" max="6150" width="17.7109375" style="41" customWidth="1"/>
    <col min="6151" max="6154" width="15.7109375" style="41" customWidth="1"/>
    <col min="6155" max="6155" width="17.7109375" style="41" customWidth="1"/>
    <col min="6156" max="6156" width="17.28515625" style="41" customWidth="1"/>
    <col min="6157" max="6158" width="14.7109375" style="41" customWidth="1"/>
    <col min="6159" max="6159" width="19" style="41" customWidth="1"/>
    <col min="6160" max="6160" width="13.28515625" style="41" customWidth="1"/>
    <col min="6161" max="6400" width="13" style="41"/>
    <col min="6401" max="6401" width="9.140625" style="41" customWidth="1"/>
    <col min="6402" max="6405" width="16.42578125" style="41" customWidth="1"/>
    <col min="6406" max="6406" width="17.7109375" style="41" customWidth="1"/>
    <col min="6407" max="6410" width="15.7109375" style="41" customWidth="1"/>
    <col min="6411" max="6411" width="17.7109375" style="41" customWidth="1"/>
    <col min="6412" max="6412" width="17.28515625" style="41" customWidth="1"/>
    <col min="6413" max="6414" width="14.7109375" style="41" customWidth="1"/>
    <col min="6415" max="6415" width="19" style="41" customWidth="1"/>
    <col min="6416" max="6416" width="13.28515625" style="41" customWidth="1"/>
    <col min="6417" max="6656" width="13" style="41"/>
    <col min="6657" max="6657" width="9.140625" style="41" customWidth="1"/>
    <col min="6658" max="6661" width="16.42578125" style="41" customWidth="1"/>
    <col min="6662" max="6662" width="17.7109375" style="41" customWidth="1"/>
    <col min="6663" max="6666" width="15.7109375" style="41" customWidth="1"/>
    <col min="6667" max="6667" width="17.7109375" style="41" customWidth="1"/>
    <col min="6668" max="6668" width="17.28515625" style="41" customWidth="1"/>
    <col min="6669" max="6670" width="14.7109375" style="41" customWidth="1"/>
    <col min="6671" max="6671" width="19" style="41" customWidth="1"/>
    <col min="6672" max="6672" width="13.28515625" style="41" customWidth="1"/>
    <col min="6673" max="6912" width="13" style="41"/>
    <col min="6913" max="6913" width="9.140625" style="41" customWidth="1"/>
    <col min="6914" max="6917" width="16.42578125" style="41" customWidth="1"/>
    <col min="6918" max="6918" width="17.7109375" style="41" customWidth="1"/>
    <col min="6919" max="6922" width="15.7109375" style="41" customWidth="1"/>
    <col min="6923" max="6923" width="17.7109375" style="41" customWidth="1"/>
    <col min="6924" max="6924" width="17.28515625" style="41" customWidth="1"/>
    <col min="6925" max="6926" width="14.7109375" style="41" customWidth="1"/>
    <col min="6927" max="6927" width="19" style="41" customWidth="1"/>
    <col min="6928" max="6928" width="13.28515625" style="41" customWidth="1"/>
    <col min="6929" max="7168" width="13" style="41"/>
    <col min="7169" max="7169" width="9.140625" style="41" customWidth="1"/>
    <col min="7170" max="7173" width="16.42578125" style="41" customWidth="1"/>
    <col min="7174" max="7174" width="17.7109375" style="41" customWidth="1"/>
    <col min="7175" max="7178" width="15.7109375" style="41" customWidth="1"/>
    <col min="7179" max="7179" width="17.7109375" style="41" customWidth="1"/>
    <col min="7180" max="7180" width="17.28515625" style="41" customWidth="1"/>
    <col min="7181" max="7182" width="14.7109375" style="41" customWidth="1"/>
    <col min="7183" max="7183" width="19" style="41" customWidth="1"/>
    <col min="7184" max="7184" width="13.28515625" style="41" customWidth="1"/>
    <col min="7185" max="7424" width="13" style="41"/>
    <col min="7425" max="7425" width="9.140625" style="41" customWidth="1"/>
    <col min="7426" max="7429" width="16.42578125" style="41" customWidth="1"/>
    <col min="7430" max="7430" width="17.7109375" style="41" customWidth="1"/>
    <col min="7431" max="7434" width="15.7109375" style="41" customWidth="1"/>
    <col min="7435" max="7435" width="17.7109375" style="41" customWidth="1"/>
    <col min="7436" max="7436" width="17.28515625" style="41" customWidth="1"/>
    <col min="7437" max="7438" width="14.7109375" style="41" customWidth="1"/>
    <col min="7439" max="7439" width="19" style="41" customWidth="1"/>
    <col min="7440" max="7440" width="13.28515625" style="41" customWidth="1"/>
    <col min="7441" max="7680" width="13" style="41"/>
    <col min="7681" max="7681" width="9.140625" style="41" customWidth="1"/>
    <col min="7682" max="7685" width="16.42578125" style="41" customWidth="1"/>
    <col min="7686" max="7686" width="17.7109375" style="41" customWidth="1"/>
    <col min="7687" max="7690" width="15.7109375" style="41" customWidth="1"/>
    <col min="7691" max="7691" width="17.7109375" style="41" customWidth="1"/>
    <col min="7692" max="7692" width="17.28515625" style="41" customWidth="1"/>
    <col min="7693" max="7694" width="14.7109375" style="41" customWidth="1"/>
    <col min="7695" max="7695" width="19" style="41" customWidth="1"/>
    <col min="7696" max="7696" width="13.28515625" style="41" customWidth="1"/>
    <col min="7697" max="7936" width="13" style="41"/>
    <col min="7937" max="7937" width="9.140625" style="41" customWidth="1"/>
    <col min="7938" max="7941" width="16.42578125" style="41" customWidth="1"/>
    <col min="7942" max="7942" width="17.7109375" style="41" customWidth="1"/>
    <col min="7943" max="7946" width="15.7109375" style="41" customWidth="1"/>
    <col min="7947" max="7947" width="17.7109375" style="41" customWidth="1"/>
    <col min="7948" max="7948" width="17.28515625" style="41" customWidth="1"/>
    <col min="7949" max="7950" width="14.7109375" style="41" customWidth="1"/>
    <col min="7951" max="7951" width="19" style="41" customWidth="1"/>
    <col min="7952" max="7952" width="13.28515625" style="41" customWidth="1"/>
    <col min="7953" max="8192" width="13" style="41"/>
    <col min="8193" max="8193" width="9.140625" style="41" customWidth="1"/>
    <col min="8194" max="8197" width="16.42578125" style="41" customWidth="1"/>
    <col min="8198" max="8198" width="17.7109375" style="41" customWidth="1"/>
    <col min="8199" max="8202" width="15.7109375" style="41" customWidth="1"/>
    <col min="8203" max="8203" width="17.7109375" style="41" customWidth="1"/>
    <col min="8204" max="8204" width="17.28515625" style="41" customWidth="1"/>
    <col min="8205" max="8206" width="14.7109375" style="41" customWidth="1"/>
    <col min="8207" max="8207" width="19" style="41" customWidth="1"/>
    <col min="8208" max="8208" width="13.28515625" style="41" customWidth="1"/>
    <col min="8209" max="8448" width="13" style="41"/>
    <col min="8449" max="8449" width="9.140625" style="41" customWidth="1"/>
    <col min="8450" max="8453" width="16.42578125" style="41" customWidth="1"/>
    <col min="8454" max="8454" width="17.7109375" style="41" customWidth="1"/>
    <col min="8455" max="8458" width="15.7109375" style="41" customWidth="1"/>
    <col min="8459" max="8459" width="17.7109375" style="41" customWidth="1"/>
    <col min="8460" max="8460" width="17.28515625" style="41" customWidth="1"/>
    <col min="8461" max="8462" width="14.7109375" style="41" customWidth="1"/>
    <col min="8463" max="8463" width="19" style="41" customWidth="1"/>
    <col min="8464" max="8464" width="13.28515625" style="41" customWidth="1"/>
    <col min="8465" max="8704" width="13" style="41"/>
    <col min="8705" max="8705" width="9.140625" style="41" customWidth="1"/>
    <col min="8706" max="8709" width="16.42578125" style="41" customWidth="1"/>
    <col min="8710" max="8710" width="17.7109375" style="41" customWidth="1"/>
    <col min="8711" max="8714" width="15.7109375" style="41" customWidth="1"/>
    <col min="8715" max="8715" width="17.7109375" style="41" customWidth="1"/>
    <col min="8716" max="8716" width="17.28515625" style="41" customWidth="1"/>
    <col min="8717" max="8718" width="14.7109375" style="41" customWidth="1"/>
    <col min="8719" max="8719" width="19" style="41" customWidth="1"/>
    <col min="8720" max="8720" width="13.28515625" style="41" customWidth="1"/>
    <col min="8721" max="8960" width="13" style="41"/>
    <col min="8961" max="8961" width="9.140625" style="41" customWidth="1"/>
    <col min="8962" max="8965" width="16.42578125" style="41" customWidth="1"/>
    <col min="8966" max="8966" width="17.7109375" style="41" customWidth="1"/>
    <col min="8967" max="8970" width="15.7109375" style="41" customWidth="1"/>
    <col min="8971" max="8971" width="17.7109375" style="41" customWidth="1"/>
    <col min="8972" max="8972" width="17.28515625" style="41" customWidth="1"/>
    <col min="8973" max="8974" width="14.7109375" style="41" customWidth="1"/>
    <col min="8975" max="8975" width="19" style="41" customWidth="1"/>
    <col min="8976" max="8976" width="13.28515625" style="41" customWidth="1"/>
    <col min="8977" max="9216" width="13" style="41"/>
    <col min="9217" max="9217" width="9.140625" style="41" customWidth="1"/>
    <col min="9218" max="9221" width="16.42578125" style="41" customWidth="1"/>
    <col min="9222" max="9222" width="17.7109375" style="41" customWidth="1"/>
    <col min="9223" max="9226" width="15.7109375" style="41" customWidth="1"/>
    <col min="9227" max="9227" width="17.7109375" style="41" customWidth="1"/>
    <col min="9228" max="9228" width="17.28515625" style="41" customWidth="1"/>
    <col min="9229" max="9230" width="14.7109375" style="41" customWidth="1"/>
    <col min="9231" max="9231" width="19" style="41" customWidth="1"/>
    <col min="9232" max="9232" width="13.28515625" style="41" customWidth="1"/>
    <col min="9233" max="9472" width="13" style="41"/>
    <col min="9473" max="9473" width="9.140625" style="41" customWidth="1"/>
    <col min="9474" max="9477" width="16.42578125" style="41" customWidth="1"/>
    <col min="9478" max="9478" width="17.7109375" style="41" customWidth="1"/>
    <col min="9479" max="9482" width="15.7109375" style="41" customWidth="1"/>
    <col min="9483" max="9483" width="17.7109375" style="41" customWidth="1"/>
    <col min="9484" max="9484" width="17.28515625" style="41" customWidth="1"/>
    <col min="9485" max="9486" width="14.7109375" style="41" customWidth="1"/>
    <col min="9487" max="9487" width="19" style="41" customWidth="1"/>
    <col min="9488" max="9488" width="13.28515625" style="41" customWidth="1"/>
    <col min="9489" max="9728" width="13" style="41"/>
    <col min="9729" max="9729" width="9.140625" style="41" customWidth="1"/>
    <col min="9730" max="9733" width="16.42578125" style="41" customWidth="1"/>
    <col min="9734" max="9734" width="17.7109375" style="41" customWidth="1"/>
    <col min="9735" max="9738" width="15.7109375" style="41" customWidth="1"/>
    <col min="9739" max="9739" width="17.7109375" style="41" customWidth="1"/>
    <col min="9740" max="9740" width="17.28515625" style="41" customWidth="1"/>
    <col min="9741" max="9742" width="14.7109375" style="41" customWidth="1"/>
    <col min="9743" max="9743" width="19" style="41" customWidth="1"/>
    <col min="9744" max="9744" width="13.28515625" style="41" customWidth="1"/>
    <col min="9745" max="9984" width="13" style="41"/>
    <col min="9985" max="9985" width="9.140625" style="41" customWidth="1"/>
    <col min="9986" max="9989" width="16.42578125" style="41" customWidth="1"/>
    <col min="9990" max="9990" width="17.7109375" style="41" customWidth="1"/>
    <col min="9991" max="9994" width="15.7109375" style="41" customWidth="1"/>
    <col min="9995" max="9995" width="17.7109375" style="41" customWidth="1"/>
    <col min="9996" max="9996" width="17.28515625" style="41" customWidth="1"/>
    <col min="9997" max="9998" width="14.7109375" style="41" customWidth="1"/>
    <col min="9999" max="9999" width="19" style="41" customWidth="1"/>
    <col min="10000" max="10000" width="13.28515625" style="41" customWidth="1"/>
    <col min="10001" max="10240" width="13" style="41"/>
    <col min="10241" max="10241" width="9.140625" style="41" customWidth="1"/>
    <col min="10242" max="10245" width="16.42578125" style="41" customWidth="1"/>
    <col min="10246" max="10246" width="17.7109375" style="41" customWidth="1"/>
    <col min="10247" max="10250" width="15.7109375" style="41" customWidth="1"/>
    <col min="10251" max="10251" width="17.7109375" style="41" customWidth="1"/>
    <col min="10252" max="10252" width="17.28515625" style="41" customWidth="1"/>
    <col min="10253" max="10254" width="14.7109375" style="41" customWidth="1"/>
    <col min="10255" max="10255" width="19" style="41" customWidth="1"/>
    <col min="10256" max="10256" width="13.28515625" style="41" customWidth="1"/>
    <col min="10257" max="10496" width="13" style="41"/>
    <col min="10497" max="10497" width="9.140625" style="41" customWidth="1"/>
    <col min="10498" max="10501" width="16.42578125" style="41" customWidth="1"/>
    <col min="10502" max="10502" width="17.7109375" style="41" customWidth="1"/>
    <col min="10503" max="10506" width="15.7109375" style="41" customWidth="1"/>
    <col min="10507" max="10507" width="17.7109375" style="41" customWidth="1"/>
    <col min="10508" max="10508" width="17.28515625" style="41" customWidth="1"/>
    <col min="10509" max="10510" width="14.7109375" style="41" customWidth="1"/>
    <col min="10511" max="10511" width="19" style="41" customWidth="1"/>
    <col min="10512" max="10512" width="13.28515625" style="41" customWidth="1"/>
    <col min="10513" max="10752" width="13" style="41"/>
    <col min="10753" max="10753" width="9.140625" style="41" customWidth="1"/>
    <col min="10754" max="10757" width="16.42578125" style="41" customWidth="1"/>
    <col min="10758" max="10758" width="17.7109375" style="41" customWidth="1"/>
    <col min="10759" max="10762" width="15.7109375" style="41" customWidth="1"/>
    <col min="10763" max="10763" width="17.7109375" style="41" customWidth="1"/>
    <col min="10764" max="10764" width="17.28515625" style="41" customWidth="1"/>
    <col min="10765" max="10766" width="14.7109375" style="41" customWidth="1"/>
    <col min="10767" max="10767" width="19" style="41" customWidth="1"/>
    <col min="10768" max="10768" width="13.28515625" style="41" customWidth="1"/>
    <col min="10769" max="11008" width="13" style="41"/>
    <col min="11009" max="11009" width="9.140625" style="41" customWidth="1"/>
    <col min="11010" max="11013" width="16.42578125" style="41" customWidth="1"/>
    <col min="11014" max="11014" width="17.7109375" style="41" customWidth="1"/>
    <col min="11015" max="11018" width="15.7109375" style="41" customWidth="1"/>
    <col min="11019" max="11019" width="17.7109375" style="41" customWidth="1"/>
    <col min="11020" max="11020" width="17.28515625" style="41" customWidth="1"/>
    <col min="11021" max="11022" width="14.7109375" style="41" customWidth="1"/>
    <col min="11023" max="11023" width="19" style="41" customWidth="1"/>
    <col min="11024" max="11024" width="13.28515625" style="41" customWidth="1"/>
    <col min="11025" max="11264" width="13" style="41"/>
    <col min="11265" max="11265" width="9.140625" style="41" customWidth="1"/>
    <col min="11266" max="11269" width="16.42578125" style="41" customWidth="1"/>
    <col min="11270" max="11270" width="17.7109375" style="41" customWidth="1"/>
    <col min="11271" max="11274" width="15.7109375" style="41" customWidth="1"/>
    <col min="11275" max="11275" width="17.7109375" style="41" customWidth="1"/>
    <col min="11276" max="11276" width="17.28515625" style="41" customWidth="1"/>
    <col min="11277" max="11278" width="14.7109375" style="41" customWidth="1"/>
    <col min="11279" max="11279" width="19" style="41" customWidth="1"/>
    <col min="11280" max="11280" width="13.28515625" style="41" customWidth="1"/>
    <col min="11281" max="11520" width="13" style="41"/>
    <col min="11521" max="11521" width="9.140625" style="41" customWidth="1"/>
    <col min="11522" max="11525" width="16.42578125" style="41" customWidth="1"/>
    <col min="11526" max="11526" width="17.7109375" style="41" customWidth="1"/>
    <col min="11527" max="11530" width="15.7109375" style="41" customWidth="1"/>
    <col min="11531" max="11531" width="17.7109375" style="41" customWidth="1"/>
    <col min="11532" max="11532" width="17.28515625" style="41" customWidth="1"/>
    <col min="11533" max="11534" width="14.7109375" style="41" customWidth="1"/>
    <col min="11535" max="11535" width="19" style="41" customWidth="1"/>
    <col min="11536" max="11536" width="13.28515625" style="41" customWidth="1"/>
    <col min="11537" max="11776" width="13" style="41"/>
    <col min="11777" max="11777" width="9.140625" style="41" customWidth="1"/>
    <col min="11778" max="11781" width="16.42578125" style="41" customWidth="1"/>
    <col min="11782" max="11782" width="17.7109375" style="41" customWidth="1"/>
    <col min="11783" max="11786" width="15.7109375" style="41" customWidth="1"/>
    <col min="11787" max="11787" width="17.7109375" style="41" customWidth="1"/>
    <col min="11788" max="11788" width="17.28515625" style="41" customWidth="1"/>
    <col min="11789" max="11790" width="14.7109375" style="41" customWidth="1"/>
    <col min="11791" max="11791" width="19" style="41" customWidth="1"/>
    <col min="11792" max="11792" width="13.28515625" style="41" customWidth="1"/>
    <col min="11793" max="12032" width="13" style="41"/>
    <col min="12033" max="12033" width="9.140625" style="41" customWidth="1"/>
    <col min="12034" max="12037" width="16.42578125" style="41" customWidth="1"/>
    <col min="12038" max="12038" width="17.7109375" style="41" customWidth="1"/>
    <col min="12039" max="12042" width="15.7109375" style="41" customWidth="1"/>
    <col min="12043" max="12043" width="17.7109375" style="41" customWidth="1"/>
    <col min="12044" max="12044" width="17.28515625" style="41" customWidth="1"/>
    <col min="12045" max="12046" width="14.7109375" style="41" customWidth="1"/>
    <col min="12047" max="12047" width="19" style="41" customWidth="1"/>
    <col min="12048" max="12048" width="13.28515625" style="41" customWidth="1"/>
    <col min="12049" max="12288" width="13" style="41"/>
    <col min="12289" max="12289" width="9.140625" style="41" customWidth="1"/>
    <col min="12290" max="12293" width="16.42578125" style="41" customWidth="1"/>
    <col min="12294" max="12294" width="17.7109375" style="41" customWidth="1"/>
    <col min="12295" max="12298" width="15.7109375" style="41" customWidth="1"/>
    <col min="12299" max="12299" width="17.7109375" style="41" customWidth="1"/>
    <col min="12300" max="12300" width="17.28515625" style="41" customWidth="1"/>
    <col min="12301" max="12302" width="14.7109375" style="41" customWidth="1"/>
    <col min="12303" max="12303" width="19" style="41" customWidth="1"/>
    <col min="12304" max="12304" width="13.28515625" style="41" customWidth="1"/>
    <col min="12305" max="12544" width="13" style="41"/>
    <col min="12545" max="12545" width="9.140625" style="41" customWidth="1"/>
    <col min="12546" max="12549" width="16.42578125" style="41" customWidth="1"/>
    <col min="12550" max="12550" width="17.7109375" style="41" customWidth="1"/>
    <col min="12551" max="12554" width="15.7109375" style="41" customWidth="1"/>
    <col min="12555" max="12555" width="17.7109375" style="41" customWidth="1"/>
    <col min="12556" max="12556" width="17.28515625" style="41" customWidth="1"/>
    <col min="12557" max="12558" width="14.7109375" style="41" customWidth="1"/>
    <col min="12559" max="12559" width="19" style="41" customWidth="1"/>
    <col min="12560" max="12560" width="13.28515625" style="41" customWidth="1"/>
    <col min="12561" max="12800" width="13" style="41"/>
    <col min="12801" max="12801" width="9.140625" style="41" customWidth="1"/>
    <col min="12802" max="12805" width="16.42578125" style="41" customWidth="1"/>
    <col min="12806" max="12806" width="17.7109375" style="41" customWidth="1"/>
    <col min="12807" max="12810" width="15.7109375" style="41" customWidth="1"/>
    <col min="12811" max="12811" width="17.7109375" style="41" customWidth="1"/>
    <col min="12812" max="12812" width="17.28515625" style="41" customWidth="1"/>
    <col min="12813" max="12814" width="14.7109375" style="41" customWidth="1"/>
    <col min="12815" max="12815" width="19" style="41" customWidth="1"/>
    <col min="12816" max="12816" width="13.28515625" style="41" customWidth="1"/>
    <col min="12817" max="13056" width="13" style="41"/>
    <col min="13057" max="13057" width="9.140625" style="41" customWidth="1"/>
    <col min="13058" max="13061" width="16.42578125" style="41" customWidth="1"/>
    <col min="13062" max="13062" width="17.7109375" style="41" customWidth="1"/>
    <col min="13063" max="13066" width="15.7109375" style="41" customWidth="1"/>
    <col min="13067" max="13067" width="17.7109375" style="41" customWidth="1"/>
    <col min="13068" max="13068" width="17.28515625" style="41" customWidth="1"/>
    <col min="13069" max="13070" width="14.7109375" style="41" customWidth="1"/>
    <col min="13071" max="13071" width="19" style="41" customWidth="1"/>
    <col min="13072" max="13072" width="13.28515625" style="41" customWidth="1"/>
    <col min="13073" max="13312" width="13" style="41"/>
    <col min="13313" max="13313" width="9.140625" style="41" customWidth="1"/>
    <col min="13314" max="13317" width="16.42578125" style="41" customWidth="1"/>
    <col min="13318" max="13318" width="17.7109375" style="41" customWidth="1"/>
    <col min="13319" max="13322" width="15.7109375" style="41" customWidth="1"/>
    <col min="13323" max="13323" width="17.7109375" style="41" customWidth="1"/>
    <col min="13324" max="13324" width="17.28515625" style="41" customWidth="1"/>
    <col min="13325" max="13326" width="14.7109375" style="41" customWidth="1"/>
    <col min="13327" max="13327" width="19" style="41" customWidth="1"/>
    <col min="13328" max="13328" width="13.28515625" style="41" customWidth="1"/>
    <col min="13329" max="13568" width="13" style="41"/>
    <col min="13569" max="13569" width="9.140625" style="41" customWidth="1"/>
    <col min="13570" max="13573" width="16.42578125" style="41" customWidth="1"/>
    <col min="13574" max="13574" width="17.7109375" style="41" customWidth="1"/>
    <col min="13575" max="13578" width="15.7109375" style="41" customWidth="1"/>
    <col min="13579" max="13579" width="17.7109375" style="41" customWidth="1"/>
    <col min="13580" max="13580" width="17.28515625" style="41" customWidth="1"/>
    <col min="13581" max="13582" width="14.7109375" style="41" customWidth="1"/>
    <col min="13583" max="13583" width="19" style="41" customWidth="1"/>
    <col min="13584" max="13584" width="13.28515625" style="41" customWidth="1"/>
    <col min="13585" max="13824" width="13" style="41"/>
    <col min="13825" max="13825" width="9.140625" style="41" customWidth="1"/>
    <col min="13826" max="13829" width="16.42578125" style="41" customWidth="1"/>
    <col min="13830" max="13830" width="17.7109375" style="41" customWidth="1"/>
    <col min="13831" max="13834" width="15.7109375" style="41" customWidth="1"/>
    <col min="13835" max="13835" width="17.7109375" style="41" customWidth="1"/>
    <col min="13836" max="13836" width="17.28515625" style="41" customWidth="1"/>
    <col min="13837" max="13838" width="14.7109375" style="41" customWidth="1"/>
    <col min="13839" max="13839" width="19" style="41" customWidth="1"/>
    <col min="13840" max="13840" width="13.28515625" style="41" customWidth="1"/>
    <col min="13841" max="14080" width="13" style="41"/>
    <col min="14081" max="14081" width="9.140625" style="41" customWidth="1"/>
    <col min="14082" max="14085" width="16.42578125" style="41" customWidth="1"/>
    <col min="14086" max="14086" width="17.7109375" style="41" customWidth="1"/>
    <col min="14087" max="14090" width="15.7109375" style="41" customWidth="1"/>
    <col min="14091" max="14091" width="17.7109375" style="41" customWidth="1"/>
    <col min="14092" max="14092" width="17.28515625" style="41" customWidth="1"/>
    <col min="14093" max="14094" width="14.7109375" style="41" customWidth="1"/>
    <col min="14095" max="14095" width="19" style="41" customWidth="1"/>
    <col min="14096" max="14096" width="13.28515625" style="41" customWidth="1"/>
    <col min="14097" max="14336" width="13" style="41"/>
    <col min="14337" max="14337" width="9.140625" style="41" customWidth="1"/>
    <col min="14338" max="14341" width="16.42578125" style="41" customWidth="1"/>
    <col min="14342" max="14342" width="17.7109375" style="41" customWidth="1"/>
    <col min="14343" max="14346" width="15.7109375" style="41" customWidth="1"/>
    <col min="14347" max="14347" width="17.7109375" style="41" customWidth="1"/>
    <col min="14348" max="14348" width="17.28515625" style="41" customWidth="1"/>
    <col min="14349" max="14350" width="14.7109375" style="41" customWidth="1"/>
    <col min="14351" max="14351" width="19" style="41" customWidth="1"/>
    <col min="14352" max="14352" width="13.28515625" style="41" customWidth="1"/>
    <col min="14353" max="14592" width="13" style="41"/>
    <col min="14593" max="14593" width="9.140625" style="41" customWidth="1"/>
    <col min="14594" max="14597" width="16.42578125" style="41" customWidth="1"/>
    <col min="14598" max="14598" width="17.7109375" style="41" customWidth="1"/>
    <col min="14599" max="14602" width="15.7109375" style="41" customWidth="1"/>
    <col min="14603" max="14603" width="17.7109375" style="41" customWidth="1"/>
    <col min="14604" max="14604" width="17.28515625" style="41" customWidth="1"/>
    <col min="14605" max="14606" width="14.7109375" style="41" customWidth="1"/>
    <col min="14607" max="14607" width="19" style="41" customWidth="1"/>
    <col min="14608" max="14608" width="13.28515625" style="41" customWidth="1"/>
    <col min="14609" max="14848" width="13" style="41"/>
    <col min="14849" max="14849" width="9.140625" style="41" customWidth="1"/>
    <col min="14850" max="14853" width="16.42578125" style="41" customWidth="1"/>
    <col min="14854" max="14854" width="17.7109375" style="41" customWidth="1"/>
    <col min="14855" max="14858" width="15.7109375" style="41" customWidth="1"/>
    <col min="14859" max="14859" width="17.7109375" style="41" customWidth="1"/>
    <col min="14860" max="14860" width="17.28515625" style="41" customWidth="1"/>
    <col min="14861" max="14862" width="14.7109375" style="41" customWidth="1"/>
    <col min="14863" max="14863" width="19" style="41" customWidth="1"/>
    <col min="14864" max="14864" width="13.28515625" style="41" customWidth="1"/>
    <col min="14865" max="15104" width="13" style="41"/>
    <col min="15105" max="15105" width="9.140625" style="41" customWidth="1"/>
    <col min="15106" max="15109" width="16.42578125" style="41" customWidth="1"/>
    <col min="15110" max="15110" width="17.7109375" style="41" customWidth="1"/>
    <col min="15111" max="15114" width="15.7109375" style="41" customWidth="1"/>
    <col min="15115" max="15115" width="17.7109375" style="41" customWidth="1"/>
    <col min="15116" max="15116" width="17.28515625" style="41" customWidth="1"/>
    <col min="15117" max="15118" width="14.7109375" style="41" customWidth="1"/>
    <col min="15119" max="15119" width="19" style="41" customWidth="1"/>
    <col min="15120" max="15120" width="13.28515625" style="41" customWidth="1"/>
    <col min="15121" max="15360" width="13" style="41"/>
    <col min="15361" max="15361" width="9.140625" style="41" customWidth="1"/>
    <col min="15362" max="15365" width="16.42578125" style="41" customWidth="1"/>
    <col min="15366" max="15366" width="17.7109375" style="41" customWidth="1"/>
    <col min="15367" max="15370" width="15.7109375" style="41" customWidth="1"/>
    <col min="15371" max="15371" width="17.7109375" style="41" customWidth="1"/>
    <col min="15372" max="15372" width="17.28515625" style="41" customWidth="1"/>
    <col min="15373" max="15374" width="14.7109375" style="41" customWidth="1"/>
    <col min="15375" max="15375" width="19" style="41" customWidth="1"/>
    <col min="15376" max="15376" width="13.28515625" style="41" customWidth="1"/>
    <col min="15377" max="15616" width="13" style="41"/>
    <col min="15617" max="15617" width="9.140625" style="41" customWidth="1"/>
    <col min="15618" max="15621" width="16.42578125" style="41" customWidth="1"/>
    <col min="15622" max="15622" width="17.7109375" style="41" customWidth="1"/>
    <col min="15623" max="15626" width="15.7109375" style="41" customWidth="1"/>
    <col min="15627" max="15627" width="17.7109375" style="41" customWidth="1"/>
    <col min="15628" max="15628" width="17.28515625" style="41" customWidth="1"/>
    <col min="15629" max="15630" width="14.7109375" style="41" customWidth="1"/>
    <col min="15631" max="15631" width="19" style="41" customWidth="1"/>
    <col min="15632" max="15632" width="13.28515625" style="41" customWidth="1"/>
    <col min="15633" max="15872" width="13" style="41"/>
    <col min="15873" max="15873" width="9.140625" style="41" customWidth="1"/>
    <col min="15874" max="15877" width="16.42578125" style="41" customWidth="1"/>
    <col min="15878" max="15878" width="17.7109375" style="41" customWidth="1"/>
    <col min="15879" max="15882" width="15.7109375" style="41" customWidth="1"/>
    <col min="15883" max="15883" width="17.7109375" style="41" customWidth="1"/>
    <col min="15884" max="15884" width="17.28515625" style="41" customWidth="1"/>
    <col min="15885" max="15886" width="14.7109375" style="41" customWidth="1"/>
    <col min="15887" max="15887" width="19" style="41" customWidth="1"/>
    <col min="15888" max="15888" width="13.28515625" style="41" customWidth="1"/>
    <col min="15889" max="16128" width="13" style="41"/>
    <col min="16129" max="16129" width="9.140625" style="41" customWidth="1"/>
    <col min="16130" max="16133" width="16.42578125" style="41" customWidth="1"/>
    <col min="16134" max="16134" width="17.7109375" style="41" customWidth="1"/>
    <col min="16135" max="16138" width="15.7109375" style="41" customWidth="1"/>
    <col min="16139" max="16139" width="17.7109375" style="41" customWidth="1"/>
    <col min="16140" max="16140" width="17.28515625" style="41" customWidth="1"/>
    <col min="16141" max="16142" width="14.7109375" style="41" customWidth="1"/>
    <col min="16143" max="16143" width="19" style="41" customWidth="1"/>
    <col min="16144" max="16144" width="13.28515625" style="41" customWidth="1"/>
    <col min="16145" max="16384" width="13" style="41"/>
  </cols>
  <sheetData>
    <row r="1" spans="1:19" ht="38.25" customHeight="1">
      <c r="A1" s="816" t="str">
        <f>Słownik!B12</f>
        <v>Przepływy pieniężne dla zobowiązań z ubezpieczeń majątkowo-osobowych</v>
      </c>
      <c r="B1" s="817"/>
      <c r="C1" s="817"/>
      <c r="D1" s="817"/>
      <c r="E1" s="817"/>
      <c r="F1" s="817"/>
      <c r="G1" s="817"/>
      <c r="H1" s="817"/>
      <c r="I1" s="817"/>
      <c r="J1" s="817"/>
      <c r="K1" s="818"/>
      <c r="L1" s="16" t="str">
        <f>Słownik!$B$311</f>
        <v>Dane wejściowe</v>
      </c>
      <c r="N1" s="40"/>
      <c r="O1" s="40"/>
      <c r="P1" s="40"/>
      <c r="Q1" s="40"/>
      <c r="R1" s="40"/>
      <c r="S1" s="40"/>
    </row>
    <row r="2" spans="1:19" ht="22.5" customHeight="1">
      <c r="A2" s="815" t="str">
        <f>Słownik!B36</f>
        <v>Nazwa zakładu ubezpieczeń/reasekuracji:</v>
      </c>
      <c r="B2" s="815"/>
      <c r="C2" s="815"/>
      <c r="D2" s="815"/>
      <c r="E2" s="815"/>
      <c r="F2" s="43"/>
      <c r="G2" s="43"/>
      <c r="H2" s="43"/>
      <c r="I2" s="43"/>
      <c r="J2" s="43"/>
      <c r="K2" s="416" t="s">
        <v>675</v>
      </c>
      <c r="L2" s="17" t="str">
        <f>Słownik!$B$312</f>
        <v>Łącza</v>
      </c>
      <c r="N2" s="43"/>
      <c r="O2" s="43"/>
      <c r="P2" s="43"/>
      <c r="Q2" s="43"/>
      <c r="R2" s="43"/>
      <c r="S2" s="43"/>
    </row>
    <row r="3" spans="1:19" ht="15" customHeight="1">
      <c r="A3" s="807" t="str">
        <f>IF(Nazwa_ZU=0," ",Nazwa_ZU)</f>
        <v xml:space="preserve"> </v>
      </c>
      <c r="B3" s="807"/>
      <c r="C3" s="807"/>
      <c r="D3" s="808"/>
      <c r="E3" s="174" t="s">
        <v>114</v>
      </c>
      <c r="F3" s="43"/>
      <c r="G3" s="43"/>
      <c r="H3" s="43"/>
      <c r="I3" s="43"/>
      <c r="J3" s="43"/>
      <c r="K3" s="43"/>
      <c r="L3" s="18" t="str">
        <f>Słownik!$B$313</f>
        <v>Formuły</v>
      </c>
      <c r="N3" s="43"/>
      <c r="O3" s="43"/>
      <c r="P3" s="43"/>
      <c r="Q3" s="43"/>
      <c r="R3" s="43"/>
      <c r="S3" s="43"/>
    </row>
    <row r="4" spans="1:19" ht="12.75">
      <c r="A4" s="40"/>
      <c r="B4" s="40"/>
      <c r="C4" s="40"/>
      <c r="D4" s="40"/>
      <c r="E4" s="40"/>
      <c r="F4" s="40"/>
      <c r="G4" s="40"/>
      <c r="H4" s="40"/>
      <c r="I4" s="40"/>
      <c r="J4" s="40"/>
      <c r="K4" s="40"/>
      <c r="L4" s="19" t="str">
        <f>Słownik!$B$314</f>
        <v>Wynik</v>
      </c>
      <c r="N4" s="40"/>
      <c r="O4" s="40"/>
      <c r="P4" s="40"/>
    </row>
    <row r="5" spans="1:19" ht="19.5" customHeight="1">
      <c r="A5" s="42"/>
      <c r="B5" s="661" t="s">
        <v>1915</v>
      </c>
      <c r="C5" s="40"/>
      <c r="D5" s="40"/>
      <c r="E5" s="40"/>
      <c r="F5" s="43"/>
      <c r="G5" s="43"/>
      <c r="H5" s="43"/>
      <c r="I5" s="43"/>
      <c r="J5" s="43"/>
      <c r="K5" s="43"/>
      <c r="L5" s="43"/>
      <c r="N5" s="43"/>
      <c r="O5" s="43"/>
      <c r="P5" s="43"/>
    </row>
    <row r="6" spans="1:19" ht="34.5" customHeight="1">
      <c r="A6" s="42"/>
      <c r="B6" s="803" t="str">
        <f>Słownik!B228</f>
        <v>Lata</v>
      </c>
      <c r="C6" s="820" t="str">
        <f>Słownik!B229</f>
        <v>Najlepsze oszacowanie rezerwy składki (Brutto)</v>
      </c>
      <c r="D6" s="801"/>
      <c r="E6" s="801"/>
      <c r="F6" s="821"/>
      <c r="G6" s="820" t="str">
        <f>Słownik!B230</f>
        <v>Najlepsze oszacowanie rezerwy szkodowej (Brutto)</v>
      </c>
      <c r="H6" s="801"/>
      <c r="I6" s="801"/>
      <c r="J6" s="821"/>
      <c r="K6" s="803" t="str">
        <f>Słownik!B237</f>
        <v>Kwoty należne z umów reasekuracji i od SPV (po korekcie z tyt. niewykonania zobowiązania przez kontrahenta)</v>
      </c>
      <c r="L6" s="43"/>
      <c r="M6" s="43"/>
      <c r="N6" s="43"/>
      <c r="O6" s="43"/>
      <c r="P6" s="43"/>
    </row>
    <row r="7" spans="1:19" ht="15.75">
      <c r="A7" s="42"/>
      <c r="B7" s="804"/>
      <c r="C7" s="822"/>
      <c r="D7" s="823"/>
      <c r="E7" s="823"/>
      <c r="F7" s="824"/>
      <c r="G7" s="822"/>
      <c r="H7" s="823"/>
      <c r="I7" s="823"/>
      <c r="J7" s="824"/>
      <c r="K7" s="804"/>
      <c r="L7" s="43"/>
      <c r="M7" s="43"/>
      <c r="N7" s="43"/>
      <c r="O7" s="43"/>
      <c r="P7" s="43"/>
    </row>
    <row r="8" spans="1:19" ht="22.5" customHeight="1">
      <c r="A8" s="42"/>
      <c r="B8" s="804"/>
      <c r="C8" s="761" t="str">
        <f>Słownik!B231</f>
        <v xml:space="preserve">CF - wypływy </v>
      </c>
      <c r="D8" s="796"/>
      <c r="E8" s="761" t="str">
        <f>Słownik!B232</f>
        <v>CF - wpływy</v>
      </c>
      <c r="F8" s="796"/>
      <c r="G8" s="761" t="str">
        <f>Słownik!B231</f>
        <v xml:space="preserve">CF - wypływy </v>
      </c>
      <c r="H8" s="796"/>
      <c r="I8" s="761" t="str">
        <f>Słownik!B232</f>
        <v>CF - wpływy</v>
      </c>
      <c r="J8" s="796"/>
      <c r="K8" s="804"/>
      <c r="L8" s="43"/>
      <c r="M8" s="43"/>
      <c r="N8" s="43"/>
      <c r="O8" s="43"/>
      <c r="P8" s="43"/>
    </row>
    <row r="9" spans="1:19" ht="39.75" customHeight="1">
      <c r="A9" s="42"/>
      <c r="B9" s="819"/>
      <c r="C9" s="215" t="str">
        <f>Słownik!$B$233</f>
        <v xml:space="preserve">Przyszłe świadczenia </v>
      </c>
      <c r="D9" s="215" t="str">
        <f>Słownik!$B$234</f>
        <v>Przyszłe koszty i pozostałe wypływy</v>
      </c>
      <c r="E9" s="215" t="str">
        <f>Słownik!$B$235</f>
        <v>Przyszłe składki</v>
      </c>
      <c r="F9" s="215" t="str">
        <f>Słownik!$B$236</f>
        <v>Pozostałe wpływy</v>
      </c>
      <c r="G9" s="215" t="str">
        <f>Słownik!$B$233</f>
        <v xml:space="preserve">Przyszłe świadczenia </v>
      </c>
      <c r="H9" s="215" t="str">
        <f>Słownik!$B$234</f>
        <v>Przyszłe koszty i pozostałe wypływy</v>
      </c>
      <c r="I9" s="215" t="str">
        <f>Słownik!$B$235</f>
        <v>Przyszłe składki</v>
      </c>
      <c r="J9" s="215" t="str">
        <f>Słownik!$B$236</f>
        <v>Pozostałe wpływy</v>
      </c>
      <c r="K9" s="819"/>
      <c r="L9" s="43"/>
      <c r="M9" s="43"/>
      <c r="N9" s="43"/>
      <c r="O9" s="43"/>
      <c r="P9" s="43"/>
    </row>
    <row r="10" spans="1:19" ht="15.75">
      <c r="A10" s="42"/>
      <c r="B10" s="211" t="s">
        <v>11</v>
      </c>
      <c r="C10" s="214"/>
      <c r="D10" s="235"/>
      <c r="E10" s="232"/>
      <c r="F10" s="235"/>
      <c r="G10" s="232"/>
      <c r="H10" s="235"/>
      <c r="I10" s="232"/>
      <c r="J10" s="235"/>
      <c r="K10" s="238"/>
      <c r="L10" s="43"/>
      <c r="M10" s="43"/>
      <c r="N10" s="43"/>
      <c r="O10" s="43"/>
      <c r="P10" s="43"/>
    </row>
    <row r="11" spans="1:19" ht="15.75">
      <c r="A11" s="42"/>
      <c r="B11" s="212" t="s">
        <v>12</v>
      </c>
      <c r="C11" s="205"/>
      <c r="D11" s="236"/>
      <c r="E11" s="233"/>
      <c r="F11" s="236"/>
      <c r="G11" s="233"/>
      <c r="H11" s="236"/>
      <c r="I11" s="233"/>
      <c r="J11" s="236"/>
      <c r="K11" s="239"/>
      <c r="L11" s="43"/>
      <c r="M11" s="43"/>
      <c r="N11" s="43"/>
      <c r="O11" s="43"/>
      <c r="P11" s="43"/>
    </row>
    <row r="12" spans="1:19" ht="15.75">
      <c r="A12" s="42"/>
      <c r="B12" s="212" t="s">
        <v>13</v>
      </c>
      <c r="C12" s="205"/>
      <c r="D12" s="236"/>
      <c r="E12" s="233"/>
      <c r="F12" s="236"/>
      <c r="G12" s="233"/>
      <c r="H12" s="236"/>
      <c r="I12" s="233"/>
      <c r="J12" s="236"/>
      <c r="K12" s="239"/>
      <c r="L12" s="43"/>
      <c r="M12" s="43"/>
      <c r="N12" s="43"/>
      <c r="O12" s="43"/>
      <c r="P12" s="43"/>
    </row>
    <row r="13" spans="1:19" ht="15.75">
      <c r="A13" s="42"/>
      <c r="B13" s="212" t="s">
        <v>14</v>
      </c>
      <c r="C13" s="205"/>
      <c r="D13" s="236"/>
      <c r="E13" s="233"/>
      <c r="F13" s="236"/>
      <c r="G13" s="233"/>
      <c r="H13" s="236"/>
      <c r="I13" s="233"/>
      <c r="J13" s="236"/>
      <c r="K13" s="239"/>
      <c r="L13" s="43"/>
      <c r="M13" s="43"/>
      <c r="N13" s="43"/>
      <c r="O13" s="43"/>
      <c r="P13" s="43"/>
    </row>
    <row r="14" spans="1:19" ht="15.75">
      <c r="A14" s="42"/>
      <c r="B14" s="212" t="s">
        <v>15</v>
      </c>
      <c r="C14" s="205"/>
      <c r="D14" s="236"/>
      <c r="E14" s="233"/>
      <c r="F14" s="236"/>
      <c r="G14" s="233"/>
      <c r="H14" s="236"/>
      <c r="I14" s="233"/>
      <c r="J14" s="236"/>
      <c r="K14" s="239"/>
      <c r="L14" s="43"/>
      <c r="M14" s="43"/>
      <c r="N14" s="43"/>
      <c r="O14" s="43"/>
      <c r="P14" s="43"/>
    </row>
    <row r="15" spans="1:19" ht="15.75">
      <c r="A15" s="42"/>
      <c r="B15" s="212" t="s">
        <v>16</v>
      </c>
      <c r="C15" s="205"/>
      <c r="D15" s="236"/>
      <c r="E15" s="233"/>
      <c r="F15" s="236"/>
      <c r="G15" s="233"/>
      <c r="H15" s="236"/>
      <c r="I15" s="233"/>
      <c r="J15" s="236"/>
      <c r="K15" s="239"/>
      <c r="L15" s="43"/>
      <c r="M15" s="43"/>
      <c r="N15" s="43"/>
      <c r="O15" s="43"/>
      <c r="P15" s="43"/>
    </row>
    <row r="16" spans="1:19" ht="15.75">
      <c r="A16" s="42"/>
      <c r="B16" s="212" t="s">
        <v>17</v>
      </c>
      <c r="C16" s="205"/>
      <c r="D16" s="236"/>
      <c r="E16" s="233"/>
      <c r="F16" s="236"/>
      <c r="G16" s="233"/>
      <c r="H16" s="236"/>
      <c r="I16" s="233"/>
      <c r="J16" s="236"/>
      <c r="K16" s="239"/>
      <c r="L16" s="43"/>
      <c r="M16" s="43"/>
      <c r="N16" s="43"/>
      <c r="O16" s="43"/>
      <c r="P16" s="43"/>
    </row>
    <row r="17" spans="1:16" ht="15.75">
      <c r="A17" s="42"/>
      <c r="B17" s="212" t="s">
        <v>18</v>
      </c>
      <c r="C17" s="205"/>
      <c r="D17" s="236"/>
      <c r="E17" s="233"/>
      <c r="F17" s="236"/>
      <c r="G17" s="233"/>
      <c r="H17" s="236"/>
      <c r="I17" s="233"/>
      <c r="J17" s="236"/>
      <c r="K17" s="239"/>
      <c r="L17" s="43"/>
      <c r="M17" s="43"/>
      <c r="N17" s="43"/>
      <c r="O17" s="43"/>
      <c r="P17" s="43"/>
    </row>
    <row r="18" spans="1:16" ht="15.75">
      <c r="A18" s="42"/>
      <c r="B18" s="212" t="s">
        <v>19</v>
      </c>
      <c r="C18" s="205"/>
      <c r="D18" s="236"/>
      <c r="E18" s="233"/>
      <c r="F18" s="236"/>
      <c r="G18" s="233"/>
      <c r="H18" s="236"/>
      <c r="I18" s="233"/>
      <c r="J18" s="236"/>
      <c r="K18" s="239"/>
      <c r="L18" s="43"/>
      <c r="M18" s="43"/>
      <c r="N18" s="43"/>
      <c r="O18" s="43"/>
      <c r="P18" s="43"/>
    </row>
    <row r="19" spans="1:16" ht="15.75">
      <c r="A19" s="42"/>
      <c r="B19" s="212" t="s">
        <v>20</v>
      </c>
      <c r="C19" s="205"/>
      <c r="D19" s="236"/>
      <c r="E19" s="233"/>
      <c r="F19" s="236"/>
      <c r="G19" s="233"/>
      <c r="H19" s="236"/>
      <c r="I19" s="233"/>
      <c r="J19" s="236"/>
      <c r="K19" s="239"/>
      <c r="L19" s="43"/>
      <c r="M19" s="43"/>
      <c r="N19" s="43"/>
      <c r="O19" s="43"/>
      <c r="P19" s="43"/>
    </row>
    <row r="20" spans="1:16" ht="15.75">
      <c r="A20" s="42"/>
      <c r="B20" s="212" t="s">
        <v>21</v>
      </c>
      <c r="C20" s="205"/>
      <c r="D20" s="236"/>
      <c r="E20" s="233"/>
      <c r="F20" s="236"/>
      <c r="G20" s="233"/>
      <c r="H20" s="236"/>
      <c r="I20" s="233"/>
      <c r="J20" s="236"/>
      <c r="K20" s="239"/>
      <c r="L20" s="43"/>
      <c r="M20" s="43"/>
      <c r="N20" s="43"/>
      <c r="O20" s="43"/>
      <c r="P20" s="43"/>
    </row>
    <row r="21" spans="1:16" ht="15.75">
      <c r="A21" s="42"/>
      <c r="B21" s="212" t="s">
        <v>22</v>
      </c>
      <c r="C21" s="205"/>
      <c r="D21" s="236"/>
      <c r="E21" s="233"/>
      <c r="F21" s="236"/>
      <c r="G21" s="233"/>
      <c r="H21" s="236"/>
      <c r="I21" s="233"/>
      <c r="J21" s="236"/>
      <c r="K21" s="239"/>
      <c r="L21" s="43"/>
      <c r="M21" s="43"/>
      <c r="N21" s="43"/>
      <c r="O21" s="43"/>
      <c r="P21" s="43"/>
    </row>
    <row r="22" spans="1:16" ht="15.75">
      <c r="A22" s="42"/>
      <c r="B22" s="212" t="s">
        <v>23</v>
      </c>
      <c r="C22" s="205"/>
      <c r="D22" s="236"/>
      <c r="E22" s="233"/>
      <c r="F22" s="236"/>
      <c r="G22" s="233"/>
      <c r="H22" s="236"/>
      <c r="I22" s="233"/>
      <c r="J22" s="236"/>
      <c r="K22" s="239"/>
      <c r="L22" s="43"/>
      <c r="M22" s="43"/>
      <c r="N22" s="43"/>
      <c r="O22" s="43"/>
      <c r="P22" s="43"/>
    </row>
    <row r="23" spans="1:16" ht="15.75">
      <c r="A23" s="42"/>
      <c r="B23" s="212" t="s">
        <v>24</v>
      </c>
      <c r="C23" s="205"/>
      <c r="D23" s="236"/>
      <c r="E23" s="233"/>
      <c r="F23" s="236"/>
      <c r="G23" s="233"/>
      <c r="H23" s="236"/>
      <c r="I23" s="233"/>
      <c r="J23" s="236"/>
      <c r="K23" s="239"/>
      <c r="L23" s="43"/>
      <c r="M23" s="43"/>
      <c r="N23" s="43"/>
      <c r="O23" s="43"/>
      <c r="P23" s="43"/>
    </row>
    <row r="24" spans="1:16" ht="15.75">
      <c r="A24" s="42"/>
      <c r="B24" s="212" t="s">
        <v>25</v>
      </c>
      <c r="C24" s="205"/>
      <c r="D24" s="236"/>
      <c r="E24" s="233"/>
      <c r="F24" s="236"/>
      <c r="G24" s="233"/>
      <c r="H24" s="236"/>
      <c r="I24" s="233"/>
      <c r="J24" s="236"/>
      <c r="K24" s="239"/>
      <c r="L24" s="43"/>
      <c r="M24" s="43"/>
      <c r="N24" s="43"/>
      <c r="O24" s="43"/>
      <c r="P24" s="43"/>
    </row>
    <row r="25" spans="1:16" ht="15.75">
      <c r="A25" s="42"/>
      <c r="B25" s="212" t="s">
        <v>26</v>
      </c>
      <c r="C25" s="205"/>
      <c r="D25" s="236"/>
      <c r="E25" s="233"/>
      <c r="F25" s="236"/>
      <c r="G25" s="233"/>
      <c r="H25" s="236"/>
      <c r="I25" s="233"/>
      <c r="J25" s="236"/>
      <c r="K25" s="239"/>
      <c r="L25" s="43"/>
      <c r="M25" s="43"/>
      <c r="N25" s="43"/>
      <c r="O25" s="43"/>
      <c r="P25" s="43"/>
    </row>
    <row r="26" spans="1:16" ht="15.75">
      <c r="A26" s="42"/>
      <c r="B26" s="212" t="s">
        <v>27</v>
      </c>
      <c r="C26" s="205"/>
      <c r="D26" s="236"/>
      <c r="E26" s="233"/>
      <c r="F26" s="236"/>
      <c r="G26" s="233"/>
      <c r="H26" s="236"/>
      <c r="I26" s="233"/>
      <c r="J26" s="236"/>
      <c r="K26" s="239"/>
      <c r="L26" s="43"/>
      <c r="M26" s="43"/>
      <c r="N26" s="43"/>
      <c r="O26" s="43"/>
      <c r="P26" s="43"/>
    </row>
    <row r="27" spans="1:16" ht="15.75">
      <c r="A27" s="42"/>
      <c r="B27" s="212" t="s">
        <v>28</v>
      </c>
      <c r="C27" s="205"/>
      <c r="D27" s="236"/>
      <c r="E27" s="233"/>
      <c r="F27" s="236"/>
      <c r="G27" s="233"/>
      <c r="H27" s="236"/>
      <c r="I27" s="233"/>
      <c r="J27" s="236"/>
      <c r="K27" s="239"/>
      <c r="L27" s="43"/>
      <c r="M27" s="43"/>
      <c r="N27" s="43"/>
      <c r="O27" s="43"/>
      <c r="P27" s="43"/>
    </row>
    <row r="28" spans="1:16" ht="15.75">
      <c r="A28" s="42"/>
      <c r="B28" s="212" t="s">
        <v>29</v>
      </c>
      <c r="C28" s="205"/>
      <c r="D28" s="236"/>
      <c r="E28" s="233"/>
      <c r="F28" s="236"/>
      <c r="G28" s="233"/>
      <c r="H28" s="236"/>
      <c r="I28" s="233"/>
      <c r="J28" s="236"/>
      <c r="K28" s="239"/>
      <c r="L28" s="43"/>
      <c r="M28" s="43"/>
      <c r="N28" s="43"/>
      <c r="O28" s="43"/>
      <c r="P28" s="43"/>
    </row>
    <row r="29" spans="1:16" ht="15.75">
      <c r="A29" s="42"/>
      <c r="B29" s="212" t="s">
        <v>30</v>
      </c>
      <c r="C29" s="205"/>
      <c r="D29" s="236"/>
      <c r="E29" s="233"/>
      <c r="F29" s="236"/>
      <c r="G29" s="233"/>
      <c r="H29" s="236"/>
      <c r="I29" s="233"/>
      <c r="J29" s="236"/>
      <c r="K29" s="239"/>
      <c r="L29" s="43"/>
      <c r="M29" s="43"/>
      <c r="N29" s="43"/>
      <c r="O29" s="43"/>
      <c r="P29" s="43"/>
    </row>
    <row r="30" spans="1:16" ht="15.75">
      <c r="A30" s="42"/>
      <c r="B30" s="212" t="s">
        <v>31</v>
      </c>
      <c r="C30" s="205"/>
      <c r="D30" s="236"/>
      <c r="E30" s="233"/>
      <c r="F30" s="236"/>
      <c r="G30" s="233"/>
      <c r="H30" s="236"/>
      <c r="I30" s="233"/>
      <c r="J30" s="236"/>
      <c r="K30" s="239"/>
      <c r="L30" s="43"/>
      <c r="M30" s="43"/>
      <c r="N30" s="43"/>
      <c r="O30" s="43"/>
      <c r="P30" s="43"/>
    </row>
    <row r="31" spans="1:16" ht="15.75">
      <c r="A31" s="42"/>
      <c r="B31" s="212" t="s">
        <v>1140</v>
      </c>
      <c r="C31" s="205"/>
      <c r="D31" s="236"/>
      <c r="E31" s="233"/>
      <c r="F31" s="236"/>
      <c r="G31" s="233"/>
      <c r="H31" s="236"/>
      <c r="I31" s="233"/>
      <c r="J31" s="236"/>
      <c r="K31" s="239"/>
      <c r="L31" s="43"/>
      <c r="M31" s="43"/>
      <c r="N31" s="43"/>
      <c r="O31" s="43"/>
      <c r="P31" s="43"/>
    </row>
    <row r="32" spans="1:16" ht="15.75">
      <c r="A32" s="42"/>
      <c r="B32" s="212" t="s">
        <v>1141</v>
      </c>
      <c r="C32" s="205"/>
      <c r="D32" s="236"/>
      <c r="E32" s="233"/>
      <c r="F32" s="236"/>
      <c r="G32" s="233"/>
      <c r="H32" s="236"/>
      <c r="I32" s="233"/>
      <c r="J32" s="236"/>
      <c r="K32" s="239"/>
      <c r="L32" s="43"/>
      <c r="M32" s="43"/>
      <c r="N32" s="43"/>
      <c r="O32" s="43"/>
      <c r="P32" s="43"/>
    </row>
    <row r="33" spans="1:16" ht="15.75">
      <c r="A33" s="42"/>
      <c r="B33" s="212" t="s">
        <v>1142</v>
      </c>
      <c r="C33" s="205"/>
      <c r="D33" s="236"/>
      <c r="E33" s="233"/>
      <c r="F33" s="236"/>
      <c r="G33" s="233"/>
      <c r="H33" s="236"/>
      <c r="I33" s="233"/>
      <c r="J33" s="236"/>
      <c r="K33" s="239"/>
      <c r="L33" s="43"/>
      <c r="M33" s="43"/>
      <c r="N33" s="43"/>
      <c r="O33" s="43"/>
      <c r="P33" s="43"/>
    </row>
    <row r="34" spans="1:16" ht="15.75">
      <c r="A34" s="42"/>
      <c r="B34" s="212" t="s">
        <v>1143</v>
      </c>
      <c r="C34" s="205"/>
      <c r="D34" s="236"/>
      <c r="E34" s="233"/>
      <c r="F34" s="236"/>
      <c r="G34" s="233"/>
      <c r="H34" s="236"/>
      <c r="I34" s="233"/>
      <c r="J34" s="236"/>
      <c r="K34" s="239"/>
      <c r="L34" s="43"/>
      <c r="M34" s="43"/>
      <c r="N34" s="43"/>
      <c r="O34" s="43"/>
      <c r="P34" s="43"/>
    </row>
    <row r="35" spans="1:16" ht="15.75">
      <c r="A35" s="42"/>
      <c r="B35" s="212" t="s">
        <v>1144</v>
      </c>
      <c r="C35" s="205"/>
      <c r="D35" s="236"/>
      <c r="E35" s="233"/>
      <c r="F35" s="236"/>
      <c r="G35" s="233"/>
      <c r="H35" s="236"/>
      <c r="I35" s="233"/>
      <c r="J35" s="236"/>
      <c r="K35" s="239"/>
      <c r="L35" s="43"/>
      <c r="M35" s="43"/>
      <c r="N35" s="43"/>
      <c r="O35" s="43"/>
      <c r="P35" s="43"/>
    </row>
    <row r="36" spans="1:16" ht="15.75">
      <c r="A36" s="42"/>
      <c r="B36" s="212" t="s">
        <v>1145</v>
      </c>
      <c r="C36" s="205"/>
      <c r="D36" s="236"/>
      <c r="E36" s="233"/>
      <c r="F36" s="236"/>
      <c r="G36" s="233"/>
      <c r="H36" s="236"/>
      <c r="I36" s="233"/>
      <c r="J36" s="236"/>
      <c r="K36" s="239"/>
      <c r="L36" s="43"/>
      <c r="M36" s="43"/>
      <c r="N36" s="43"/>
      <c r="O36" s="43"/>
      <c r="P36" s="43"/>
    </row>
    <row r="37" spans="1:16" ht="15.75">
      <c r="A37" s="42"/>
      <c r="B37" s="212" t="s">
        <v>1146</v>
      </c>
      <c r="C37" s="205"/>
      <c r="D37" s="236"/>
      <c r="E37" s="233"/>
      <c r="F37" s="236"/>
      <c r="G37" s="233"/>
      <c r="H37" s="236"/>
      <c r="I37" s="233"/>
      <c r="J37" s="236"/>
      <c r="K37" s="239"/>
      <c r="L37" s="43"/>
      <c r="M37" s="43"/>
      <c r="N37" s="43"/>
      <c r="O37" s="43"/>
      <c r="P37" s="43"/>
    </row>
    <row r="38" spans="1:16" ht="15.75">
      <c r="A38" s="42"/>
      <c r="B38" s="212" t="s">
        <v>1204</v>
      </c>
      <c r="C38" s="205"/>
      <c r="D38" s="236"/>
      <c r="E38" s="233"/>
      <c r="F38" s="236"/>
      <c r="G38" s="233"/>
      <c r="H38" s="236"/>
      <c r="I38" s="233"/>
      <c r="J38" s="236"/>
      <c r="K38" s="239"/>
      <c r="L38" s="43"/>
      <c r="M38" s="43"/>
      <c r="N38" s="43"/>
      <c r="O38" s="43"/>
      <c r="P38" s="43"/>
    </row>
    <row r="39" spans="1:16" ht="15.75">
      <c r="A39" s="42"/>
      <c r="B39" s="212" t="s">
        <v>1205</v>
      </c>
      <c r="C39" s="205"/>
      <c r="D39" s="236"/>
      <c r="E39" s="233"/>
      <c r="F39" s="236"/>
      <c r="G39" s="233"/>
      <c r="H39" s="236"/>
      <c r="I39" s="233"/>
      <c r="J39" s="236"/>
      <c r="K39" s="239"/>
      <c r="L39" s="43"/>
      <c r="M39" s="43"/>
      <c r="N39" s="43"/>
      <c r="O39" s="43"/>
      <c r="P39" s="43"/>
    </row>
    <row r="40" spans="1:16" ht="15.75">
      <c r="A40" s="42"/>
      <c r="B40" s="213" t="str">
        <f>Słownik!B238</f>
        <v>31. &amp; później</v>
      </c>
      <c r="C40" s="208"/>
      <c r="D40" s="237"/>
      <c r="E40" s="234"/>
      <c r="F40" s="237"/>
      <c r="G40" s="234"/>
      <c r="H40" s="237"/>
      <c r="I40" s="234"/>
      <c r="J40" s="237"/>
      <c r="K40" s="240"/>
      <c r="L40" s="43"/>
      <c r="M40" s="43"/>
      <c r="N40" s="43"/>
      <c r="O40" s="43"/>
      <c r="P40" s="43"/>
    </row>
    <row r="41" spans="1:16" ht="13.5" customHeight="1"/>
    <row r="42" spans="1:16" ht="13.5" customHeight="1"/>
    <row r="43" spans="1:16" ht="13.5" customHeight="1"/>
    <row r="44" spans="1:16" ht="13.5" customHeight="1"/>
    <row r="45" spans="1:16" ht="13.5" customHeight="1"/>
    <row r="46" spans="1:16" ht="13.5" customHeight="1"/>
    <row r="47" spans="1:16" ht="13.5" customHeight="1"/>
    <row r="48" spans="1:16"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row r="1119" ht="13.5" customHeight="1"/>
    <row r="1120" ht="13.5" customHeight="1"/>
    <row r="1121" ht="13.5" customHeight="1"/>
    <row r="1122" ht="13.5" customHeight="1"/>
    <row r="1123" ht="13.5" customHeight="1"/>
    <row r="1124" ht="13.5" customHeight="1"/>
    <row r="1125" ht="13.5" customHeight="1"/>
    <row r="1126" ht="13.5" customHeight="1"/>
    <row r="1127" ht="13.5" customHeight="1"/>
    <row r="1128" ht="13.5" customHeight="1"/>
    <row r="1129" ht="13.5" customHeight="1"/>
    <row r="1130" ht="13.5" customHeight="1"/>
    <row r="1131" ht="13.5" customHeight="1"/>
    <row r="1132" ht="13.5" customHeight="1"/>
    <row r="1133" ht="13.5" customHeight="1"/>
    <row r="1134" ht="13.5" customHeight="1"/>
    <row r="1135" ht="13.5" customHeight="1"/>
    <row r="1136" ht="13.5" customHeight="1"/>
    <row r="1137" ht="13.5" customHeight="1"/>
    <row r="1138" ht="13.5" customHeight="1"/>
    <row r="1139" ht="13.5" customHeight="1"/>
    <row r="1140" ht="13.5" customHeight="1"/>
    <row r="1141" ht="13.5" customHeight="1"/>
    <row r="1142" ht="13.5" customHeight="1"/>
    <row r="1143" ht="13.5" customHeight="1"/>
    <row r="1144" ht="13.5" customHeight="1"/>
    <row r="1145" ht="13.5" customHeight="1"/>
    <row r="1146" ht="13.5" customHeight="1"/>
    <row r="1147" ht="13.5" customHeight="1"/>
    <row r="1148" ht="13.5" customHeight="1"/>
    <row r="1149" ht="13.5" customHeight="1"/>
    <row r="1150" ht="13.5" customHeight="1"/>
    <row r="1151" ht="13.5" customHeight="1"/>
    <row r="1152" ht="13.5" customHeight="1"/>
    <row r="1153" ht="13.5" customHeight="1"/>
    <row r="1154" ht="13.5" customHeight="1"/>
    <row r="1155" ht="13.5" customHeight="1"/>
    <row r="1156" ht="13.5" customHeight="1"/>
    <row r="1157" ht="13.5" customHeight="1"/>
    <row r="1158" ht="13.5" customHeight="1"/>
    <row r="1159" ht="13.5" customHeight="1"/>
    <row r="1160" ht="13.5" customHeight="1"/>
    <row r="1161" ht="13.5" customHeight="1"/>
    <row r="1162" ht="13.5" customHeight="1"/>
    <row r="1163" ht="13.5" customHeight="1"/>
    <row r="1164" ht="13.5" customHeight="1"/>
    <row r="1165" ht="13.5" customHeight="1"/>
    <row r="1166" ht="13.5" customHeight="1"/>
    <row r="1167" ht="13.5" customHeight="1"/>
    <row r="1168" ht="13.5" customHeight="1"/>
    <row r="1169" ht="13.5" customHeight="1"/>
    <row r="1170" ht="13.5" customHeight="1"/>
    <row r="1171" ht="13.5" customHeight="1"/>
    <row r="1172" ht="13.5" customHeight="1"/>
    <row r="1173" ht="13.5" customHeight="1"/>
    <row r="1174" ht="13.5" customHeight="1"/>
    <row r="1175" ht="13.5" customHeight="1"/>
    <row r="1176" ht="13.5" customHeight="1"/>
    <row r="1177" ht="13.5" customHeight="1"/>
    <row r="1178" ht="13.5" customHeight="1"/>
    <row r="1179" ht="13.5" customHeight="1"/>
    <row r="1180" ht="13.5" customHeight="1"/>
    <row r="1181" ht="13.5" customHeight="1"/>
    <row r="1182" ht="13.5" customHeight="1"/>
    <row r="1183" ht="13.5" customHeight="1"/>
    <row r="1184" ht="13.5" customHeight="1"/>
    <row r="1185" ht="13.5" customHeight="1"/>
    <row r="1186" ht="13.5" customHeight="1"/>
    <row r="1187" ht="13.5" customHeight="1"/>
    <row r="1188" ht="13.5" customHeight="1"/>
    <row r="1189" ht="13.5" customHeight="1"/>
    <row r="1190" ht="13.5" customHeight="1"/>
    <row r="1191" ht="13.5" customHeight="1"/>
    <row r="1192" ht="13.5" customHeight="1"/>
    <row r="1193" ht="13.5" customHeight="1"/>
    <row r="1194" ht="13.5" customHeight="1"/>
    <row r="1195" ht="13.5" customHeight="1"/>
    <row r="1196" ht="13.5" customHeight="1"/>
    <row r="1197" ht="13.5" customHeight="1"/>
    <row r="1198" ht="13.5" customHeight="1"/>
    <row r="1199" ht="13.5" customHeight="1"/>
    <row r="1200" ht="13.5" customHeight="1"/>
    <row r="1201" ht="13.5" customHeight="1"/>
    <row r="1202" ht="13.5" customHeight="1"/>
    <row r="1203" ht="13.5" customHeight="1"/>
    <row r="1204" ht="13.5" customHeight="1"/>
    <row r="1205" ht="13.5" customHeight="1"/>
    <row r="1206" ht="13.5" customHeight="1"/>
    <row r="1207" ht="13.5" customHeight="1"/>
    <row r="1208" ht="13.5" customHeight="1"/>
    <row r="1209" ht="13.5" customHeight="1"/>
    <row r="1210" ht="13.5" customHeight="1"/>
    <row r="1211" ht="13.5" customHeight="1"/>
    <row r="1212" ht="13.5" customHeight="1"/>
    <row r="1213" ht="13.5" customHeight="1"/>
    <row r="1214" ht="13.5" customHeight="1"/>
    <row r="1215" ht="13.5" customHeight="1"/>
    <row r="1216" ht="13.5" customHeight="1"/>
    <row r="1217" ht="13.5" customHeight="1"/>
    <row r="1218" ht="13.5" customHeight="1"/>
    <row r="1219" ht="13.5" customHeight="1"/>
    <row r="1220" ht="13.5" customHeight="1"/>
    <row r="1221" ht="13.5" customHeight="1"/>
    <row r="1222" ht="13.5" customHeight="1"/>
    <row r="1223" ht="13.5" customHeight="1"/>
    <row r="1224" ht="13.5" customHeight="1"/>
    <row r="1225" ht="13.5" customHeight="1"/>
    <row r="1226" ht="13.5" customHeight="1"/>
    <row r="1227" ht="13.5" customHeight="1"/>
    <row r="1228" ht="13.5" customHeight="1"/>
    <row r="1229" ht="13.5" customHeight="1"/>
    <row r="1230" ht="13.5" customHeight="1"/>
    <row r="1231" ht="13.5" customHeight="1"/>
    <row r="1232" ht="13.5" customHeight="1"/>
    <row r="1233" ht="13.5" customHeight="1"/>
    <row r="1234" ht="13.5" customHeight="1"/>
    <row r="1235" ht="13.5" customHeight="1"/>
    <row r="1236" ht="13.5" customHeight="1"/>
    <row r="1237" ht="13.5" customHeight="1"/>
    <row r="1238" ht="13.5" customHeight="1"/>
    <row r="1239" ht="13.5" customHeight="1"/>
    <row r="1240" ht="13.5" customHeight="1"/>
    <row r="1241" ht="13.5" customHeight="1"/>
    <row r="1242" ht="13.5" customHeight="1"/>
    <row r="1243" ht="13.5" customHeight="1"/>
    <row r="1244" ht="13.5" customHeight="1"/>
    <row r="1245" ht="13.5" customHeight="1"/>
    <row r="1246" ht="13.5" customHeight="1"/>
    <row r="1247" ht="13.5" customHeight="1"/>
    <row r="1248" ht="13.5" customHeight="1"/>
    <row r="1249" ht="13.5" customHeight="1"/>
    <row r="1250" ht="13.5" customHeight="1"/>
    <row r="1251" ht="13.5" customHeight="1"/>
    <row r="1252" ht="13.5" customHeight="1"/>
    <row r="1253" ht="13.5" customHeight="1"/>
    <row r="1254" ht="13.5" customHeight="1"/>
    <row r="1255" ht="13.5" customHeight="1"/>
    <row r="1256" ht="13.5" customHeight="1"/>
    <row r="1257" ht="13.5" customHeight="1"/>
    <row r="1258" ht="13.5" customHeight="1"/>
    <row r="1259" ht="13.5" customHeight="1"/>
    <row r="1260" ht="13.5" customHeight="1"/>
    <row r="1261" ht="13.5" customHeight="1"/>
    <row r="1262" ht="13.5" customHeight="1"/>
    <row r="1263" ht="13.5" customHeight="1"/>
    <row r="1264" ht="13.5" customHeight="1"/>
    <row r="1265" ht="13.5" customHeight="1"/>
    <row r="1266" ht="13.5" customHeight="1"/>
    <row r="1267" ht="13.5" customHeight="1"/>
    <row r="1268" ht="13.5" customHeight="1"/>
    <row r="1269" ht="13.5" customHeight="1"/>
    <row r="1270" ht="13.5" customHeight="1"/>
    <row r="1271" ht="13.5" customHeight="1"/>
    <row r="1272" ht="13.5" customHeight="1"/>
    <row r="1273" ht="13.5" customHeight="1"/>
    <row r="1274" ht="13.5" customHeight="1"/>
    <row r="1275" ht="13.5" customHeight="1"/>
    <row r="1276" ht="13.5" customHeight="1"/>
    <row r="1277" ht="13.5" customHeight="1"/>
    <row r="1278" ht="13.5" customHeight="1"/>
    <row r="1279" ht="13.5" customHeight="1"/>
    <row r="1280" ht="13.5" customHeight="1"/>
    <row r="1281" ht="13.5" customHeight="1"/>
    <row r="1282" ht="13.5" customHeight="1"/>
    <row r="1283" ht="13.5" customHeight="1"/>
    <row r="1284" ht="13.5" customHeight="1"/>
    <row r="1285" ht="13.5" customHeight="1"/>
    <row r="1286" ht="13.5" customHeight="1"/>
    <row r="1287" ht="13.5" customHeight="1"/>
    <row r="1288" ht="13.5" customHeight="1"/>
    <row r="1289" ht="13.5" customHeight="1"/>
    <row r="1290" ht="13.5" customHeight="1"/>
    <row r="1291" ht="13.5" customHeight="1"/>
    <row r="1292" ht="13.5" customHeight="1"/>
    <row r="1293" ht="13.5" customHeight="1"/>
    <row r="1294" ht="13.5" customHeight="1"/>
    <row r="1295" ht="13.5" customHeight="1"/>
    <row r="1296" ht="13.5" customHeight="1"/>
    <row r="1297" ht="13.5" customHeight="1"/>
    <row r="1298" ht="13.5" customHeight="1"/>
    <row r="1299" ht="13.5" customHeight="1"/>
    <row r="1300" ht="13.5" customHeight="1"/>
    <row r="1301" ht="13.5" customHeight="1"/>
    <row r="1302" ht="13.5" customHeight="1"/>
    <row r="1303" ht="13.5" customHeight="1"/>
    <row r="1304" ht="13.5" customHeight="1"/>
    <row r="1305" ht="13.5" customHeight="1"/>
    <row r="1306" ht="13.5" customHeight="1"/>
    <row r="1307" ht="13.5" customHeight="1"/>
    <row r="1308" ht="13.5" customHeight="1"/>
    <row r="1309" ht="13.5" customHeight="1"/>
    <row r="1310" ht="13.5" customHeight="1"/>
    <row r="1311" ht="13.5" customHeight="1"/>
    <row r="1312" ht="13.5" customHeight="1"/>
    <row r="1313" ht="13.5" customHeight="1"/>
    <row r="1314" ht="13.5" customHeight="1"/>
    <row r="1315" ht="13.5" customHeight="1"/>
    <row r="1316" ht="13.5" customHeight="1"/>
    <row r="1317" ht="13.5" customHeight="1"/>
    <row r="1318" ht="13.5" customHeight="1"/>
    <row r="1319" ht="13.5" customHeight="1"/>
    <row r="1320" ht="13.5" customHeight="1"/>
    <row r="1321" ht="13.5" customHeight="1"/>
    <row r="1322" ht="13.5" customHeight="1"/>
    <row r="1323" ht="13.5" customHeight="1"/>
    <row r="1324" ht="13.5" customHeight="1"/>
    <row r="1325" ht="13.5" customHeight="1"/>
    <row r="1326" ht="13.5" customHeight="1"/>
    <row r="1327" ht="13.5" customHeight="1"/>
    <row r="1328" ht="13.5" customHeight="1"/>
    <row r="1329" ht="13.5" customHeight="1"/>
    <row r="1330" ht="13.5" customHeight="1"/>
    <row r="1331" ht="13.5" customHeight="1"/>
    <row r="1332" ht="13.5" customHeight="1"/>
    <row r="1333" ht="13.5" customHeight="1"/>
    <row r="1334" ht="13.5" customHeight="1"/>
    <row r="1335" ht="13.5" customHeight="1"/>
    <row r="1336" ht="13.5" customHeight="1"/>
    <row r="1337" ht="13.5" customHeight="1"/>
    <row r="1338" ht="13.5" customHeight="1"/>
    <row r="1339" ht="13.5" customHeight="1"/>
    <row r="1340" ht="13.5" customHeight="1"/>
    <row r="1341" ht="13.5" customHeight="1"/>
    <row r="1342" ht="13.5" customHeight="1"/>
    <row r="1343" ht="13.5" customHeight="1"/>
    <row r="1344" ht="13.5" customHeight="1"/>
    <row r="1345" ht="13.5" customHeight="1"/>
    <row r="1346" ht="13.5" customHeight="1"/>
    <row r="1347" ht="13.5" customHeight="1"/>
    <row r="1348" ht="13.5" customHeight="1"/>
    <row r="1349" ht="13.5" customHeight="1"/>
    <row r="1350" ht="13.5" customHeight="1"/>
    <row r="1351" ht="13.5" customHeight="1"/>
    <row r="1352" ht="13.5" customHeight="1"/>
    <row r="1353" ht="13.5" customHeight="1"/>
    <row r="1354" ht="13.5" customHeight="1"/>
    <row r="1355" ht="13.5" customHeight="1"/>
    <row r="1356" ht="13.5" customHeight="1"/>
    <row r="1357" ht="13.5" customHeight="1"/>
    <row r="1358" ht="13.5" customHeight="1"/>
    <row r="1359" ht="13.5" customHeight="1"/>
    <row r="1360" ht="13.5" customHeight="1"/>
    <row r="1361" ht="13.5" customHeight="1"/>
    <row r="1362" ht="13.5" customHeight="1"/>
    <row r="1363" ht="13.5" customHeight="1"/>
    <row r="1364" ht="13.5" customHeight="1"/>
    <row r="1365" ht="13.5" customHeight="1"/>
    <row r="1366" ht="13.5" customHeight="1"/>
    <row r="1367" ht="13.5" customHeight="1"/>
    <row r="1368" ht="13.5" customHeight="1"/>
    <row r="1369" ht="13.5" customHeight="1"/>
    <row r="1370" ht="13.5" customHeight="1"/>
    <row r="1371" ht="13.5" customHeight="1"/>
    <row r="1372" ht="13.5" customHeight="1"/>
    <row r="1373" ht="13.5" customHeight="1"/>
    <row r="1374" ht="13.5" customHeight="1"/>
    <row r="1375" ht="13.5" customHeight="1"/>
    <row r="1376" ht="13.5" customHeight="1"/>
    <row r="1377" ht="13.5" customHeight="1"/>
    <row r="1378" ht="13.5" customHeight="1"/>
    <row r="1379" ht="13.5" customHeight="1"/>
    <row r="1380" ht="13.5" customHeight="1"/>
    <row r="1381" ht="13.5" customHeight="1"/>
    <row r="1382" ht="13.5" customHeight="1"/>
    <row r="1383" ht="13.5" customHeight="1"/>
    <row r="1384" ht="13.5" customHeight="1"/>
    <row r="1385" ht="13.5" customHeight="1"/>
    <row r="1386" ht="13.5" customHeight="1"/>
    <row r="1387" ht="13.5" customHeight="1"/>
    <row r="1388" ht="13.5" customHeight="1"/>
    <row r="1389" ht="13.5" customHeight="1"/>
    <row r="1390" ht="13.5" customHeight="1"/>
    <row r="1391" ht="13.5" customHeight="1"/>
    <row r="1392" ht="13.5" customHeight="1"/>
    <row r="1393" ht="13.5" customHeight="1"/>
    <row r="1394" ht="13.5" customHeight="1"/>
    <row r="1395" ht="13.5" customHeight="1"/>
    <row r="1396" ht="13.5" customHeight="1"/>
    <row r="1397" ht="13.5" customHeight="1"/>
    <row r="1398" ht="13.5" customHeight="1"/>
    <row r="1399" ht="13.5" customHeight="1"/>
    <row r="1400" ht="13.5" customHeight="1"/>
    <row r="1401" ht="13.5" customHeight="1"/>
    <row r="1402" ht="13.5" customHeight="1"/>
    <row r="1403" ht="13.5" customHeight="1"/>
    <row r="1404" ht="13.5" customHeight="1"/>
    <row r="1405" ht="13.5" customHeight="1"/>
    <row r="1406" ht="13.5" customHeight="1"/>
    <row r="1407" ht="13.5" customHeight="1"/>
    <row r="1408" ht="13.5" customHeight="1"/>
    <row r="1409" ht="13.5" customHeight="1"/>
    <row r="1410" ht="13.5" customHeight="1"/>
    <row r="1411" ht="13.5" customHeight="1"/>
    <row r="1412" ht="13.5" customHeight="1"/>
    <row r="1413" ht="13.5" customHeight="1"/>
    <row r="1414" ht="13.5" customHeight="1"/>
    <row r="1415" ht="13.5" customHeight="1"/>
    <row r="1416" ht="13.5" customHeight="1"/>
    <row r="1417" ht="13.5" customHeight="1"/>
    <row r="1418" ht="13.5" customHeight="1"/>
    <row r="1419" ht="13.5" customHeight="1"/>
    <row r="1420" ht="13.5" customHeight="1"/>
    <row r="1421" ht="13.5" customHeight="1"/>
    <row r="1422" ht="13.5" customHeight="1"/>
    <row r="1423" ht="13.5" customHeight="1"/>
    <row r="1424" ht="13.5" customHeight="1"/>
    <row r="1425" ht="13.5" customHeight="1"/>
    <row r="1426" ht="13.5" customHeight="1"/>
    <row r="1427" ht="13.5" customHeight="1"/>
    <row r="1428" ht="13.5" customHeight="1"/>
    <row r="1429" ht="13.5" customHeight="1"/>
    <row r="1430" ht="13.5" customHeight="1"/>
    <row r="1431" ht="13.5" customHeight="1"/>
    <row r="1432" ht="13.5" customHeight="1"/>
    <row r="1433" ht="13.5" customHeight="1"/>
    <row r="1434" ht="13.5" customHeight="1"/>
    <row r="1435" ht="13.5" customHeight="1"/>
    <row r="1436" ht="13.5" customHeight="1"/>
    <row r="1437" ht="13.5" customHeight="1"/>
    <row r="1438" ht="13.5" customHeight="1"/>
    <row r="1439" ht="13.5" customHeight="1"/>
    <row r="1440" ht="13.5" customHeight="1"/>
    <row r="1441" ht="13.5" customHeight="1"/>
    <row r="1442" ht="13.5" customHeight="1"/>
    <row r="1443" ht="13.5" customHeight="1"/>
    <row r="1444" ht="13.5" customHeight="1"/>
    <row r="1445" ht="13.5" customHeight="1"/>
    <row r="1446" ht="13.5" customHeight="1"/>
    <row r="1447" ht="13.5" customHeight="1"/>
    <row r="1448" ht="13.5" customHeight="1"/>
    <row r="1449" ht="13.5" customHeight="1"/>
    <row r="1450" ht="13.5" customHeight="1"/>
    <row r="1451" ht="13.5" customHeight="1"/>
    <row r="1452" ht="13.5" customHeight="1"/>
    <row r="1453" ht="13.5" customHeight="1"/>
    <row r="1454" ht="13.5" customHeight="1"/>
    <row r="1455" ht="13.5" customHeight="1"/>
    <row r="1456" ht="13.5" customHeight="1"/>
    <row r="1457" ht="13.5" customHeight="1"/>
    <row r="1458" ht="13.5" customHeight="1"/>
    <row r="1459" ht="13.5" customHeight="1"/>
    <row r="1460" ht="13.5" customHeight="1"/>
    <row r="1461" ht="13.5" customHeight="1"/>
    <row r="1462" ht="13.5" customHeight="1"/>
    <row r="1463" ht="13.5" customHeight="1"/>
    <row r="1464" ht="13.5" customHeight="1"/>
    <row r="1465" ht="13.5" customHeight="1"/>
    <row r="1466" ht="13.5" customHeight="1"/>
    <row r="1467" ht="13.5" customHeight="1"/>
    <row r="1468" ht="13.5" customHeight="1"/>
    <row r="1469" ht="13.5" customHeight="1"/>
    <row r="1470" ht="13.5" customHeight="1"/>
    <row r="1471" ht="13.5" customHeight="1"/>
    <row r="1472" ht="13.5" customHeight="1"/>
    <row r="1473" ht="13.5" customHeight="1"/>
    <row r="1474" ht="13.5" customHeight="1"/>
    <row r="1475" ht="13.5" customHeight="1"/>
    <row r="1476" ht="13.5" customHeight="1"/>
    <row r="1477" ht="13.5" customHeight="1"/>
    <row r="1478" ht="13.5" customHeight="1"/>
    <row r="1479" ht="13.5" customHeight="1"/>
    <row r="1480" ht="13.5" customHeight="1"/>
    <row r="1481" ht="13.5" customHeight="1"/>
    <row r="1482" ht="13.5" customHeight="1"/>
    <row r="1483" ht="13.5" customHeight="1"/>
    <row r="1484" ht="13.5" customHeight="1"/>
    <row r="1485" ht="13.5" customHeight="1"/>
    <row r="1486" ht="13.5" customHeight="1"/>
    <row r="1487" ht="13.5" customHeight="1"/>
    <row r="1488" ht="13.5" customHeight="1"/>
    <row r="1489" ht="13.5" customHeight="1"/>
    <row r="1490" ht="13.5" customHeight="1"/>
    <row r="1491" ht="13.5" customHeight="1"/>
    <row r="1492" ht="13.5" customHeight="1"/>
    <row r="1493" ht="13.5" customHeight="1"/>
    <row r="1494" ht="13.5" customHeight="1"/>
    <row r="1495" ht="13.5" customHeight="1"/>
    <row r="1496" ht="13.5" customHeight="1"/>
    <row r="1497" ht="13.5" customHeight="1"/>
    <row r="1498" ht="13.5" customHeight="1"/>
    <row r="1499" ht="13.5" customHeight="1"/>
    <row r="1500" ht="13.5" customHeight="1"/>
    <row r="1501" ht="13.5" customHeight="1"/>
    <row r="1502" ht="13.5" customHeight="1"/>
    <row r="1503" ht="13.5" customHeight="1"/>
    <row r="1504" ht="13.5" customHeight="1"/>
    <row r="1505" ht="13.5" customHeight="1"/>
    <row r="1506" ht="13.5" customHeight="1"/>
    <row r="1507" ht="13.5" customHeight="1"/>
    <row r="1508" ht="13.5" customHeight="1"/>
    <row r="1509" ht="13.5" customHeight="1"/>
    <row r="1510" ht="13.5" customHeight="1"/>
    <row r="1511" ht="13.5" customHeight="1"/>
    <row r="1512" ht="13.5" customHeight="1"/>
    <row r="1513" ht="13.5" customHeight="1"/>
    <row r="1514" ht="13.5" customHeight="1"/>
    <row r="1515" ht="13.5" customHeight="1"/>
    <row r="1516" ht="13.5" customHeight="1"/>
    <row r="1517" ht="13.5" customHeight="1"/>
    <row r="1518" ht="13.5" customHeight="1"/>
    <row r="1519" ht="13.5" customHeight="1"/>
    <row r="1520" ht="13.5" customHeight="1"/>
    <row r="1521" ht="13.5" customHeight="1"/>
    <row r="1522" ht="13.5" customHeight="1"/>
    <row r="1523" ht="13.5" customHeight="1"/>
    <row r="1524" ht="13.5" customHeight="1"/>
    <row r="1525" ht="13.5" customHeight="1"/>
    <row r="1526" ht="13.5" customHeight="1"/>
    <row r="1527" ht="13.5" customHeight="1"/>
    <row r="1528" ht="13.5" customHeight="1"/>
    <row r="1529" ht="13.5" customHeight="1"/>
    <row r="1530" ht="13.5" customHeight="1"/>
    <row r="1531" ht="13.5" customHeight="1"/>
    <row r="1532" ht="13.5" customHeight="1"/>
    <row r="1533" ht="13.5" customHeight="1"/>
    <row r="1534" ht="13.5" customHeight="1"/>
    <row r="1535" ht="13.5" customHeight="1"/>
    <row r="1536" ht="13.5" customHeight="1"/>
    <row r="1537" ht="13.5" customHeight="1"/>
    <row r="1538" ht="13.5" customHeight="1"/>
    <row r="1539" ht="13.5" customHeight="1"/>
    <row r="1540" ht="13.5" customHeight="1"/>
    <row r="1541" ht="13.5" customHeight="1"/>
    <row r="1542" ht="13.5" customHeight="1"/>
    <row r="1543" ht="13.5" customHeight="1"/>
    <row r="1544" ht="13.5" customHeight="1"/>
    <row r="1545" ht="13.5" customHeight="1"/>
    <row r="1546" ht="13.5" customHeight="1"/>
    <row r="1547" ht="13.5" customHeight="1"/>
    <row r="1548" ht="13.5" customHeight="1"/>
    <row r="1549" ht="13.5" customHeight="1"/>
    <row r="1550" ht="13.5" customHeight="1"/>
    <row r="1551" ht="13.5" customHeight="1"/>
    <row r="1552" ht="13.5" customHeight="1"/>
    <row r="1553" ht="13.5" customHeight="1"/>
    <row r="1554" ht="13.5" customHeight="1"/>
    <row r="1555" ht="13.5" customHeight="1"/>
    <row r="1556" ht="13.5" customHeight="1"/>
    <row r="1557" ht="13.5" customHeight="1"/>
    <row r="1558" ht="13.5" customHeight="1"/>
    <row r="1559" ht="13.5" customHeight="1"/>
    <row r="1560" ht="13.5" customHeight="1"/>
    <row r="1561" ht="13.5" customHeight="1"/>
    <row r="1562" ht="13.5" customHeight="1"/>
    <row r="1563" ht="13.5" customHeight="1"/>
    <row r="1564" ht="13.5" customHeight="1"/>
    <row r="1565" ht="13.5" customHeight="1"/>
    <row r="1566" ht="13.5" customHeight="1"/>
    <row r="1567" ht="13.5" customHeight="1"/>
    <row r="1568" ht="13.5" customHeight="1"/>
    <row r="1569" ht="13.5" customHeight="1"/>
    <row r="1570" ht="13.5" customHeight="1"/>
    <row r="1571" ht="13.5" customHeight="1"/>
    <row r="1572" ht="13.5" customHeight="1"/>
    <row r="1573" ht="13.5" customHeight="1"/>
    <row r="1574" ht="13.5" customHeight="1"/>
    <row r="1575" ht="13.5" customHeight="1"/>
    <row r="1576" ht="13.5" customHeight="1"/>
    <row r="1577" ht="13.5" customHeight="1"/>
    <row r="1578" ht="13.5" customHeight="1"/>
    <row r="1579" ht="13.5" customHeight="1"/>
    <row r="1580" ht="13.5" customHeight="1"/>
    <row r="1581" ht="13.5" customHeight="1"/>
    <row r="1582" ht="13.5" customHeight="1"/>
    <row r="1583" ht="13.5" customHeight="1"/>
    <row r="1584" ht="13.5" customHeight="1"/>
    <row r="1585" ht="13.5" customHeight="1"/>
    <row r="1586" ht="13.5" customHeight="1"/>
    <row r="1587" ht="13.5" customHeight="1"/>
    <row r="1588" ht="13.5" customHeight="1"/>
    <row r="1589" ht="13.5" customHeight="1"/>
    <row r="1590" ht="13.5" customHeight="1"/>
    <row r="1591" ht="13.5" customHeight="1"/>
    <row r="1592" ht="13.5" customHeight="1"/>
    <row r="1593" ht="13.5" customHeight="1"/>
    <row r="1594" ht="13.5" customHeight="1"/>
    <row r="1595" ht="13.5" customHeight="1"/>
    <row r="1596" ht="13.5" customHeight="1"/>
    <row r="1597" ht="13.5" customHeight="1"/>
    <row r="1598" ht="13.5" customHeight="1"/>
    <row r="1599" ht="13.5" customHeight="1"/>
    <row r="1600" ht="13.5" customHeight="1"/>
    <row r="1601" ht="13.5" customHeight="1"/>
    <row r="1602" ht="13.5" customHeight="1"/>
    <row r="1603" ht="13.5" customHeight="1"/>
    <row r="1604" ht="13.5" customHeight="1"/>
    <row r="1605" ht="13.5" customHeight="1"/>
    <row r="1606" ht="13.5" customHeight="1"/>
    <row r="1607" ht="13.5" customHeight="1"/>
    <row r="1608" ht="13.5" customHeight="1"/>
    <row r="1609" ht="13.5" customHeight="1"/>
    <row r="1610" ht="13.5" customHeight="1"/>
    <row r="1611" ht="13.5" customHeight="1"/>
    <row r="1612" ht="13.5" customHeight="1"/>
    <row r="1613" ht="13.5" customHeight="1"/>
    <row r="1614" ht="13.5" customHeight="1"/>
    <row r="1615" ht="13.5" customHeight="1"/>
    <row r="1616" ht="13.5" customHeight="1"/>
    <row r="1617" ht="13.5" customHeight="1"/>
    <row r="1618" ht="13.5" customHeight="1"/>
    <row r="1619" ht="13.5" customHeight="1"/>
    <row r="1620" ht="13.5" customHeight="1"/>
    <row r="1621" ht="13.5" customHeight="1"/>
    <row r="1622" ht="13.5" customHeight="1"/>
    <row r="1623" ht="13.5" customHeight="1"/>
    <row r="1624" ht="13.5" customHeight="1"/>
    <row r="1625" ht="13.5" customHeight="1"/>
    <row r="1626" ht="13.5" customHeight="1"/>
    <row r="1627" ht="13.5" customHeight="1"/>
    <row r="1628" ht="13.5" customHeight="1"/>
    <row r="1629" ht="13.5" customHeight="1"/>
    <row r="1630" ht="13.5" customHeight="1"/>
    <row r="1631" ht="13.5" customHeight="1"/>
    <row r="1632" ht="13.5" customHeight="1"/>
    <row r="1633" ht="13.5" customHeight="1"/>
    <row r="1634" ht="13.5" customHeight="1"/>
    <row r="1635" ht="13.5" customHeight="1"/>
    <row r="1636" ht="13.5" customHeight="1"/>
    <row r="1637" ht="13.5" customHeight="1"/>
    <row r="1638" ht="13.5" customHeight="1"/>
    <row r="1639" ht="13.5" customHeight="1"/>
    <row r="1640" ht="13.5" customHeight="1"/>
    <row r="1641" ht="13.5" customHeight="1"/>
    <row r="1642" ht="13.5" customHeight="1"/>
    <row r="1643" ht="13.5" customHeight="1"/>
    <row r="1644" ht="13.5" customHeight="1"/>
    <row r="1645" ht="13.5" customHeight="1"/>
    <row r="1646" ht="13.5" customHeight="1"/>
    <row r="1647" ht="13.5" customHeight="1"/>
    <row r="1648" ht="13.5" customHeight="1"/>
    <row r="1649" ht="13.5" customHeight="1"/>
    <row r="1650" ht="13.5" customHeight="1"/>
    <row r="1651" ht="13.5" customHeight="1"/>
    <row r="1652" ht="13.5" customHeight="1"/>
    <row r="1653" ht="13.5" customHeight="1"/>
    <row r="1654" ht="13.5" customHeight="1"/>
    <row r="1655" ht="13.5" customHeight="1"/>
    <row r="1656" ht="13.5" customHeight="1"/>
    <row r="1657" ht="13.5" customHeight="1"/>
    <row r="1658" ht="13.5" customHeight="1"/>
    <row r="1659" ht="13.5" customHeight="1"/>
    <row r="1660" ht="13.5" customHeight="1"/>
    <row r="1661" ht="13.5" customHeight="1"/>
    <row r="1662" ht="13.5" customHeight="1"/>
    <row r="1663" ht="13.5" customHeight="1"/>
    <row r="1664" ht="13.5" customHeight="1"/>
    <row r="1665" ht="13.5" customHeight="1"/>
    <row r="1666" ht="13.5" customHeight="1"/>
    <row r="1667" ht="13.5" customHeight="1"/>
    <row r="1668" ht="13.5" customHeight="1"/>
    <row r="1669" ht="13.5" customHeight="1"/>
    <row r="1670" ht="13.5" customHeight="1"/>
    <row r="1671" ht="13.5" customHeight="1"/>
    <row r="1672" ht="13.5" customHeight="1"/>
    <row r="1673" ht="13.5" customHeight="1"/>
    <row r="1674" ht="13.5" customHeight="1"/>
    <row r="1675" ht="13.5" customHeight="1"/>
    <row r="1676" ht="13.5" customHeight="1"/>
    <row r="1677" ht="13.5" customHeight="1"/>
    <row r="1678" ht="13.5" customHeight="1"/>
    <row r="1679" ht="13.5" customHeight="1"/>
    <row r="1680" ht="13.5" customHeight="1"/>
    <row r="1681" ht="13.5" customHeight="1"/>
    <row r="1682" ht="13.5" customHeight="1"/>
    <row r="1683" ht="13.5" customHeight="1"/>
    <row r="1684" ht="13.5" customHeight="1"/>
    <row r="1685" ht="13.5" customHeight="1"/>
    <row r="1686" ht="13.5" customHeight="1"/>
    <row r="1687" ht="13.5" customHeight="1"/>
    <row r="1688" ht="13.5" customHeight="1"/>
    <row r="1689" ht="13.5" customHeight="1"/>
    <row r="1690" ht="13.5" customHeight="1"/>
    <row r="1691" ht="13.5" customHeight="1"/>
    <row r="1692" ht="13.5" customHeight="1"/>
    <row r="1693" ht="13.5" customHeight="1"/>
    <row r="1694" ht="13.5" customHeight="1"/>
    <row r="1695" ht="13.5" customHeight="1"/>
    <row r="1696" ht="13.5" customHeight="1"/>
    <row r="1697" ht="13.5" customHeight="1"/>
    <row r="1698" ht="13.5" customHeight="1"/>
    <row r="1699" ht="13.5" customHeight="1"/>
    <row r="1700" ht="13.5" customHeight="1"/>
    <row r="1701" ht="13.5" customHeight="1"/>
    <row r="1702" ht="13.5" customHeight="1"/>
    <row r="1703" ht="13.5" customHeight="1"/>
    <row r="1704" ht="13.5" customHeight="1"/>
    <row r="1705" ht="13.5" customHeight="1"/>
    <row r="1706" ht="13.5" customHeight="1"/>
    <row r="1707" ht="13.5" customHeight="1"/>
    <row r="1708" ht="13.5" customHeight="1"/>
    <row r="1709" ht="13.5" customHeight="1"/>
    <row r="1710" ht="13.5" customHeight="1"/>
    <row r="1711" ht="13.5" customHeight="1"/>
    <row r="1712" ht="13.5" customHeight="1"/>
    <row r="1713" ht="13.5" customHeight="1"/>
    <row r="1714" ht="13.5" customHeight="1"/>
    <row r="1715" ht="13.5" customHeight="1"/>
    <row r="1716" ht="13.5" customHeight="1"/>
    <row r="1717" ht="13.5" customHeight="1"/>
    <row r="1718" ht="13.5" customHeight="1"/>
    <row r="1719" ht="13.5" customHeight="1"/>
    <row r="1720" ht="13.5" customHeight="1"/>
    <row r="1721" ht="13.5" customHeight="1"/>
    <row r="1722" ht="13.5" customHeight="1"/>
    <row r="1723" ht="13.5" customHeight="1"/>
    <row r="1724" ht="13.5" customHeight="1"/>
    <row r="1725" ht="13.5" customHeight="1"/>
    <row r="1726" ht="13.5" customHeight="1"/>
    <row r="1727" ht="13.5" customHeight="1"/>
    <row r="1728" ht="13.5" customHeight="1"/>
    <row r="1729" ht="13.5" customHeight="1"/>
    <row r="1730" ht="13.5" customHeight="1"/>
    <row r="1731" ht="13.5" customHeight="1"/>
    <row r="1732" ht="13.5" customHeight="1"/>
    <row r="1733" ht="13.5" customHeight="1"/>
    <row r="1734" ht="13.5" customHeight="1"/>
    <row r="1735" ht="13.5" customHeight="1"/>
    <row r="1736" ht="13.5" customHeight="1"/>
    <row r="1737" ht="13.5" customHeight="1"/>
    <row r="1738" ht="13.5" customHeight="1"/>
    <row r="1739" ht="13.5" customHeight="1"/>
    <row r="1740" ht="13.5" customHeight="1"/>
    <row r="1741" ht="13.5" customHeight="1"/>
    <row r="1742" ht="13.5" customHeight="1"/>
    <row r="1743" ht="13.5" customHeight="1"/>
    <row r="1744" ht="13.5" customHeight="1"/>
    <row r="1745" ht="13.5" customHeight="1"/>
    <row r="1746" ht="13.5" customHeight="1"/>
    <row r="1747" ht="13.5" customHeight="1"/>
    <row r="1748" ht="13.5" customHeight="1"/>
    <row r="1749" ht="13.5" customHeight="1"/>
    <row r="1750" ht="13.5" customHeight="1"/>
    <row r="1751" ht="13.5" customHeight="1"/>
    <row r="1752" ht="13.5" customHeight="1"/>
    <row r="1753" ht="13.5" customHeight="1"/>
    <row r="1754" ht="13.5" customHeight="1"/>
    <row r="1755" ht="13.5" customHeight="1"/>
    <row r="1756" ht="13.5" customHeight="1"/>
    <row r="1757" ht="13.5" customHeight="1"/>
    <row r="1758" ht="13.5" customHeight="1"/>
    <row r="1759" ht="13.5" customHeight="1"/>
    <row r="1760" ht="13.5" customHeight="1"/>
    <row r="1761" ht="13.5" customHeight="1"/>
    <row r="1762" ht="13.5" customHeight="1"/>
    <row r="1763" ht="13.5" customHeight="1"/>
    <row r="1764" ht="13.5" customHeight="1"/>
    <row r="1765" ht="13.5" customHeight="1"/>
    <row r="1766" ht="13.5" customHeight="1"/>
    <row r="1767" ht="13.5" customHeight="1"/>
    <row r="1768" ht="13.5" customHeight="1"/>
    <row r="1769" ht="13.5" customHeight="1"/>
    <row r="1770" ht="13.5" customHeight="1"/>
    <row r="1771" ht="13.5" customHeight="1"/>
    <row r="1772" ht="13.5" customHeight="1"/>
    <row r="1773" ht="13.5" customHeight="1"/>
    <row r="1774" ht="13.5" customHeight="1"/>
    <row r="1775" ht="13.5" customHeight="1"/>
    <row r="1776" ht="13.5" customHeight="1"/>
    <row r="1777" ht="13.5" customHeight="1"/>
    <row r="1778" ht="13.5" customHeight="1"/>
    <row r="1779" ht="13.5" customHeight="1"/>
    <row r="1780" ht="13.5" customHeight="1"/>
    <row r="1781" ht="13.5" customHeight="1"/>
    <row r="1782" ht="13.5" customHeight="1"/>
    <row r="1783" ht="13.5" customHeight="1"/>
    <row r="1784" ht="13.5" customHeight="1"/>
    <row r="1785" ht="13.5" customHeight="1"/>
    <row r="1786" ht="13.5" customHeight="1"/>
    <row r="1787" ht="13.5" customHeight="1"/>
    <row r="1788" ht="13.5" customHeight="1"/>
    <row r="1789" ht="13.5" customHeight="1"/>
    <row r="1790" ht="13.5" customHeight="1"/>
    <row r="1791" ht="13.5" customHeight="1"/>
    <row r="1792" ht="13.5" customHeight="1"/>
    <row r="1793" ht="13.5" customHeight="1"/>
    <row r="1794" ht="13.5" customHeight="1"/>
    <row r="1795" ht="13.5" customHeight="1"/>
    <row r="1796" ht="13.5" customHeight="1"/>
    <row r="1797" ht="13.5" customHeight="1"/>
    <row r="1798" ht="13.5" customHeight="1"/>
    <row r="1799" ht="13.5" customHeight="1"/>
    <row r="1800" ht="13.5" customHeight="1"/>
    <row r="1801" ht="13.5" customHeight="1"/>
    <row r="1802" ht="13.5" customHeight="1"/>
    <row r="1803" ht="13.5" customHeight="1"/>
    <row r="1804" ht="13.5" customHeight="1"/>
    <row r="1805" ht="13.5" customHeight="1"/>
    <row r="1806" ht="13.5" customHeight="1"/>
    <row r="1807" ht="13.5" customHeight="1"/>
    <row r="1808" ht="13.5" customHeight="1"/>
    <row r="1809" ht="13.5" customHeight="1"/>
    <row r="1810" ht="13.5" customHeight="1"/>
    <row r="1811" ht="13.5" customHeight="1"/>
    <row r="1812" ht="13.5" customHeight="1"/>
    <row r="1813" ht="13.5" customHeight="1"/>
    <row r="1814" ht="13.5" customHeight="1"/>
    <row r="1815" ht="13.5" customHeight="1"/>
    <row r="1816" ht="13.5" customHeight="1"/>
    <row r="1817" ht="13.5" customHeight="1"/>
    <row r="1818" ht="13.5" customHeight="1"/>
    <row r="1819" ht="13.5" customHeight="1"/>
    <row r="1820" ht="13.5" customHeight="1"/>
    <row r="1821" ht="13.5" customHeight="1"/>
    <row r="1822" ht="13.5" customHeight="1"/>
    <row r="1823" ht="13.5" customHeight="1"/>
    <row r="1824" ht="13.5" customHeight="1"/>
    <row r="1825" ht="13.5" customHeight="1"/>
    <row r="1826" ht="13.5" customHeight="1"/>
    <row r="1827" ht="13.5" customHeight="1"/>
    <row r="1828" ht="13.5" customHeight="1"/>
    <row r="1829" ht="13.5" customHeight="1"/>
    <row r="1830" ht="13.5" customHeight="1"/>
    <row r="1831" ht="13.5" customHeight="1"/>
    <row r="1832" ht="13.5" customHeight="1"/>
    <row r="1833" ht="13.5" customHeight="1"/>
    <row r="1834" ht="13.5" customHeight="1"/>
    <row r="1835" ht="13.5" customHeight="1"/>
    <row r="1836" ht="13.5" customHeight="1"/>
    <row r="1837" ht="13.5" customHeight="1"/>
    <row r="1838" ht="13.5" customHeight="1"/>
    <row r="1839" ht="13.5" customHeight="1"/>
    <row r="1840" ht="13.5" customHeight="1"/>
    <row r="1841" ht="13.5" customHeight="1"/>
    <row r="1842" ht="13.5" customHeight="1"/>
    <row r="1843" ht="13.5" customHeight="1"/>
    <row r="1844" ht="13.5" customHeight="1"/>
    <row r="1845" ht="13.5" customHeight="1"/>
    <row r="1846" ht="13.5" customHeight="1"/>
    <row r="1847" ht="13.5" customHeight="1"/>
    <row r="1848" ht="13.5" customHeight="1"/>
    <row r="1849" ht="13.5" customHeight="1"/>
    <row r="1850" ht="13.5" customHeight="1"/>
    <row r="1851" ht="13.5" customHeight="1"/>
    <row r="1852" ht="13.5" customHeight="1"/>
    <row r="1853" ht="13.5" customHeight="1"/>
    <row r="1854" ht="13.5" customHeight="1"/>
    <row r="1855" ht="13.5" customHeight="1"/>
    <row r="1856" ht="13.5" customHeight="1"/>
    <row r="1857" ht="13.5" customHeight="1"/>
    <row r="1858" ht="13.5" customHeight="1"/>
    <row r="1859" ht="13.5" customHeight="1"/>
    <row r="1860" ht="13.5" customHeight="1"/>
    <row r="1861" ht="13.5" customHeight="1"/>
    <row r="1862" ht="13.5" customHeight="1"/>
    <row r="1863" ht="13.5" customHeight="1"/>
    <row r="1864" ht="13.5" customHeight="1"/>
    <row r="1865" ht="13.5" customHeight="1"/>
    <row r="1866" ht="13.5" customHeight="1"/>
    <row r="1867" ht="13.5" customHeight="1"/>
    <row r="1868" ht="13.5" customHeight="1"/>
    <row r="1869" ht="13.5" customHeight="1"/>
    <row r="1870" ht="13.5" customHeight="1"/>
    <row r="1871" ht="13.5" customHeight="1"/>
    <row r="1872" ht="13.5" customHeight="1"/>
    <row r="1873" ht="13.5" customHeight="1"/>
    <row r="1874" ht="13.5" customHeight="1"/>
    <row r="1875" ht="13.5" customHeight="1"/>
    <row r="1876" ht="13.5" customHeight="1"/>
    <row r="1877" ht="13.5" customHeight="1"/>
    <row r="1878" ht="13.5" customHeight="1"/>
    <row r="1879" ht="13.5" customHeight="1"/>
    <row r="1880" ht="13.5" customHeight="1"/>
    <row r="1881" ht="13.5" customHeight="1"/>
    <row r="1882" ht="13.5" customHeight="1"/>
    <row r="1883" ht="13.5" customHeight="1"/>
    <row r="1884" ht="13.5" customHeight="1"/>
    <row r="1885" ht="13.5" customHeight="1"/>
    <row r="1886" ht="13.5" customHeight="1"/>
    <row r="1887" ht="13.5" customHeight="1"/>
    <row r="1888" ht="13.5" customHeight="1"/>
    <row r="1889" ht="13.5" customHeight="1"/>
    <row r="1890" ht="13.5" customHeight="1"/>
    <row r="1891" ht="13.5" customHeight="1"/>
    <row r="1892" ht="13.5" customHeight="1"/>
    <row r="1893" ht="13.5" customHeight="1"/>
    <row r="1894" ht="13.5" customHeight="1"/>
    <row r="1895" ht="13.5" customHeight="1"/>
    <row r="1896" ht="13.5" customHeight="1"/>
    <row r="1897" ht="13.5" customHeight="1"/>
    <row r="1898" ht="13.5" customHeight="1"/>
    <row r="1899" ht="13.5" customHeight="1"/>
    <row r="1900" ht="13.5" customHeight="1"/>
    <row r="1901" ht="13.5" customHeight="1"/>
    <row r="1902" ht="13.5" customHeight="1"/>
    <row r="1903" ht="13.5" customHeight="1"/>
    <row r="1904" ht="13.5" customHeight="1"/>
    <row r="1905" ht="13.5" customHeight="1"/>
    <row r="1906" ht="13.5" customHeight="1"/>
    <row r="1907" ht="13.5" customHeight="1"/>
    <row r="1908" ht="13.5" customHeight="1"/>
    <row r="1909" ht="13.5" customHeight="1"/>
    <row r="1910" ht="13.5" customHeight="1"/>
    <row r="1911" ht="13.5" customHeight="1"/>
    <row r="1912" ht="13.5" customHeight="1"/>
    <row r="1913" ht="13.5" customHeight="1"/>
    <row r="1914" ht="13.5" customHeight="1"/>
    <row r="1915" ht="13.5" customHeight="1"/>
    <row r="1916" ht="13.5" customHeight="1"/>
    <row r="1917" ht="13.5" customHeight="1"/>
    <row r="1918" ht="13.5" customHeight="1"/>
    <row r="1919" ht="13.5" customHeight="1"/>
    <row r="1920" ht="13.5" customHeight="1"/>
    <row r="1921" ht="13.5" customHeight="1"/>
    <row r="1922" ht="13.5" customHeight="1"/>
    <row r="1923" ht="13.5" customHeight="1"/>
    <row r="1924" ht="13.5" customHeight="1"/>
    <row r="1925" ht="13.5" customHeight="1"/>
    <row r="1926" ht="13.5" customHeight="1"/>
    <row r="1927" ht="13.5" customHeight="1"/>
    <row r="1928" ht="13.5" customHeight="1"/>
    <row r="1929" ht="13.5" customHeight="1"/>
    <row r="1930" ht="13.5" customHeight="1"/>
    <row r="1931" ht="13.5" customHeight="1"/>
    <row r="1932" ht="13.5" customHeight="1"/>
    <row r="1933" ht="13.5" customHeight="1"/>
    <row r="1934" ht="13.5" customHeight="1"/>
    <row r="1935" ht="13.5" customHeight="1"/>
    <row r="1936" ht="13.5" customHeight="1"/>
    <row r="1937" ht="13.5" customHeight="1"/>
    <row r="1938" ht="13.5" customHeight="1"/>
    <row r="1939" ht="13.5" customHeight="1"/>
    <row r="1940" ht="13.5" customHeight="1"/>
    <row r="1941" ht="13.5" customHeight="1"/>
    <row r="1942" ht="13.5" customHeight="1"/>
    <row r="1943" ht="13.5" customHeight="1"/>
    <row r="1944" ht="13.5" customHeight="1"/>
    <row r="1945" ht="13.5" customHeight="1"/>
    <row r="1946" ht="13.5" customHeight="1"/>
    <row r="1947" ht="13.5" customHeight="1"/>
    <row r="1948" ht="13.5" customHeight="1"/>
    <row r="1949" ht="13.5" customHeight="1"/>
    <row r="1950" ht="13.5" customHeight="1"/>
    <row r="1951" ht="13.5" customHeight="1"/>
    <row r="1952" ht="13.5" customHeight="1"/>
    <row r="1953" ht="13.5" customHeight="1"/>
    <row r="1954" ht="13.5" customHeight="1"/>
    <row r="1955" ht="13.5" customHeight="1"/>
    <row r="1956" ht="13.5" customHeight="1"/>
    <row r="1957" ht="13.5" customHeight="1"/>
    <row r="1958" ht="13.5" customHeight="1"/>
    <row r="1959" ht="13.5" customHeight="1"/>
    <row r="1960" ht="13.5" customHeight="1"/>
    <row r="1961" ht="13.5" customHeight="1"/>
    <row r="1962" ht="13.5" customHeight="1"/>
    <row r="1963" ht="13.5" customHeight="1"/>
    <row r="1964" ht="13.5" customHeight="1"/>
    <row r="1965" ht="13.5" customHeight="1"/>
    <row r="1966" ht="13.5" customHeight="1"/>
    <row r="1967" ht="13.5" customHeight="1"/>
    <row r="1968" ht="13.5" customHeight="1"/>
    <row r="1969" ht="13.5" customHeight="1"/>
    <row r="1970" ht="13.5" customHeight="1"/>
    <row r="1971" ht="13.5" customHeight="1"/>
    <row r="1972" ht="13.5" customHeight="1"/>
    <row r="1973" ht="13.5" customHeight="1"/>
    <row r="1974" ht="13.5" customHeight="1"/>
    <row r="1975" ht="13.5" customHeight="1"/>
    <row r="1976" ht="13.5" customHeight="1"/>
    <row r="1977" ht="13.5" customHeight="1"/>
    <row r="1978" ht="13.5" customHeight="1"/>
    <row r="1979" ht="13.5" customHeight="1"/>
    <row r="1980" ht="13.5" customHeight="1"/>
    <row r="1981" ht="13.5" customHeight="1"/>
    <row r="1982" ht="13.5" customHeight="1"/>
    <row r="1983" ht="13.5" customHeight="1"/>
    <row r="1984" ht="13.5" customHeight="1"/>
    <row r="1985" ht="13.5" customHeight="1"/>
    <row r="1986" ht="13.5" customHeight="1"/>
    <row r="1987" ht="13.5" customHeight="1"/>
    <row r="1988" ht="13.5" customHeight="1"/>
    <row r="1989" ht="13.5" customHeight="1"/>
    <row r="1990" ht="13.5" customHeight="1"/>
    <row r="1991" ht="13.5" customHeight="1"/>
    <row r="1992" ht="13.5" customHeight="1"/>
    <row r="1993" ht="13.5" customHeight="1"/>
    <row r="1994" ht="13.5" customHeight="1"/>
    <row r="1995" ht="13.5" customHeight="1"/>
    <row r="1996" ht="13.5" customHeight="1"/>
    <row r="1997" ht="13.5" customHeight="1"/>
    <row r="1998" ht="13.5" customHeight="1"/>
    <row r="1999" ht="13.5" customHeight="1"/>
    <row r="2000" ht="13.5" customHeight="1"/>
    <row r="2001" ht="13.5" customHeight="1"/>
    <row r="2002" ht="13.5" customHeight="1"/>
    <row r="2003" ht="13.5" customHeight="1"/>
    <row r="2004" ht="13.5" customHeight="1"/>
    <row r="2005" ht="13.5" customHeight="1"/>
    <row r="2006" ht="13.5" customHeight="1"/>
    <row r="2007" ht="13.5" customHeight="1"/>
    <row r="2008" ht="13.5" customHeight="1"/>
    <row r="2009" ht="13.5" customHeight="1"/>
    <row r="2010" ht="13.5" customHeight="1"/>
    <row r="2011" ht="13.5" customHeight="1"/>
    <row r="2012" ht="13.5" customHeight="1"/>
    <row r="2013" ht="13.5" customHeight="1"/>
    <row r="2014" ht="13.5" customHeight="1"/>
    <row r="2015" ht="13.5" customHeight="1"/>
    <row r="2016" ht="13.5" customHeight="1"/>
    <row r="2017" ht="13.5" customHeight="1"/>
    <row r="2018" ht="13.5" customHeight="1"/>
    <row r="2019" ht="13.5" customHeight="1"/>
    <row r="2020" ht="13.5" customHeight="1"/>
    <row r="2021" ht="13.5" customHeight="1"/>
    <row r="2022" ht="13.5" customHeight="1"/>
    <row r="2023" ht="13.5" customHeight="1"/>
    <row r="2024" ht="13.5" customHeight="1"/>
    <row r="2025" ht="13.5" customHeight="1"/>
    <row r="2026" ht="13.5" customHeight="1"/>
    <row r="2027" ht="13.5" customHeight="1"/>
    <row r="2028" ht="13.5" customHeight="1"/>
    <row r="2029" ht="13.5" customHeight="1"/>
    <row r="2030" ht="13.5" customHeight="1"/>
    <row r="2031" ht="13.5" customHeight="1"/>
    <row r="2032" ht="13.5" customHeight="1"/>
    <row r="2033" ht="13.5" customHeight="1"/>
    <row r="2034" ht="13.5" customHeight="1"/>
    <row r="2035" ht="13.5" customHeight="1"/>
    <row r="2036" ht="13.5" customHeight="1"/>
    <row r="2037" ht="13.5" customHeight="1"/>
    <row r="2038" ht="13.5" customHeight="1"/>
    <row r="2039" ht="13.5" customHeight="1"/>
    <row r="2040" ht="13.5" customHeight="1"/>
    <row r="2041" ht="13.5" customHeight="1"/>
    <row r="2042" ht="13.5" customHeight="1"/>
    <row r="2043" ht="13.5" customHeight="1"/>
    <row r="2044" ht="13.5" customHeight="1"/>
    <row r="2045" ht="13.5" customHeight="1"/>
    <row r="2046" ht="13.5" customHeight="1"/>
    <row r="2047" ht="13.5" customHeight="1"/>
    <row r="2048" ht="13.5" customHeight="1"/>
    <row r="2049" ht="13.5" customHeight="1"/>
    <row r="2050" ht="13.5" customHeight="1"/>
    <row r="2051" ht="13.5" customHeight="1"/>
    <row r="2052" ht="13.5" customHeight="1"/>
    <row r="2053" ht="13.5" customHeight="1"/>
    <row r="2054" ht="13.5" customHeight="1"/>
    <row r="2055" ht="13.5" customHeight="1"/>
    <row r="2056" ht="13.5" customHeight="1"/>
    <row r="2057" ht="13.5" customHeight="1"/>
    <row r="2058" ht="13.5" customHeight="1"/>
    <row r="2059" ht="13.5" customHeight="1"/>
    <row r="2060" ht="13.5" customHeight="1"/>
    <row r="2061" ht="13.5" customHeight="1"/>
    <row r="2062" ht="13.5" customHeight="1"/>
    <row r="2063" ht="13.5" customHeight="1"/>
    <row r="2064" ht="13.5" customHeight="1"/>
    <row r="2065" ht="13.5" customHeight="1"/>
    <row r="2066" ht="13.5" customHeight="1"/>
    <row r="2067" ht="13.5" customHeight="1"/>
    <row r="2068" ht="13.5" customHeight="1"/>
    <row r="2069" ht="13.5" customHeight="1"/>
    <row r="2070" ht="13.5" customHeight="1"/>
    <row r="2071" ht="13.5" customHeight="1"/>
    <row r="2072" ht="13.5" customHeight="1"/>
    <row r="2073" ht="13.5" customHeight="1"/>
    <row r="2074" ht="13.5" customHeight="1"/>
    <row r="2075" ht="13.5" customHeight="1"/>
    <row r="2076" ht="13.5" customHeight="1"/>
    <row r="2077" ht="13.5" customHeight="1"/>
    <row r="2078" ht="13.5" customHeight="1"/>
    <row r="2079" ht="13.5" customHeight="1"/>
    <row r="2080" ht="13.5" customHeight="1"/>
    <row r="2081" ht="13.5" customHeight="1"/>
    <row r="2082" ht="13.5" customHeight="1"/>
    <row r="2083" ht="13.5" customHeight="1"/>
    <row r="2084" ht="13.5" customHeight="1"/>
    <row r="2085" ht="13.5" customHeight="1"/>
    <row r="2086" ht="13.5" customHeight="1"/>
    <row r="2087" ht="13.5" customHeight="1"/>
    <row r="2088" ht="13.5" customHeight="1"/>
    <row r="2089" ht="13.5" customHeight="1"/>
    <row r="2090" ht="13.5" customHeight="1"/>
    <row r="2091" ht="13.5" customHeight="1"/>
    <row r="2092" ht="13.5" customHeight="1"/>
    <row r="2093" ht="13.5" customHeight="1"/>
    <row r="2094" ht="13.5" customHeight="1"/>
    <row r="2095" ht="13.5" customHeight="1"/>
    <row r="2096" ht="13.5" customHeight="1"/>
    <row r="2097" ht="13.5" customHeight="1"/>
    <row r="2098" ht="13.5" customHeight="1"/>
    <row r="2099" ht="13.5" customHeight="1"/>
    <row r="2100" ht="13.5" customHeight="1"/>
    <row r="2101" ht="13.5" customHeight="1"/>
    <row r="2102" ht="13.5" customHeight="1"/>
    <row r="2103" ht="13.5" customHeight="1"/>
    <row r="2104" ht="13.5" customHeight="1"/>
    <row r="2105" ht="13.5" customHeight="1"/>
    <row r="2106" ht="13.5" customHeight="1"/>
    <row r="2107" ht="13.5" customHeight="1"/>
    <row r="2108" ht="13.5" customHeight="1"/>
    <row r="2109" ht="13.5" customHeight="1"/>
    <row r="2110" ht="13.5" customHeight="1"/>
    <row r="2111" ht="13.5" customHeight="1"/>
    <row r="2112" ht="13.5" customHeight="1"/>
    <row r="2113" ht="13.5" customHeight="1"/>
    <row r="2114" ht="13.5" customHeight="1"/>
    <row r="2115" ht="13.5" customHeight="1"/>
    <row r="2116" ht="13.5" customHeight="1"/>
    <row r="2117" ht="13.5" customHeight="1"/>
    <row r="2118" ht="13.5" customHeight="1"/>
    <row r="2119" ht="13.5" customHeight="1"/>
    <row r="2120" ht="13.5" customHeight="1"/>
    <row r="2121" ht="13.5" customHeight="1"/>
    <row r="2122" ht="13.5" customHeight="1"/>
    <row r="2123" ht="13.5" customHeight="1"/>
    <row r="2124" ht="13.5" customHeight="1"/>
    <row r="2125" ht="13.5" customHeight="1"/>
    <row r="2126" ht="13.5" customHeight="1"/>
    <row r="2127" ht="13.5" customHeight="1"/>
    <row r="2128" ht="13.5" customHeight="1"/>
    <row r="2129" ht="13.5" customHeight="1"/>
    <row r="2130" ht="13.5" customHeight="1"/>
    <row r="2131" ht="13.5" customHeight="1"/>
    <row r="2132" ht="13.5" customHeight="1"/>
    <row r="2133" ht="13.5" customHeight="1"/>
    <row r="2134" ht="13.5" customHeight="1"/>
    <row r="2135" ht="13.5" customHeight="1"/>
    <row r="2136" ht="13.5" customHeight="1"/>
    <row r="2137" ht="13.5" customHeight="1"/>
    <row r="2138" ht="13.5" customHeight="1"/>
    <row r="2139" ht="13.5" customHeight="1"/>
    <row r="2140" ht="13.5" customHeight="1"/>
    <row r="2141" ht="13.5" customHeight="1"/>
    <row r="2142" ht="13.5" customHeight="1"/>
    <row r="2143" ht="13.5" customHeight="1"/>
    <row r="2144" ht="13.5" customHeight="1"/>
    <row r="2145" ht="13.5" customHeight="1"/>
    <row r="2146" ht="13.5" customHeight="1"/>
    <row r="2147" ht="13.5" customHeight="1"/>
    <row r="2148" ht="13.5" customHeight="1"/>
    <row r="2149" ht="13.5" customHeight="1"/>
    <row r="2150" ht="13.5" customHeight="1"/>
    <row r="2151" ht="13.5" customHeight="1"/>
    <row r="2152" ht="13.5" customHeight="1"/>
    <row r="2153" ht="13.5" customHeight="1"/>
    <row r="2154" ht="13.5" customHeight="1"/>
    <row r="2155" ht="13.5" customHeight="1"/>
    <row r="2156" ht="13.5" customHeight="1"/>
    <row r="2157" ht="13.5" customHeight="1"/>
    <row r="2158" ht="13.5" customHeight="1"/>
    <row r="2159" ht="13.5" customHeight="1"/>
    <row r="2160" ht="13.5" customHeight="1"/>
    <row r="2161" ht="13.5" customHeight="1"/>
    <row r="2162" ht="13.5" customHeight="1"/>
    <row r="2163" ht="13.5" customHeight="1"/>
    <row r="2164" ht="13.5" customHeight="1"/>
    <row r="2165" ht="13.5" customHeight="1"/>
    <row r="2166" ht="13.5" customHeight="1"/>
    <row r="2167" ht="13.5" customHeight="1"/>
    <row r="2168" ht="13.5" customHeight="1"/>
    <row r="2169" ht="13.5" customHeight="1"/>
    <row r="2170" ht="13.5" customHeight="1"/>
    <row r="2171" ht="13.5" customHeight="1"/>
    <row r="2172" ht="13.5" customHeight="1"/>
    <row r="2173" ht="13.5" customHeight="1"/>
    <row r="2174" ht="13.5" customHeight="1"/>
    <row r="2175" ht="13.5" customHeight="1"/>
    <row r="2176" ht="13.5" customHeight="1"/>
    <row r="2177" ht="13.5" customHeight="1"/>
    <row r="2178" ht="13.5" customHeight="1"/>
    <row r="2179" ht="13.5" customHeight="1"/>
    <row r="2180" ht="13.5" customHeight="1"/>
    <row r="2181" ht="13.5" customHeight="1"/>
    <row r="2182" ht="13.5" customHeight="1"/>
    <row r="2183" ht="13.5" customHeight="1"/>
    <row r="2184" ht="13.5" customHeight="1"/>
    <row r="2185" ht="13.5" customHeight="1"/>
    <row r="2186" ht="13.5" customHeight="1"/>
    <row r="2187" ht="13.5" customHeight="1"/>
    <row r="2188" ht="13.5" customHeight="1"/>
    <row r="2189" ht="13.5" customHeight="1"/>
    <row r="2190" ht="13.5" customHeight="1"/>
    <row r="2191" ht="13.5" customHeight="1"/>
    <row r="2192" ht="13.5" customHeight="1"/>
    <row r="2193" ht="13.5" customHeight="1"/>
    <row r="2194" ht="13.5" customHeight="1"/>
    <row r="2195" ht="13.5" customHeight="1"/>
    <row r="2196" ht="13.5" customHeight="1"/>
    <row r="2197" ht="13.5" customHeight="1"/>
    <row r="2198" ht="13.5" customHeight="1"/>
    <row r="2199" ht="13.5" customHeight="1"/>
    <row r="2200" ht="13.5" customHeight="1"/>
    <row r="2201" ht="13.5" customHeight="1"/>
    <row r="2202" ht="13.5" customHeight="1"/>
    <row r="2203" ht="13.5" customHeight="1"/>
    <row r="2204" ht="13.5" customHeight="1"/>
    <row r="2205" ht="13.5" customHeight="1"/>
    <row r="2206" ht="13.5" customHeight="1"/>
    <row r="2207" ht="13.5" customHeight="1"/>
    <row r="2208" ht="13.5" customHeight="1"/>
    <row r="2209" ht="13.5" customHeight="1"/>
    <row r="2210" ht="13.5" customHeight="1"/>
    <row r="2211" ht="13.5" customHeight="1"/>
    <row r="2212" ht="13.5" customHeight="1"/>
    <row r="2213" ht="13.5" customHeight="1"/>
    <row r="2214" ht="13.5" customHeight="1"/>
    <row r="2215" ht="13.5" customHeight="1"/>
    <row r="2216" ht="13.5" customHeight="1"/>
    <row r="2217" ht="13.5" customHeight="1"/>
    <row r="2218" ht="13.5" customHeight="1"/>
    <row r="2219" ht="13.5" customHeight="1"/>
    <row r="2220" ht="13.5" customHeight="1"/>
    <row r="2221" ht="13.5" customHeight="1"/>
    <row r="2222" ht="13.5" customHeight="1"/>
    <row r="2223" ht="13.5" customHeight="1"/>
    <row r="2224" ht="13.5" customHeight="1"/>
    <row r="2225" ht="13.5" customHeight="1"/>
    <row r="2226" ht="13.5" customHeight="1"/>
    <row r="2227" ht="13.5" customHeight="1"/>
    <row r="2228" ht="13.5" customHeight="1"/>
    <row r="2229" ht="13.5" customHeight="1"/>
    <row r="2230" ht="13.5" customHeight="1"/>
    <row r="2231" ht="13.5" customHeight="1"/>
    <row r="2232" ht="13.5" customHeight="1"/>
    <row r="2233" ht="13.5" customHeight="1"/>
    <row r="2234" ht="13.5" customHeight="1"/>
    <row r="2235" ht="13.5" customHeight="1"/>
    <row r="2236" ht="13.5" customHeight="1"/>
    <row r="2237" ht="13.5" customHeight="1"/>
    <row r="2238" ht="13.5" customHeight="1"/>
    <row r="2239" ht="13.5" customHeight="1"/>
    <row r="2240" ht="13.5" customHeight="1"/>
    <row r="2241" ht="13.5" customHeight="1"/>
    <row r="2242" ht="13.5" customHeight="1"/>
    <row r="2243" ht="13.5" customHeight="1"/>
    <row r="2244" ht="13.5" customHeight="1"/>
    <row r="2245" ht="13.5" customHeight="1"/>
    <row r="2246" ht="13.5" customHeight="1"/>
    <row r="2247" ht="13.5" customHeight="1"/>
    <row r="2248" ht="13.5" customHeight="1"/>
    <row r="2249" ht="13.5" customHeight="1"/>
    <row r="2250" ht="13.5" customHeight="1"/>
    <row r="2251" ht="13.5" customHeight="1"/>
    <row r="2252" ht="13.5" customHeight="1"/>
    <row r="2253" ht="13.5" customHeight="1"/>
    <row r="2254" ht="13.5" customHeight="1"/>
    <row r="2255" ht="13.5" customHeight="1"/>
    <row r="2256" ht="13.5" customHeight="1"/>
    <row r="2257" ht="13.5" customHeight="1"/>
    <row r="2258" ht="13.5" customHeight="1"/>
    <row r="2259" ht="13.5" customHeight="1"/>
    <row r="2260" ht="13.5" customHeight="1"/>
    <row r="2261" ht="13.5" customHeight="1"/>
    <row r="2262" ht="13.5" customHeight="1"/>
    <row r="2263" ht="13.5" customHeight="1"/>
    <row r="2264" ht="13.5" customHeight="1"/>
    <row r="2265" ht="13.5" customHeight="1"/>
    <row r="2266" ht="13.5" customHeight="1"/>
    <row r="2267" ht="13.5" customHeight="1"/>
    <row r="2268" ht="13.5" customHeight="1"/>
    <row r="2269" ht="13.5" customHeight="1"/>
    <row r="2270" ht="13.5" customHeight="1"/>
    <row r="2271" ht="13.5" customHeight="1"/>
    <row r="2272" ht="13.5" customHeight="1"/>
    <row r="2273" ht="13.5" customHeight="1"/>
    <row r="2274" ht="13.5" customHeight="1"/>
    <row r="2275" ht="13.5" customHeight="1"/>
    <row r="2276" ht="13.5" customHeight="1"/>
    <row r="2277" ht="13.5" customHeight="1"/>
    <row r="2278" ht="13.5" customHeight="1"/>
    <row r="2279" ht="13.5" customHeight="1"/>
    <row r="2280" ht="13.5" customHeight="1"/>
    <row r="2281" ht="13.5" customHeight="1"/>
    <row r="2282" ht="13.5" customHeight="1"/>
    <row r="2283" ht="13.5" customHeight="1"/>
    <row r="2284" ht="13.5" customHeight="1"/>
    <row r="2285" ht="13.5" customHeight="1"/>
    <row r="2286" ht="13.5" customHeight="1"/>
    <row r="2287" ht="13.5" customHeight="1"/>
    <row r="2288" ht="13.5" customHeight="1"/>
    <row r="2289" ht="13.5" customHeight="1"/>
    <row r="2290" ht="13.5" customHeight="1"/>
    <row r="2291" ht="13.5" customHeight="1"/>
    <row r="2292" ht="13.5" customHeight="1"/>
    <row r="2293" ht="13.5" customHeight="1"/>
    <row r="2294" ht="13.5" customHeight="1"/>
    <row r="2295" ht="13.5" customHeight="1"/>
    <row r="2296" ht="13.5" customHeight="1"/>
    <row r="2297" ht="13.5" customHeight="1"/>
    <row r="2298" ht="13.5" customHeight="1"/>
    <row r="2299" ht="13.5" customHeight="1"/>
    <row r="2300" ht="13.5" customHeight="1"/>
    <row r="2301" ht="13.5" customHeight="1"/>
    <row r="2302" ht="13.5" customHeight="1"/>
    <row r="2303" ht="13.5" customHeight="1"/>
    <row r="2304" ht="13.5" customHeight="1"/>
    <row r="2305" ht="13.5" customHeight="1"/>
    <row r="2306" ht="13.5" customHeight="1"/>
    <row r="2307" ht="13.5" customHeight="1"/>
    <row r="2308" ht="13.5" customHeight="1"/>
    <row r="2309" ht="13.5" customHeight="1"/>
    <row r="2310" ht="13.5" customHeight="1"/>
    <row r="2311" ht="13.5" customHeight="1"/>
    <row r="2312" ht="13.5" customHeight="1"/>
    <row r="2313" ht="13.5" customHeight="1"/>
    <row r="2314" ht="13.5" customHeight="1"/>
    <row r="2315" ht="13.5" customHeight="1"/>
    <row r="2316" ht="13.5" customHeight="1"/>
    <row r="2317" ht="13.5" customHeight="1"/>
    <row r="2318" ht="13.5" customHeight="1"/>
    <row r="2319" ht="13.5" customHeight="1"/>
    <row r="2320" ht="13.5" customHeight="1"/>
    <row r="2321" ht="13.5" customHeight="1"/>
    <row r="2322" ht="13.5" customHeight="1"/>
    <row r="2323" ht="13.5" customHeight="1"/>
    <row r="2324" ht="13.5" customHeight="1"/>
    <row r="2325" ht="13.5" customHeight="1"/>
    <row r="2326" ht="13.5" customHeight="1"/>
    <row r="2327" ht="13.5" customHeight="1"/>
    <row r="2328" ht="13.5" customHeight="1"/>
    <row r="2329" ht="13.5" customHeight="1"/>
    <row r="2330" ht="13.5" customHeight="1"/>
    <row r="2331" ht="13.5" customHeight="1"/>
    <row r="2332" ht="13.5" customHeight="1"/>
    <row r="2333" ht="13.5" customHeight="1"/>
    <row r="2334" ht="13.5" customHeight="1"/>
    <row r="2335" ht="13.5" customHeight="1"/>
    <row r="2336" ht="13.5" customHeight="1"/>
    <row r="2337" ht="13.5" customHeight="1"/>
    <row r="2338" ht="13.5" customHeight="1"/>
    <row r="2339" ht="13.5" customHeight="1"/>
    <row r="2340" ht="13.5" customHeight="1"/>
    <row r="2341" ht="13.5" customHeight="1"/>
    <row r="2342" ht="13.5" customHeight="1"/>
    <row r="2343" ht="13.5" customHeight="1"/>
    <row r="2344" ht="13.5" customHeight="1"/>
    <row r="2345" ht="13.5" customHeight="1"/>
    <row r="2346" ht="13.5" customHeight="1"/>
    <row r="2347" ht="13.5" customHeight="1"/>
    <row r="2348" ht="13.5" customHeight="1"/>
    <row r="2349" ht="13.5" customHeight="1"/>
    <row r="2350" ht="13.5" customHeight="1"/>
    <row r="2351" ht="13.5" customHeight="1"/>
    <row r="2352" ht="13.5" customHeight="1"/>
    <row r="2353" ht="13.5" customHeight="1"/>
    <row r="2354" ht="13.5" customHeight="1"/>
    <row r="2355" ht="13.5" customHeight="1"/>
    <row r="2356" ht="13.5" customHeight="1"/>
    <row r="2357" ht="13.5" customHeight="1"/>
    <row r="2358" ht="13.5" customHeight="1"/>
    <row r="2359" ht="13.5" customHeight="1"/>
    <row r="2360" ht="13.5" customHeight="1"/>
    <row r="2361" ht="13.5" customHeight="1"/>
    <row r="2362" ht="13.5" customHeight="1"/>
    <row r="2363" ht="13.5" customHeight="1"/>
    <row r="2364" ht="13.5" customHeight="1"/>
    <row r="2365" ht="13.5" customHeight="1"/>
    <row r="2366" ht="13.5" customHeight="1"/>
    <row r="2367" ht="13.5" customHeight="1"/>
    <row r="2368" ht="13.5" customHeight="1"/>
    <row r="2369" ht="13.5" customHeight="1"/>
    <row r="2370" ht="13.5" customHeight="1"/>
    <row r="2371" ht="13.5" customHeight="1"/>
    <row r="2372" ht="13.5" customHeight="1"/>
    <row r="2373" ht="13.5" customHeight="1"/>
    <row r="2374" ht="13.5" customHeight="1"/>
    <row r="2375" ht="13.5" customHeight="1"/>
    <row r="2376" ht="13.5" customHeight="1"/>
    <row r="2377" ht="13.5" customHeight="1"/>
    <row r="2378" ht="13.5" customHeight="1"/>
    <row r="2379" ht="13.5" customHeight="1"/>
    <row r="2380" ht="13.5" customHeight="1"/>
    <row r="2381" ht="13.5" customHeight="1"/>
    <row r="2382" ht="13.5" customHeight="1"/>
    <row r="2383" ht="13.5" customHeight="1"/>
    <row r="2384" ht="13.5" customHeight="1"/>
    <row r="2385" ht="13.5" customHeight="1"/>
    <row r="2386" ht="13.5" customHeight="1"/>
    <row r="2387" ht="13.5" customHeight="1"/>
    <row r="2388" ht="13.5" customHeight="1"/>
    <row r="2389" ht="13.5" customHeight="1"/>
    <row r="2390" ht="13.5" customHeight="1"/>
    <row r="2391" ht="13.5" customHeight="1"/>
    <row r="2392" ht="13.5" customHeight="1"/>
    <row r="2393" ht="13.5" customHeight="1"/>
    <row r="2394" ht="13.5" customHeight="1"/>
    <row r="2395" ht="13.5" customHeight="1"/>
    <row r="2396" ht="13.5" customHeight="1"/>
    <row r="2397" ht="13.5" customHeight="1"/>
    <row r="2398" ht="13.5" customHeight="1"/>
    <row r="2399" ht="13.5" customHeight="1"/>
    <row r="2400" ht="13.5" customHeight="1"/>
    <row r="2401" ht="13.5" customHeight="1"/>
    <row r="2402" ht="13.5" customHeight="1"/>
    <row r="2403" ht="13.5" customHeight="1"/>
    <row r="2404" ht="13.5" customHeight="1"/>
    <row r="2405" ht="13.5" customHeight="1"/>
    <row r="2406" ht="13.5" customHeight="1"/>
    <row r="2407" ht="13.5" customHeight="1"/>
    <row r="2408" ht="13.5" customHeight="1"/>
    <row r="2409" ht="13.5" customHeight="1"/>
    <row r="2410" ht="13.5" customHeight="1"/>
    <row r="2411" ht="13.5" customHeight="1"/>
    <row r="2412" ht="13.5" customHeight="1"/>
    <row r="2413" ht="13.5" customHeight="1"/>
    <row r="2414" ht="13.5" customHeight="1"/>
    <row r="2415" ht="13.5" customHeight="1"/>
    <row r="2416" ht="13.5" customHeight="1"/>
    <row r="2417" ht="13.5" customHeight="1"/>
    <row r="2418" ht="13.5" customHeight="1"/>
    <row r="2419" ht="13.5" customHeight="1"/>
    <row r="2420" ht="13.5" customHeight="1"/>
    <row r="2421" ht="13.5" customHeight="1"/>
    <row r="2422" ht="13.5" customHeight="1"/>
    <row r="2423" ht="13.5" customHeight="1"/>
    <row r="2424" ht="13.5" customHeight="1"/>
    <row r="2425" ht="13.5" customHeight="1"/>
    <row r="2426" ht="13.5" customHeight="1"/>
    <row r="2427" ht="13.5" customHeight="1"/>
    <row r="2428" ht="13.5" customHeight="1"/>
    <row r="2429" ht="13.5" customHeight="1"/>
    <row r="2430" ht="13.5" customHeight="1"/>
    <row r="2431" ht="13.5" customHeight="1"/>
    <row r="2432" ht="13.5" customHeight="1"/>
    <row r="2433" ht="13.5" customHeight="1"/>
    <row r="2434" ht="13.5" customHeight="1"/>
    <row r="2435" ht="13.5" customHeight="1"/>
    <row r="2436" ht="13.5" customHeight="1"/>
    <row r="2437" ht="13.5" customHeight="1"/>
    <row r="2438" ht="13.5" customHeight="1"/>
    <row r="2439" ht="13.5" customHeight="1"/>
    <row r="2440" ht="13.5" customHeight="1"/>
    <row r="2441" ht="13.5" customHeight="1"/>
    <row r="2442" ht="13.5" customHeight="1"/>
    <row r="2443" ht="13.5" customHeight="1"/>
    <row r="2444" ht="13.5" customHeight="1"/>
    <row r="2445" ht="13.5" customHeight="1"/>
    <row r="2446" ht="13.5" customHeight="1"/>
    <row r="2447" ht="13.5" customHeight="1"/>
    <row r="2448" ht="13.5" customHeight="1"/>
    <row r="2449" ht="13.5" customHeight="1"/>
    <row r="2450" ht="13.5" customHeight="1"/>
    <row r="2451" ht="13.5" customHeight="1"/>
    <row r="2452" ht="13.5" customHeight="1"/>
    <row r="2453" ht="13.5" customHeight="1"/>
    <row r="2454" ht="13.5" customHeight="1"/>
    <row r="2455" ht="13.5" customHeight="1"/>
    <row r="2456" ht="13.5" customHeight="1"/>
    <row r="2457" ht="13.5" customHeight="1"/>
    <row r="2458" ht="13.5" customHeight="1"/>
    <row r="2459" ht="13.5" customHeight="1"/>
    <row r="2460" ht="13.5" customHeight="1"/>
    <row r="2461" ht="13.5" customHeight="1"/>
    <row r="2462" ht="13.5" customHeight="1"/>
    <row r="2463" ht="13.5" customHeight="1"/>
    <row r="2464" ht="13.5" customHeight="1"/>
    <row r="2465" ht="13.5" customHeight="1"/>
    <row r="2466" ht="13.5" customHeight="1"/>
    <row r="2467" ht="13.5" customHeight="1"/>
    <row r="2468" ht="13.5" customHeight="1"/>
    <row r="2469" ht="13.5" customHeight="1"/>
    <row r="2470" ht="13.5" customHeight="1"/>
    <row r="2471" ht="13.5" customHeight="1"/>
    <row r="2472" ht="13.5" customHeight="1"/>
    <row r="2473" ht="13.5" customHeight="1"/>
    <row r="2474" ht="13.5" customHeight="1"/>
    <row r="2475" ht="13.5" customHeight="1"/>
    <row r="2476" ht="13.5" customHeight="1"/>
    <row r="2477" ht="13.5" customHeight="1"/>
    <row r="2478" ht="13.5" customHeight="1"/>
    <row r="2479" ht="13.5" customHeight="1"/>
    <row r="2480" ht="13.5" customHeight="1"/>
    <row r="2481" ht="13.5" customHeight="1"/>
    <row r="2482" ht="13.5" customHeight="1"/>
    <row r="2483" ht="13.5" customHeight="1"/>
    <row r="2484" ht="13.5" customHeight="1"/>
    <row r="2485" ht="13.5" customHeight="1"/>
    <row r="2486" ht="13.5" customHeight="1"/>
    <row r="2487" ht="13.5" customHeight="1"/>
    <row r="2488" ht="13.5" customHeight="1"/>
    <row r="2489" ht="13.5" customHeight="1"/>
    <row r="2490" ht="13.5" customHeight="1"/>
    <row r="2491" ht="13.5" customHeight="1"/>
    <row r="2492" ht="13.5" customHeight="1"/>
    <row r="2493" ht="13.5" customHeight="1"/>
    <row r="2494" ht="13.5" customHeight="1"/>
    <row r="2495" ht="13.5" customHeight="1"/>
    <row r="2496" ht="13.5" customHeight="1"/>
    <row r="2497" ht="13.5" customHeight="1"/>
    <row r="2498" ht="13.5" customHeight="1"/>
    <row r="2499" ht="13.5" customHeight="1"/>
    <row r="2500" ht="13.5" customHeight="1"/>
    <row r="2501" ht="13.5" customHeight="1"/>
    <row r="2502" ht="13.5" customHeight="1"/>
    <row r="2503" ht="13.5" customHeight="1"/>
    <row r="2504" ht="13.5" customHeight="1"/>
    <row r="2505" ht="13.5" customHeight="1"/>
    <row r="2506" ht="13.5" customHeight="1"/>
    <row r="2507" ht="13.5" customHeight="1"/>
    <row r="2508" ht="13.5" customHeight="1"/>
    <row r="2509" ht="13.5" customHeight="1"/>
    <row r="2510" ht="13.5" customHeight="1"/>
    <row r="2511" ht="13.5" customHeight="1"/>
    <row r="2512" ht="13.5" customHeight="1"/>
    <row r="2513" ht="13.5" customHeight="1"/>
    <row r="2514" ht="13.5" customHeight="1"/>
    <row r="2515" ht="13.5" customHeight="1"/>
    <row r="2516" ht="13.5" customHeight="1"/>
    <row r="2517" ht="13.5" customHeight="1"/>
    <row r="2518" ht="13.5" customHeight="1"/>
    <row r="2519" ht="13.5" customHeight="1"/>
    <row r="2520" ht="13.5" customHeight="1"/>
    <row r="2521" ht="13.5" customHeight="1"/>
    <row r="2522" ht="13.5" customHeight="1"/>
    <row r="2523" ht="13.5" customHeight="1"/>
    <row r="2524" ht="13.5" customHeight="1"/>
    <row r="2525" ht="13.5" customHeight="1"/>
    <row r="2526" ht="13.5" customHeight="1"/>
    <row r="2527" ht="13.5" customHeight="1"/>
    <row r="2528" ht="13.5" customHeight="1"/>
    <row r="2529" ht="13.5" customHeight="1"/>
    <row r="2530" ht="13.5" customHeight="1"/>
    <row r="2531" ht="13.5" customHeight="1"/>
    <row r="2532" ht="13.5" customHeight="1"/>
    <row r="2533" ht="13.5" customHeight="1"/>
    <row r="2534" ht="13.5" customHeight="1"/>
    <row r="2535" ht="13.5" customHeight="1"/>
    <row r="2536" ht="13.5" customHeight="1"/>
    <row r="2537" ht="13.5" customHeight="1"/>
    <row r="2538" ht="13.5" customHeight="1"/>
    <row r="2539" ht="13.5" customHeight="1"/>
    <row r="2540" ht="13.5" customHeight="1"/>
    <row r="2541" ht="13.5" customHeight="1"/>
    <row r="2542" ht="13.5" customHeight="1"/>
    <row r="2543" ht="13.5" customHeight="1"/>
    <row r="2544" ht="13.5" customHeight="1"/>
    <row r="2545" ht="13.5" customHeight="1"/>
    <row r="2546" ht="13.5" customHeight="1"/>
    <row r="2547" ht="13.5" customHeight="1"/>
    <row r="2548" ht="13.5" customHeight="1"/>
    <row r="2549" ht="13.5" customHeight="1"/>
    <row r="2550" ht="13.5" customHeight="1"/>
    <row r="2551" ht="13.5" customHeight="1"/>
    <row r="2552" ht="13.5" customHeight="1"/>
    <row r="2553" ht="13.5" customHeight="1"/>
    <row r="2554" ht="13.5" customHeight="1"/>
    <row r="2555" ht="13.5" customHeight="1"/>
    <row r="2556" ht="13.5" customHeight="1"/>
    <row r="2557" ht="13.5" customHeight="1"/>
    <row r="2558" ht="13.5" customHeight="1"/>
    <row r="2559" ht="13.5" customHeight="1"/>
    <row r="2560" ht="13.5" customHeight="1"/>
    <row r="2561" ht="13.5" customHeight="1"/>
    <row r="2562" ht="13.5" customHeight="1"/>
    <row r="2563" ht="13.5" customHeight="1"/>
    <row r="2564" ht="13.5" customHeight="1"/>
    <row r="2565" ht="13.5" customHeight="1"/>
    <row r="2566" ht="13.5" customHeight="1"/>
    <row r="2567" ht="13.5" customHeight="1"/>
    <row r="2568" ht="13.5" customHeight="1"/>
    <row r="2569" ht="13.5" customHeight="1"/>
    <row r="2570" ht="13.5" customHeight="1"/>
    <row r="2571" ht="13.5" customHeight="1"/>
    <row r="2572" ht="13.5" customHeight="1"/>
    <row r="2573" ht="13.5" customHeight="1"/>
    <row r="2574" ht="13.5" customHeight="1"/>
    <row r="2575" ht="13.5" customHeight="1"/>
    <row r="2576" ht="13.5" customHeight="1"/>
    <row r="2577" ht="13.5" customHeight="1"/>
    <row r="2578" ht="13.5" customHeight="1"/>
    <row r="2579" ht="13.5" customHeight="1"/>
    <row r="2580" ht="13.5" customHeight="1"/>
    <row r="2581" ht="13.5" customHeight="1"/>
    <row r="2582" ht="13.5" customHeight="1"/>
    <row r="2583" ht="13.5" customHeight="1"/>
    <row r="2584" ht="13.5" customHeight="1"/>
    <row r="2585" ht="13.5" customHeight="1"/>
    <row r="2586" ht="13.5" customHeight="1"/>
    <row r="2587" ht="13.5" customHeight="1"/>
    <row r="2588" ht="13.5" customHeight="1"/>
    <row r="2589" ht="13.5" customHeight="1"/>
    <row r="2590" ht="13.5" customHeight="1"/>
    <row r="2591" ht="13.5" customHeight="1"/>
    <row r="2592" ht="13.5" customHeight="1"/>
    <row r="2593" ht="13.5" customHeight="1"/>
    <row r="2594" ht="13.5" customHeight="1"/>
    <row r="2595" ht="13.5" customHeight="1"/>
    <row r="2596" ht="13.5" customHeight="1"/>
    <row r="2597" ht="13.5" customHeight="1"/>
    <row r="2598" ht="13.5" customHeight="1"/>
    <row r="2599" ht="13.5" customHeight="1"/>
    <row r="2600" ht="13.5" customHeight="1"/>
    <row r="2601" ht="13.5" customHeight="1"/>
    <row r="2602" ht="13.5" customHeight="1"/>
    <row r="2603" ht="13.5" customHeight="1"/>
    <row r="2604" ht="13.5" customHeight="1"/>
    <row r="2605" ht="13.5" customHeight="1"/>
    <row r="2606" ht="13.5" customHeight="1"/>
    <row r="2607" ht="13.5" customHeight="1"/>
    <row r="2608" ht="13.5" customHeight="1"/>
    <row r="2609" ht="13.5" customHeight="1"/>
    <row r="2610" ht="13.5" customHeight="1"/>
    <row r="2611" ht="13.5" customHeight="1"/>
    <row r="2612" ht="13.5" customHeight="1"/>
    <row r="2613" ht="13.5" customHeight="1"/>
    <row r="2614" ht="13.5" customHeight="1"/>
    <row r="2615" ht="13.5" customHeight="1"/>
    <row r="2616" ht="13.5" customHeight="1"/>
    <row r="2617" ht="13.5" customHeight="1"/>
    <row r="2618" ht="13.5" customHeight="1"/>
    <row r="2619" ht="13.5" customHeight="1"/>
    <row r="2620" ht="13.5" customHeight="1"/>
    <row r="2621" ht="13.5" customHeight="1"/>
    <row r="2622" ht="13.5" customHeight="1"/>
    <row r="2623" ht="13.5" customHeight="1"/>
    <row r="2624" ht="13.5" customHeight="1"/>
    <row r="2625" ht="13.5" customHeight="1"/>
    <row r="2626" ht="13.5" customHeight="1"/>
    <row r="2627" ht="13.5" customHeight="1"/>
    <row r="2628" ht="13.5" customHeight="1"/>
    <row r="2629" ht="13.5" customHeight="1"/>
    <row r="2630" ht="13.5" customHeight="1"/>
    <row r="2631" ht="13.5" customHeight="1"/>
    <row r="2632" ht="13.5" customHeight="1"/>
    <row r="2633" ht="13.5" customHeight="1"/>
    <row r="2634" ht="13.5" customHeight="1"/>
    <row r="2635" ht="13.5" customHeight="1"/>
    <row r="2636" ht="13.5" customHeight="1"/>
    <row r="2637" ht="13.5" customHeight="1"/>
    <row r="2638" ht="13.5" customHeight="1"/>
    <row r="2639" ht="13.5" customHeight="1"/>
    <row r="2640" ht="13.5" customHeight="1"/>
    <row r="2641" ht="13.5" customHeight="1"/>
    <row r="2642" ht="13.5" customHeight="1"/>
    <row r="2643" ht="13.5" customHeight="1"/>
    <row r="2644" ht="13.5" customHeight="1"/>
    <row r="2645" ht="13.5" customHeight="1"/>
    <row r="2646" ht="13.5" customHeight="1"/>
    <row r="2647" ht="13.5" customHeight="1"/>
    <row r="2648" ht="13.5" customHeight="1"/>
    <row r="2649" ht="13.5" customHeight="1"/>
    <row r="2650" ht="13.5" customHeight="1"/>
    <row r="2651" ht="13.5" customHeight="1"/>
    <row r="2652" ht="13.5" customHeight="1"/>
    <row r="2653" ht="13.5" customHeight="1"/>
    <row r="2654" ht="13.5" customHeight="1"/>
    <row r="2655" ht="13.5" customHeight="1"/>
    <row r="2656" ht="13.5" customHeight="1"/>
    <row r="2657" ht="13.5" customHeight="1"/>
    <row r="2658" ht="13.5" customHeight="1"/>
    <row r="2659" ht="13.5" customHeight="1"/>
    <row r="2660" ht="13.5" customHeight="1"/>
    <row r="2661" ht="13.5" customHeight="1"/>
    <row r="2662" ht="13.5" customHeight="1"/>
    <row r="2663" ht="13.5" customHeight="1"/>
    <row r="2664" ht="13.5" customHeight="1"/>
    <row r="2665" ht="13.5" customHeight="1"/>
    <row r="2666" ht="13.5" customHeight="1"/>
    <row r="2667" ht="13.5" customHeight="1"/>
    <row r="2668" ht="13.5" customHeight="1"/>
    <row r="2669" ht="13.5" customHeight="1"/>
    <row r="2670" ht="13.5" customHeight="1"/>
    <row r="2671" ht="13.5" customHeight="1"/>
    <row r="2672" ht="13.5" customHeight="1"/>
    <row r="2673" ht="13.5" customHeight="1"/>
    <row r="2674" ht="13.5" customHeight="1"/>
    <row r="2675" ht="13.5" customHeight="1"/>
    <row r="2676" ht="13.5" customHeight="1"/>
    <row r="2677" ht="13.5" customHeight="1"/>
    <row r="2678" ht="13.5" customHeight="1"/>
    <row r="2679" ht="13.5" customHeight="1"/>
    <row r="2680" ht="13.5" customHeight="1"/>
    <row r="2681" ht="13.5" customHeight="1"/>
    <row r="2682" ht="13.5" customHeight="1"/>
    <row r="2683" ht="13.5" customHeight="1"/>
    <row r="2684" ht="13.5" customHeight="1"/>
    <row r="2685" ht="13.5" customHeight="1"/>
    <row r="2686" ht="13.5" customHeight="1"/>
    <row r="2687" ht="13.5" customHeight="1"/>
    <row r="2688" ht="13.5" customHeight="1"/>
    <row r="2689" ht="13.5" customHeight="1"/>
    <row r="2690" ht="13.5" customHeight="1"/>
    <row r="2691" ht="13.5" customHeight="1"/>
    <row r="2692" ht="13.5" customHeight="1"/>
    <row r="2693" ht="13.5" customHeight="1"/>
    <row r="2694" ht="13.5" customHeight="1"/>
    <row r="2695" ht="13.5" customHeight="1"/>
    <row r="2696" ht="13.5" customHeight="1"/>
    <row r="2697" ht="13.5" customHeight="1"/>
    <row r="2698" ht="13.5" customHeight="1"/>
    <row r="2699" ht="13.5" customHeight="1"/>
    <row r="2700" ht="13.5" customHeight="1"/>
    <row r="2701" ht="13.5" customHeight="1"/>
    <row r="2702" ht="13.5" customHeight="1"/>
    <row r="2703" ht="13.5" customHeight="1"/>
    <row r="2704" ht="13.5" customHeight="1"/>
    <row r="2705" ht="13.5" customHeight="1"/>
    <row r="2706" ht="13.5" customHeight="1"/>
    <row r="2707" ht="13.5" customHeight="1"/>
    <row r="2708" ht="13.5" customHeight="1"/>
    <row r="2709" ht="13.5" customHeight="1"/>
    <row r="2710" ht="13.5" customHeight="1"/>
    <row r="2711" ht="13.5" customHeight="1"/>
    <row r="2712" ht="13.5" customHeight="1"/>
    <row r="2713" ht="13.5" customHeight="1"/>
    <row r="2714" ht="13.5" customHeight="1"/>
    <row r="2715" ht="13.5" customHeight="1"/>
    <row r="2716" ht="13.5" customHeight="1"/>
    <row r="2717" ht="13.5" customHeight="1"/>
    <row r="2718" ht="13.5" customHeight="1"/>
    <row r="2719" ht="13.5" customHeight="1"/>
    <row r="2720" ht="13.5" customHeight="1"/>
    <row r="2721" ht="13.5" customHeight="1"/>
    <row r="2722" ht="13.5" customHeight="1"/>
    <row r="2723" ht="13.5" customHeight="1"/>
    <row r="2724" ht="13.5" customHeight="1"/>
    <row r="2725" ht="13.5" customHeight="1"/>
    <row r="2726" ht="13.5" customHeight="1"/>
    <row r="2727" ht="13.5" customHeight="1"/>
    <row r="2728" ht="13.5" customHeight="1"/>
    <row r="2729" ht="13.5" customHeight="1"/>
    <row r="2730" ht="13.5" customHeight="1"/>
    <row r="2731" ht="13.5" customHeight="1"/>
    <row r="2732" ht="13.5" customHeight="1"/>
    <row r="2733" ht="13.5" customHeight="1"/>
    <row r="2734" ht="13.5" customHeight="1"/>
    <row r="2735" ht="13.5" customHeight="1"/>
    <row r="2736" ht="13.5" customHeight="1"/>
    <row r="2737" ht="13.5" customHeight="1"/>
    <row r="2738" ht="13.5" customHeight="1"/>
    <row r="2739" ht="13.5" customHeight="1"/>
    <row r="2740" ht="13.5" customHeight="1"/>
    <row r="2741" ht="13.5" customHeight="1"/>
    <row r="2742" ht="13.5" customHeight="1"/>
    <row r="2743" ht="13.5" customHeight="1"/>
    <row r="2744" ht="13.5" customHeight="1"/>
    <row r="2745" ht="13.5" customHeight="1"/>
    <row r="2746" ht="13.5" customHeight="1"/>
    <row r="2747" ht="13.5" customHeight="1"/>
    <row r="2748" ht="13.5" customHeight="1"/>
    <row r="2749" ht="13.5" customHeight="1"/>
    <row r="2750" ht="13.5" customHeight="1"/>
    <row r="2751" ht="13.5" customHeight="1"/>
    <row r="2752" ht="13.5" customHeight="1"/>
    <row r="2753" ht="13.5" customHeight="1"/>
    <row r="2754" ht="13.5" customHeight="1"/>
    <row r="2755" ht="13.5" customHeight="1"/>
    <row r="2756" ht="13.5" customHeight="1"/>
    <row r="2757" ht="13.5" customHeight="1"/>
    <row r="2758" ht="13.5" customHeight="1"/>
    <row r="2759" ht="13.5" customHeight="1"/>
    <row r="2760" ht="13.5" customHeight="1"/>
    <row r="2761" ht="13.5" customHeight="1"/>
    <row r="2762" ht="13.5" customHeight="1"/>
    <row r="2763" ht="13.5" customHeight="1"/>
    <row r="2764" ht="13.5" customHeight="1"/>
    <row r="2765" ht="13.5" customHeight="1"/>
    <row r="2766" ht="13.5" customHeight="1"/>
    <row r="2767" ht="13.5" customHeight="1"/>
    <row r="2768" ht="13.5" customHeight="1"/>
    <row r="2769" ht="13.5" customHeight="1"/>
    <row r="2770" ht="13.5" customHeight="1"/>
    <row r="2771" ht="13.5" customHeight="1"/>
    <row r="2772" ht="13.5" customHeight="1"/>
    <row r="2773" ht="13.5" customHeight="1"/>
    <row r="2774" ht="13.5" customHeight="1"/>
    <row r="2775" ht="13.5" customHeight="1"/>
    <row r="2776" ht="13.5" customHeight="1"/>
    <row r="2777" ht="13.5" customHeight="1"/>
    <row r="2778" ht="13.5" customHeight="1"/>
    <row r="2779" ht="13.5" customHeight="1"/>
    <row r="2780" ht="13.5" customHeight="1"/>
    <row r="2781" ht="13.5" customHeight="1"/>
    <row r="2782" ht="13.5" customHeight="1"/>
    <row r="2783" ht="13.5" customHeight="1"/>
    <row r="2784" ht="13.5" customHeight="1"/>
    <row r="2785" ht="13.5" customHeight="1"/>
    <row r="2786" ht="13.5" customHeight="1"/>
    <row r="2787" ht="13.5" customHeight="1"/>
    <row r="2788" ht="13.5" customHeight="1"/>
    <row r="2789" ht="13.5" customHeight="1"/>
    <row r="2790" ht="13.5" customHeight="1"/>
    <row r="2791" ht="13.5" customHeight="1"/>
    <row r="2792" ht="13.5" customHeight="1"/>
    <row r="2793" ht="13.5" customHeight="1"/>
    <row r="2794" ht="13.5" customHeight="1"/>
    <row r="2795" ht="13.5" customHeight="1"/>
    <row r="2796" ht="13.5" customHeight="1"/>
    <row r="2797" ht="13.5" customHeight="1"/>
    <row r="2798" ht="13.5" customHeight="1"/>
    <row r="2799" ht="13.5" customHeight="1"/>
    <row r="2800" ht="13.5" customHeight="1"/>
    <row r="2801" ht="13.5" customHeight="1"/>
    <row r="2802" ht="13.5" customHeight="1"/>
    <row r="2803" ht="13.5" customHeight="1"/>
    <row r="2804" ht="13.5" customHeight="1"/>
    <row r="2805" ht="13.5" customHeight="1"/>
    <row r="2806" ht="13.5" customHeight="1"/>
    <row r="2807" ht="13.5" customHeight="1"/>
    <row r="2808" ht="13.5" customHeight="1"/>
    <row r="2809" ht="13.5" customHeight="1"/>
    <row r="2810" ht="13.5" customHeight="1"/>
    <row r="2811" ht="13.5" customHeight="1"/>
    <row r="2812" ht="13.5" customHeight="1"/>
    <row r="2813" ht="13.5" customHeight="1"/>
    <row r="2814" ht="13.5" customHeight="1"/>
    <row r="2815" ht="13.5" customHeight="1"/>
    <row r="2816" ht="13.5" customHeight="1"/>
    <row r="2817" ht="13.5" customHeight="1"/>
    <row r="2818" ht="13.5" customHeight="1"/>
    <row r="2819" ht="13.5" customHeight="1"/>
    <row r="2820" ht="13.5" customHeight="1"/>
    <row r="2821" ht="13.5" customHeight="1"/>
    <row r="2822" ht="13.5" customHeight="1"/>
    <row r="2823" ht="13.5" customHeight="1"/>
    <row r="2824" ht="13.5" customHeight="1"/>
    <row r="2825" ht="13.5" customHeight="1"/>
    <row r="2826" ht="13.5" customHeight="1"/>
    <row r="2827" ht="13.5" customHeight="1"/>
    <row r="2828" ht="13.5" customHeight="1"/>
    <row r="2829" ht="13.5" customHeight="1"/>
    <row r="2830" ht="13.5" customHeight="1"/>
    <row r="2831" ht="13.5" customHeight="1"/>
    <row r="2832" ht="13.5" customHeight="1"/>
    <row r="2833" ht="13.5" customHeight="1"/>
    <row r="2834" ht="13.5" customHeight="1"/>
    <row r="2835" ht="13.5" customHeight="1"/>
    <row r="2836" ht="13.5" customHeight="1"/>
    <row r="2837" ht="13.5" customHeight="1"/>
    <row r="2838" ht="13.5" customHeight="1"/>
    <row r="2839" ht="13.5" customHeight="1"/>
    <row r="2840" ht="13.5" customHeight="1"/>
    <row r="2841" ht="13.5" customHeight="1"/>
    <row r="2842" ht="13.5" customHeight="1"/>
    <row r="2843" ht="13.5" customHeight="1"/>
    <row r="2844" ht="13.5" customHeight="1"/>
    <row r="2845" ht="13.5" customHeight="1"/>
    <row r="2846" ht="13.5" customHeight="1"/>
    <row r="2847" ht="13.5" customHeight="1"/>
    <row r="2848" ht="13.5" customHeight="1"/>
    <row r="2849" ht="13.5" customHeight="1"/>
    <row r="2850" ht="13.5" customHeight="1"/>
    <row r="2851" ht="13.5" customHeight="1"/>
    <row r="2852" ht="13.5" customHeight="1"/>
    <row r="2853" ht="13.5" customHeight="1"/>
    <row r="2854" ht="13.5" customHeight="1"/>
    <row r="2855" ht="13.5" customHeight="1"/>
    <row r="2856" ht="13.5" customHeight="1"/>
    <row r="2857" ht="13.5" customHeight="1"/>
    <row r="2858" ht="13.5" customHeight="1"/>
    <row r="2859" ht="13.5" customHeight="1"/>
    <row r="2860" ht="13.5" customHeight="1"/>
    <row r="2861" ht="13.5" customHeight="1"/>
    <row r="2862" ht="13.5" customHeight="1"/>
    <row r="2863" ht="13.5" customHeight="1"/>
    <row r="2864" ht="13.5" customHeight="1"/>
    <row r="2865" ht="13.5" customHeight="1"/>
    <row r="2866" ht="13.5" customHeight="1"/>
    <row r="2867" ht="13.5" customHeight="1"/>
    <row r="2868" ht="13.5" customHeight="1"/>
    <row r="2869" ht="13.5" customHeight="1"/>
    <row r="2870" ht="13.5" customHeight="1"/>
    <row r="2871" ht="13.5" customHeight="1"/>
    <row r="2872" ht="13.5" customHeight="1"/>
    <row r="2873" ht="13.5" customHeight="1"/>
    <row r="2874" ht="13.5" customHeight="1"/>
    <row r="2875" ht="13.5" customHeight="1"/>
    <row r="2876" ht="13.5" customHeight="1"/>
    <row r="2877" ht="13.5" customHeight="1"/>
    <row r="2878" ht="13.5" customHeight="1"/>
    <row r="2879" ht="13.5" customHeight="1"/>
    <row r="2880" ht="13.5" customHeight="1"/>
    <row r="2881" ht="13.5" customHeight="1"/>
    <row r="2882" ht="13.5" customHeight="1"/>
    <row r="2883" ht="13.5" customHeight="1"/>
    <row r="2884" ht="13.5" customHeight="1"/>
    <row r="2885" ht="13.5" customHeight="1"/>
    <row r="2886" ht="13.5" customHeight="1"/>
    <row r="2887" ht="13.5" customHeight="1"/>
    <row r="2888" ht="13.5" customHeight="1"/>
    <row r="2889" ht="13.5" customHeight="1"/>
    <row r="2890" ht="13.5" customHeight="1"/>
    <row r="2891" ht="13.5" customHeight="1"/>
    <row r="2892" ht="13.5" customHeight="1"/>
    <row r="2893" ht="13.5" customHeight="1"/>
    <row r="2894" ht="13.5" customHeight="1"/>
    <row r="2895" ht="13.5" customHeight="1"/>
    <row r="2896" ht="13.5" customHeight="1"/>
    <row r="2897" ht="13.5" customHeight="1"/>
    <row r="2898" ht="13.5" customHeight="1"/>
    <row r="2899" ht="13.5" customHeight="1"/>
    <row r="2900" ht="13.5" customHeight="1"/>
    <row r="2901" ht="13.5" customHeight="1"/>
    <row r="2902" ht="13.5" customHeight="1"/>
    <row r="2903" ht="13.5" customHeight="1"/>
    <row r="2904" ht="13.5" customHeight="1"/>
    <row r="2905" ht="13.5" customHeight="1"/>
    <row r="2906" ht="13.5" customHeight="1"/>
    <row r="2907" ht="13.5" customHeight="1"/>
    <row r="2908" ht="13.5" customHeight="1"/>
    <row r="2909" ht="13.5" customHeight="1"/>
    <row r="2910" ht="13.5" customHeight="1"/>
    <row r="2911" ht="13.5" customHeight="1"/>
    <row r="2912" ht="13.5" customHeight="1"/>
    <row r="2913" ht="13.5" customHeight="1"/>
    <row r="2914" ht="13.5" customHeight="1"/>
    <row r="2915" ht="13.5" customHeight="1"/>
    <row r="2916" ht="13.5" customHeight="1"/>
    <row r="2917" ht="13.5" customHeight="1"/>
    <row r="2918" ht="13.5" customHeight="1"/>
    <row r="2919" ht="13.5" customHeight="1"/>
    <row r="2920" ht="13.5" customHeight="1"/>
    <row r="2921" ht="13.5" customHeight="1"/>
    <row r="2922" ht="13.5" customHeight="1"/>
    <row r="2923" ht="13.5" customHeight="1"/>
    <row r="2924" ht="13.5" customHeight="1"/>
    <row r="2925" ht="13.5" customHeight="1"/>
    <row r="2926" ht="13.5" customHeight="1"/>
    <row r="2927" ht="13.5" customHeight="1"/>
    <row r="2928" ht="13.5" customHeight="1"/>
    <row r="2929" ht="13.5" customHeight="1"/>
    <row r="2930" ht="13.5" customHeight="1"/>
    <row r="2931" ht="13.5" customHeight="1"/>
    <row r="2932" ht="13.5" customHeight="1"/>
    <row r="2933" ht="13.5" customHeight="1"/>
    <row r="2934" ht="13.5" customHeight="1"/>
    <row r="2935" ht="13.5" customHeight="1"/>
    <row r="2936" ht="13.5" customHeight="1"/>
    <row r="2937" ht="13.5" customHeight="1"/>
    <row r="2938" ht="13.5" customHeight="1"/>
    <row r="2939" ht="13.5" customHeight="1"/>
    <row r="2940" ht="13.5" customHeight="1"/>
    <row r="2941" ht="13.5" customHeight="1"/>
    <row r="2942" ht="13.5" customHeight="1"/>
    <row r="2943" ht="13.5" customHeight="1"/>
    <row r="2944" ht="13.5" customHeight="1"/>
    <row r="2945" ht="13.5" customHeight="1"/>
    <row r="2946" ht="13.5" customHeight="1"/>
    <row r="2947" ht="13.5" customHeight="1"/>
    <row r="2948" ht="13.5" customHeight="1"/>
    <row r="2949" ht="13.5" customHeight="1"/>
    <row r="2950" ht="13.5" customHeight="1"/>
    <row r="2951" ht="13.5" customHeight="1"/>
    <row r="2952" ht="13.5" customHeight="1"/>
    <row r="2953" ht="13.5" customHeight="1"/>
    <row r="2954" ht="13.5" customHeight="1"/>
    <row r="2955" ht="13.5" customHeight="1"/>
    <row r="2956" ht="13.5" customHeight="1"/>
    <row r="2957" ht="13.5" customHeight="1"/>
    <row r="2958" ht="13.5" customHeight="1"/>
    <row r="2959" ht="13.5" customHeight="1"/>
    <row r="2960" ht="13.5" customHeight="1"/>
    <row r="2961" ht="13.5" customHeight="1"/>
    <row r="2962" ht="13.5" customHeight="1"/>
    <row r="2963" ht="13.5" customHeight="1"/>
    <row r="2964" ht="13.5" customHeight="1"/>
    <row r="2965" ht="13.5" customHeight="1"/>
    <row r="2966" ht="13.5" customHeight="1"/>
    <row r="2967" ht="13.5" customHeight="1"/>
    <row r="2968" ht="13.5" customHeight="1"/>
    <row r="2969" ht="13.5" customHeight="1"/>
    <row r="2970" ht="13.5" customHeight="1"/>
    <row r="2971" ht="13.5" customHeight="1"/>
    <row r="2972" ht="13.5" customHeight="1"/>
    <row r="2973" ht="13.5" customHeight="1"/>
    <row r="2974" ht="13.5" customHeight="1"/>
    <row r="2975" ht="13.5" customHeight="1"/>
    <row r="2976" ht="13.5" customHeight="1"/>
    <row r="2977" ht="13.5" customHeight="1"/>
    <row r="2978" ht="13.5" customHeight="1"/>
    <row r="2979" ht="13.5" customHeight="1"/>
    <row r="2980" ht="13.5" customHeight="1"/>
    <row r="2981" ht="13.5" customHeight="1"/>
    <row r="2982" ht="13.5" customHeight="1"/>
    <row r="2983" ht="13.5" customHeight="1"/>
    <row r="2984" ht="13.5" customHeight="1"/>
    <row r="2985" ht="13.5" customHeight="1"/>
    <row r="2986" ht="13.5" customHeight="1"/>
    <row r="2987" ht="13.5" customHeight="1"/>
    <row r="2988" ht="13.5" customHeight="1"/>
    <row r="2989" ht="13.5" customHeight="1"/>
    <row r="2990" ht="13.5" customHeight="1"/>
    <row r="2991" ht="13.5" customHeight="1"/>
    <row r="2992" ht="13.5" customHeight="1"/>
    <row r="2993" ht="13.5" customHeight="1"/>
    <row r="2994" ht="13.5" customHeight="1"/>
    <row r="2995" ht="13.5" customHeight="1"/>
    <row r="2996" ht="13.5" customHeight="1"/>
    <row r="2997" ht="13.5" customHeight="1"/>
    <row r="2998" ht="13.5" customHeight="1"/>
    <row r="2999" ht="13.5" customHeight="1"/>
    <row r="3000" ht="13.5" customHeight="1"/>
    <row r="3001" ht="13.5" customHeight="1"/>
    <row r="3002" ht="13.5" customHeight="1"/>
    <row r="3003" ht="13.5" customHeight="1"/>
    <row r="3004" ht="13.5" customHeight="1"/>
    <row r="3005" ht="13.5" customHeight="1"/>
    <row r="3006" ht="13.5" customHeight="1"/>
    <row r="3007" ht="13.5" customHeight="1"/>
    <row r="3008" ht="13.5" customHeight="1"/>
    <row r="3009" ht="13.5" customHeight="1"/>
    <row r="3010" ht="13.5" customHeight="1"/>
    <row r="3011" ht="13.5" customHeight="1"/>
    <row r="3012" ht="13.5" customHeight="1"/>
    <row r="3013" ht="13.5" customHeight="1"/>
    <row r="3014" ht="13.5" customHeight="1"/>
    <row r="3015" ht="13.5" customHeight="1"/>
    <row r="3016" ht="13.5" customHeight="1"/>
    <row r="3017" ht="13.5" customHeight="1"/>
    <row r="3018" ht="13.5" customHeight="1"/>
    <row r="3019" ht="13.5" customHeight="1"/>
    <row r="3020" ht="13.5" customHeight="1"/>
    <row r="3021" ht="13.5" customHeight="1"/>
    <row r="3022" ht="13.5" customHeight="1"/>
    <row r="3023" ht="13.5" customHeight="1"/>
    <row r="3024" ht="13.5" customHeight="1"/>
    <row r="3025" ht="13.5" customHeight="1"/>
    <row r="3026" ht="13.5" customHeight="1"/>
    <row r="3027" ht="13.5" customHeight="1"/>
    <row r="3028" ht="13.5" customHeight="1"/>
    <row r="3029" ht="13.5" customHeight="1"/>
    <row r="3030" ht="13.5" customHeight="1"/>
    <row r="3031" ht="13.5" customHeight="1"/>
    <row r="3032" ht="13.5" customHeight="1"/>
    <row r="3033" ht="13.5" customHeight="1"/>
    <row r="3034" ht="13.5" customHeight="1"/>
    <row r="3035" ht="13.5" customHeight="1"/>
    <row r="3036" ht="13.5" customHeight="1"/>
    <row r="3037" ht="13.5" customHeight="1"/>
    <row r="3038" ht="13.5" customHeight="1"/>
    <row r="3039" ht="13.5" customHeight="1"/>
    <row r="3040" ht="13.5" customHeight="1"/>
    <row r="3041" ht="13.5" customHeight="1"/>
    <row r="3042" ht="13.5" customHeight="1"/>
    <row r="3043" ht="13.5" customHeight="1"/>
    <row r="3044" ht="13.5" customHeight="1"/>
    <row r="3045" ht="13.5" customHeight="1"/>
    <row r="3046" ht="13.5" customHeight="1"/>
    <row r="3047" ht="13.5" customHeight="1"/>
    <row r="3048" ht="13.5" customHeight="1"/>
    <row r="3049" ht="13.5" customHeight="1"/>
    <row r="3050" ht="13.5" customHeight="1"/>
    <row r="3051" ht="13.5" customHeight="1"/>
    <row r="3052" ht="13.5" customHeight="1"/>
    <row r="3053" ht="13.5" customHeight="1"/>
    <row r="3054" ht="13.5" customHeight="1"/>
    <row r="3055" ht="13.5" customHeight="1"/>
    <row r="3056" ht="13.5" customHeight="1"/>
    <row r="3057" ht="13.5" customHeight="1"/>
    <row r="3058" ht="13.5" customHeight="1"/>
    <row r="3059" ht="13.5" customHeight="1"/>
    <row r="3060" ht="13.5" customHeight="1"/>
    <row r="3061" ht="13.5" customHeight="1"/>
    <row r="3062" ht="13.5" customHeight="1"/>
    <row r="3063" ht="13.5" customHeight="1"/>
    <row r="3064" ht="13.5" customHeight="1"/>
    <row r="3065" ht="13.5" customHeight="1"/>
    <row r="3066" ht="13.5" customHeight="1"/>
    <row r="3067" ht="13.5" customHeight="1"/>
    <row r="3068" ht="13.5" customHeight="1"/>
    <row r="3069" ht="13.5" customHeight="1"/>
    <row r="3070" ht="13.5" customHeight="1"/>
    <row r="3071" ht="13.5" customHeight="1"/>
    <row r="3072" ht="13.5" customHeight="1"/>
    <row r="3073" ht="13.5" customHeight="1"/>
    <row r="3074" ht="13.5" customHeight="1"/>
    <row r="3075" ht="13.5" customHeight="1"/>
    <row r="3076" ht="13.5" customHeight="1"/>
    <row r="3077" ht="13.5" customHeight="1"/>
    <row r="3078" ht="13.5" customHeight="1"/>
    <row r="3079" ht="13.5" customHeight="1"/>
    <row r="3080" ht="13.5" customHeight="1"/>
    <row r="3081" ht="13.5" customHeight="1"/>
    <row r="3082" ht="13.5" customHeight="1"/>
    <row r="3083" ht="13.5" customHeight="1"/>
    <row r="3084" ht="13.5" customHeight="1"/>
    <row r="3085" ht="13.5" customHeight="1"/>
    <row r="3086" ht="13.5" customHeight="1"/>
    <row r="3087" ht="13.5" customHeight="1"/>
    <row r="3088" ht="13.5" customHeight="1"/>
    <row r="3089" ht="13.5" customHeight="1"/>
    <row r="3090" ht="13.5" customHeight="1"/>
    <row r="3091" ht="13.5" customHeight="1"/>
    <row r="3092" ht="13.5" customHeight="1"/>
    <row r="3093" ht="13.5" customHeight="1"/>
    <row r="3094" ht="13.5" customHeight="1"/>
    <row r="3095" ht="13.5" customHeight="1"/>
    <row r="3096" ht="13.5" customHeight="1"/>
    <row r="3097" ht="13.5" customHeight="1"/>
    <row r="3098" ht="13.5" customHeight="1"/>
    <row r="3099" ht="13.5" customHeight="1"/>
    <row r="3100" ht="13.5" customHeight="1"/>
    <row r="3101" ht="13.5" customHeight="1"/>
    <row r="3102" ht="13.5" customHeight="1"/>
    <row r="3103" ht="13.5" customHeight="1"/>
    <row r="3104" ht="13.5" customHeight="1"/>
    <row r="3105" ht="13.5" customHeight="1"/>
    <row r="3106" ht="13.5" customHeight="1"/>
    <row r="3107" ht="13.5" customHeight="1"/>
    <row r="3108" ht="13.5" customHeight="1"/>
    <row r="3109" ht="13.5" customHeight="1"/>
    <row r="3110" ht="13.5" customHeight="1"/>
    <row r="3111" ht="13.5" customHeight="1"/>
    <row r="3112" ht="13.5" customHeight="1"/>
    <row r="3113" ht="13.5" customHeight="1"/>
    <row r="3114" ht="13.5" customHeight="1"/>
    <row r="3115" ht="13.5" customHeight="1"/>
    <row r="3116" ht="13.5" customHeight="1"/>
    <row r="3117" ht="13.5" customHeight="1"/>
    <row r="3118" ht="13.5" customHeight="1"/>
    <row r="3119" ht="13.5" customHeight="1"/>
    <row r="3120" ht="13.5" customHeight="1"/>
    <row r="3121" ht="13.5" customHeight="1"/>
    <row r="3122" ht="13.5" customHeight="1"/>
    <row r="3123" ht="13.5" customHeight="1"/>
    <row r="3124" ht="13.5" customHeight="1"/>
    <row r="3125" ht="13.5" customHeight="1"/>
    <row r="3126" ht="13.5" customHeight="1"/>
    <row r="3127" ht="13.5" customHeight="1"/>
    <row r="3128" ht="13.5" customHeight="1"/>
    <row r="3129" ht="13.5" customHeight="1"/>
    <row r="3130" ht="13.5" customHeight="1"/>
    <row r="3131" ht="13.5" customHeight="1"/>
    <row r="3132" ht="13.5" customHeight="1"/>
    <row r="3133" ht="13.5" customHeight="1"/>
    <row r="3134" ht="13.5" customHeight="1"/>
    <row r="3135" ht="13.5" customHeight="1"/>
    <row r="3136" ht="13.5" customHeight="1"/>
    <row r="3137" ht="13.5" customHeight="1"/>
    <row r="3138" ht="13.5" customHeight="1"/>
    <row r="3139" ht="13.5" customHeight="1"/>
    <row r="3140" ht="13.5" customHeight="1"/>
    <row r="3141" ht="13.5" customHeight="1"/>
    <row r="3142" ht="13.5" customHeight="1"/>
    <row r="3143" ht="13.5" customHeight="1"/>
    <row r="3144" ht="13.5" customHeight="1"/>
    <row r="3145" ht="13.5" customHeight="1"/>
    <row r="3146" ht="13.5" customHeight="1"/>
    <row r="3147" ht="13.5" customHeight="1"/>
    <row r="3148" ht="13.5" customHeight="1"/>
    <row r="3149" ht="13.5" customHeight="1"/>
    <row r="3150" ht="13.5" customHeight="1"/>
    <row r="3151" ht="13.5" customHeight="1"/>
    <row r="3152" ht="13.5" customHeight="1"/>
    <row r="3153" ht="13.5" customHeight="1"/>
    <row r="3154" ht="13.5" customHeight="1"/>
    <row r="3155" ht="13.5" customHeight="1"/>
    <row r="3156" ht="13.5" customHeight="1"/>
    <row r="3157" ht="13.5" customHeight="1"/>
    <row r="3158" ht="13.5" customHeight="1"/>
    <row r="3159" ht="13.5" customHeight="1"/>
    <row r="3160" ht="13.5" customHeight="1"/>
    <row r="3161" ht="13.5" customHeight="1"/>
    <row r="3162" ht="13.5" customHeight="1"/>
    <row r="3163" ht="13.5" customHeight="1"/>
    <row r="3164" ht="13.5" customHeight="1"/>
    <row r="3165" ht="13.5" customHeight="1"/>
    <row r="3166" ht="13.5" customHeight="1"/>
    <row r="3167" ht="13.5" customHeight="1"/>
    <row r="3168" ht="13.5" customHeight="1"/>
    <row r="3169" ht="13.5" customHeight="1"/>
    <row r="3170" ht="13.5" customHeight="1"/>
    <row r="3171" ht="13.5" customHeight="1"/>
    <row r="3172" ht="13.5" customHeight="1"/>
    <row r="3173" ht="13.5" customHeight="1"/>
    <row r="3174" ht="13.5" customHeight="1"/>
    <row r="3175" ht="13.5" customHeight="1"/>
    <row r="3176" ht="13.5" customHeight="1"/>
    <row r="3177" ht="13.5" customHeight="1"/>
    <row r="3178" ht="13.5" customHeight="1"/>
    <row r="3179" ht="13.5" customHeight="1"/>
    <row r="3180" ht="13.5" customHeight="1"/>
    <row r="3181" ht="13.5" customHeight="1"/>
    <row r="3182" ht="13.5" customHeight="1"/>
    <row r="3183" ht="13.5" customHeight="1"/>
    <row r="3184" ht="13.5" customHeight="1"/>
    <row r="3185" ht="13.5" customHeight="1"/>
    <row r="3186" ht="13.5" customHeight="1"/>
    <row r="3187" ht="13.5" customHeight="1"/>
    <row r="3188" ht="13.5" customHeight="1"/>
    <row r="3189" ht="13.5" customHeight="1"/>
    <row r="3190" ht="13.5" customHeight="1"/>
    <row r="3191" ht="13.5" customHeight="1"/>
    <row r="3192" ht="13.5" customHeight="1"/>
    <row r="3193" ht="13.5" customHeight="1"/>
    <row r="3194" ht="13.5" customHeight="1"/>
    <row r="3195" ht="13.5" customHeight="1"/>
    <row r="3196" ht="13.5" customHeight="1"/>
    <row r="3197" ht="13.5" customHeight="1"/>
    <row r="3198" ht="13.5" customHeight="1"/>
    <row r="3199" ht="13.5" customHeight="1"/>
    <row r="3200" ht="13.5" customHeight="1"/>
    <row r="3201" ht="13.5" customHeight="1"/>
    <row r="3202" ht="13.5" customHeight="1"/>
    <row r="3203" ht="13.5" customHeight="1"/>
    <row r="3204" ht="13.5" customHeight="1"/>
    <row r="3205" ht="13.5" customHeight="1"/>
    <row r="3206" ht="13.5" customHeight="1"/>
    <row r="3207" ht="13.5" customHeight="1"/>
    <row r="3208" ht="13.5" customHeight="1"/>
    <row r="3209" ht="13.5" customHeight="1"/>
    <row r="3210" ht="13.5" customHeight="1"/>
    <row r="3211" ht="13.5" customHeight="1"/>
    <row r="3212" ht="13.5" customHeight="1"/>
    <row r="3213" ht="13.5" customHeight="1"/>
    <row r="3214" ht="13.5" customHeight="1"/>
    <row r="3215" ht="13.5" customHeight="1"/>
    <row r="3216" ht="13.5" customHeight="1"/>
    <row r="3217" ht="13.5" customHeight="1"/>
    <row r="3218" ht="13.5" customHeight="1"/>
    <row r="3219" ht="13.5" customHeight="1"/>
    <row r="3220" ht="13.5" customHeight="1"/>
    <row r="3221" ht="13.5" customHeight="1"/>
    <row r="3222" ht="13.5" customHeight="1"/>
    <row r="3223" ht="13.5" customHeight="1"/>
    <row r="3224" ht="13.5" customHeight="1"/>
    <row r="3225" ht="13.5" customHeight="1"/>
    <row r="3226" ht="13.5" customHeight="1"/>
    <row r="3227" ht="13.5" customHeight="1"/>
    <row r="3228" ht="13.5" customHeight="1"/>
    <row r="3229" ht="13.5" customHeight="1"/>
    <row r="3230" ht="13.5" customHeight="1"/>
    <row r="3231" ht="13.5" customHeight="1"/>
    <row r="3232" ht="13.5" customHeight="1"/>
    <row r="3233" ht="13.5" customHeight="1"/>
    <row r="3234" ht="13.5" customHeight="1"/>
    <row r="3235" ht="13.5" customHeight="1"/>
    <row r="3236" ht="13.5" customHeight="1"/>
    <row r="3237" ht="13.5" customHeight="1"/>
    <row r="3238" ht="13.5" customHeight="1"/>
    <row r="3239" ht="13.5" customHeight="1"/>
    <row r="3240" ht="13.5" customHeight="1"/>
    <row r="3241" ht="13.5" customHeight="1"/>
    <row r="3242" ht="13.5" customHeight="1"/>
    <row r="3243" ht="13.5" customHeight="1"/>
    <row r="3244" ht="13.5" customHeight="1"/>
    <row r="3245" ht="13.5" customHeight="1"/>
    <row r="3246" ht="13.5" customHeight="1"/>
    <row r="3247" ht="13.5" customHeight="1"/>
    <row r="3248" ht="13.5" customHeight="1"/>
    <row r="3249" ht="13.5" customHeight="1"/>
    <row r="3250" ht="13.5" customHeight="1"/>
    <row r="3251" ht="13.5" customHeight="1"/>
    <row r="3252" ht="13.5" customHeight="1"/>
    <row r="3253" ht="13.5" customHeight="1"/>
    <row r="3254" ht="13.5" customHeight="1"/>
    <row r="3255" ht="13.5" customHeight="1"/>
    <row r="3256" ht="13.5" customHeight="1"/>
    <row r="3257" ht="13.5" customHeight="1"/>
    <row r="3258" ht="13.5" customHeight="1"/>
    <row r="3259" ht="13.5" customHeight="1"/>
    <row r="3260" ht="13.5" customHeight="1"/>
    <row r="3261" ht="13.5" customHeight="1"/>
    <row r="3262" ht="13.5" customHeight="1"/>
    <row r="3263" ht="13.5" customHeight="1"/>
    <row r="3264" ht="13.5" customHeight="1"/>
    <row r="3265" ht="13.5" customHeight="1"/>
    <row r="3266" ht="13.5" customHeight="1"/>
    <row r="3267" ht="13.5" customHeight="1"/>
    <row r="3268" ht="13.5" customHeight="1"/>
    <row r="3269" ht="13.5" customHeight="1"/>
    <row r="3270" ht="13.5" customHeight="1"/>
    <row r="3271" ht="13.5" customHeight="1"/>
    <row r="3272" ht="13.5" customHeight="1"/>
    <row r="3273" ht="13.5" customHeight="1"/>
    <row r="3274" ht="13.5" customHeight="1"/>
    <row r="3275" ht="13.5" customHeight="1"/>
    <row r="3276" ht="13.5" customHeight="1"/>
    <row r="3277" ht="13.5" customHeight="1"/>
    <row r="3278" ht="13.5" customHeight="1"/>
    <row r="3279" ht="13.5" customHeight="1"/>
    <row r="3280" ht="13.5" customHeight="1"/>
    <row r="3281" ht="13.5" customHeight="1"/>
    <row r="3282" ht="13.5" customHeight="1"/>
    <row r="3283" ht="13.5" customHeight="1"/>
    <row r="3284" ht="13.5" customHeight="1"/>
    <row r="3285" ht="13.5" customHeight="1"/>
    <row r="3286" ht="13.5" customHeight="1"/>
    <row r="3287" ht="13.5" customHeight="1"/>
    <row r="3288" ht="13.5" customHeight="1"/>
    <row r="3289" ht="13.5" customHeight="1"/>
    <row r="3290" ht="13.5" customHeight="1"/>
    <row r="3291" ht="13.5" customHeight="1"/>
    <row r="3292" ht="13.5" customHeight="1"/>
    <row r="3293" ht="13.5" customHeight="1"/>
    <row r="3294" ht="13.5" customHeight="1"/>
    <row r="3295" ht="13.5" customHeight="1"/>
    <row r="3296" ht="13.5" customHeight="1"/>
    <row r="3297" ht="13.5" customHeight="1"/>
    <row r="3298" ht="13.5" customHeight="1"/>
    <row r="3299" ht="13.5" customHeight="1"/>
    <row r="3300" ht="13.5" customHeight="1"/>
    <row r="3301" ht="13.5" customHeight="1"/>
    <row r="3302" ht="13.5" customHeight="1"/>
    <row r="3303" ht="13.5" customHeight="1"/>
    <row r="3304" ht="13.5" customHeight="1"/>
    <row r="3305" ht="13.5" customHeight="1"/>
    <row r="3306" ht="13.5" customHeight="1"/>
    <row r="3307" ht="13.5" customHeight="1"/>
    <row r="3308" ht="13.5" customHeight="1"/>
    <row r="3309" ht="13.5" customHeight="1"/>
    <row r="3310" ht="13.5" customHeight="1"/>
    <row r="3311" ht="13.5" customHeight="1"/>
    <row r="3312" ht="13.5" customHeight="1"/>
    <row r="3313" ht="13.5" customHeight="1"/>
    <row r="3314" ht="13.5" customHeight="1"/>
    <row r="3315" ht="13.5" customHeight="1"/>
    <row r="3316" ht="13.5" customHeight="1"/>
    <row r="3317" ht="13.5" customHeight="1"/>
    <row r="3318" ht="13.5" customHeight="1"/>
    <row r="3319" ht="13.5" customHeight="1"/>
    <row r="3320" ht="13.5" customHeight="1"/>
    <row r="3321" ht="13.5" customHeight="1"/>
    <row r="3322" ht="13.5" customHeight="1"/>
    <row r="3323" ht="13.5" customHeight="1"/>
    <row r="3324" ht="13.5" customHeight="1"/>
    <row r="3325" ht="13.5" customHeight="1"/>
    <row r="3326" ht="13.5" customHeight="1"/>
    <row r="3327" ht="13.5" customHeight="1"/>
    <row r="3328" ht="13.5" customHeight="1"/>
    <row r="3329" ht="13.5" customHeight="1"/>
    <row r="3330" ht="13.5" customHeight="1"/>
    <row r="3331" ht="13.5" customHeight="1"/>
    <row r="3332" ht="13.5" customHeight="1"/>
    <row r="3333" ht="13.5" customHeight="1"/>
    <row r="3334" ht="13.5" customHeight="1"/>
    <row r="3335" ht="13.5" customHeight="1"/>
    <row r="3336" ht="13.5" customHeight="1"/>
    <row r="3337" ht="13.5" customHeight="1"/>
    <row r="3338" ht="13.5" customHeight="1"/>
    <row r="3339" ht="13.5" customHeight="1"/>
    <row r="3340" ht="13.5" customHeight="1"/>
    <row r="3341" ht="13.5" customHeight="1"/>
    <row r="3342" ht="13.5" customHeight="1"/>
    <row r="3343" ht="13.5" customHeight="1"/>
    <row r="3344" ht="13.5" customHeight="1"/>
    <row r="3345" ht="13.5" customHeight="1"/>
    <row r="3346" ht="13.5" customHeight="1"/>
    <row r="3347" ht="13.5" customHeight="1"/>
    <row r="3348" ht="13.5" customHeight="1"/>
    <row r="3349" ht="13.5" customHeight="1"/>
    <row r="3350" ht="13.5" customHeight="1"/>
    <row r="3351" ht="13.5" customHeight="1"/>
    <row r="3352" ht="13.5" customHeight="1"/>
    <row r="3353" ht="13.5" customHeight="1"/>
    <row r="3354" ht="13.5" customHeight="1"/>
    <row r="3355" ht="13.5" customHeight="1"/>
    <row r="3356" ht="13.5" customHeight="1"/>
    <row r="3357" ht="13.5" customHeight="1"/>
    <row r="3358" ht="13.5" customHeight="1"/>
    <row r="3359" ht="13.5" customHeight="1"/>
    <row r="3360" ht="13.5" customHeight="1"/>
    <row r="3361" ht="13.5" customHeight="1"/>
    <row r="3362" ht="13.5" customHeight="1"/>
    <row r="3363" ht="13.5" customHeight="1"/>
    <row r="3364" ht="13.5" customHeight="1"/>
    <row r="3365" ht="13.5" customHeight="1"/>
    <row r="3366" ht="13.5" customHeight="1"/>
    <row r="3367" ht="13.5" customHeight="1"/>
    <row r="3368" ht="13.5" customHeight="1"/>
    <row r="3369" ht="13.5" customHeight="1"/>
    <row r="3370" ht="13.5" customHeight="1"/>
    <row r="3371" ht="13.5" customHeight="1"/>
    <row r="3372" ht="13.5" customHeight="1"/>
    <row r="3373" ht="13.5" customHeight="1"/>
    <row r="3374" ht="13.5" customHeight="1"/>
    <row r="3375" ht="13.5" customHeight="1"/>
    <row r="3376" ht="13.5" customHeight="1"/>
    <row r="3377" ht="13.5" customHeight="1"/>
    <row r="3378" ht="13.5" customHeight="1"/>
    <row r="3379" ht="13.5" customHeight="1"/>
    <row r="3380" ht="13.5" customHeight="1"/>
    <row r="3381" ht="13.5" customHeight="1"/>
    <row r="3382" ht="13.5" customHeight="1"/>
    <row r="3383" ht="13.5" customHeight="1"/>
    <row r="3384" ht="13.5" customHeight="1"/>
    <row r="3385" ht="13.5" customHeight="1"/>
    <row r="3386" ht="13.5" customHeight="1"/>
    <row r="3387" ht="13.5" customHeight="1"/>
    <row r="3388" ht="13.5" customHeight="1"/>
    <row r="3389" ht="13.5" customHeight="1"/>
    <row r="3390" ht="13.5" customHeight="1"/>
    <row r="3391" ht="13.5" customHeight="1"/>
    <row r="3392" ht="13.5" customHeight="1"/>
    <row r="3393" ht="13.5" customHeight="1"/>
    <row r="3394" ht="13.5" customHeight="1"/>
    <row r="3395" ht="13.5" customHeight="1"/>
    <row r="3396" ht="13.5" customHeight="1"/>
    <row r="3397" ht="13.5" customHeight="1"/>
    <row r="3398" ht="13.5" customHeight="1"/>
    <row r="3399" ht="13.5" customHeight="1"/>
    <row r="3400" ht="13.5" customHeight="1"/>
    <row r="3401" ht="13.5" customHeight="1"/>
    <row r="3402" ht="13.5" customHeight="1"/>
    <row r="3403" ht="13.5" customHeight="1"/>
    <row r="3404" ht="13.5" customHeight="1"/>
    <row r="3405" ht="13.5" customHeight="1"/>
    <row r="3406" ht="13.5" customHeight="1"/>
    <row r="3407" ht="13.5" customHeight="1"/>
    <row r="3408" ht="13.5" customHeight="1"/>
    <row r="3409" ht="13.5" customHeight="1"/>
    <row r="3410" ht="13.5" customHeight="1"/>
    <row r="3411" ht="13.5" customHeight="1"/>
    <row r="3412" ht="13.5" customHeight="1"/>
    <row r="3413" ht="13.5" customHeight="1"/>
    <row r="3414" ht="13.5" customHeight="1"/>
    <row r="3415" ht="13.5" customHeight="1"/>
    <row r="3416" ht="13.5" customHeight="1"/>
    <row r="3417" ht="13.5" customHeight="1"/>
    <row r="3418" ht="13.5" customHeight="1"/>
    <row r="3419" ht="13.5" customHeight="1"/>
    <row r="3420" ht="13.5" customHeight="1"/>
    <row r="3421" ht="13.5" customHeight="1"/>
    <row r="3422" ht="13.5" customHeight="1"/>
    <row r="3423" ht="13.5" customHeight="1"/>
    <row r="3424" ht="13.5" customHeight="1"/>
    <row r="3425" ht="13.5" customHeight="1"/>
    <row r="3426" ht="13.5" customHeight="1"/>
    <row r="3427" ht="13.5" customHeight="1"/>
    <row r="3428" ht="13.5" customHeight="1"/>
    <row r="3429" ht="13.5" customHeight="1"/>
    <row r="3430" ht="13.5" customHeight="1"/>
    <row r="3431" ht="13.5" customHeight="1"/>
    <row r="3432" ht="13.5" customHeight="1"/>
    <row r="3433" ht="13.5" customHeight="1"/>
    <row r="3434" ht="13.5" customHeight="1"/>
    <row r="3435" ht="13.5" customHeight="1"/>
    <row r="3436" ht="13.5" customHeight="1"/>
    <row r="3437" ht="13.5" customHeight="1"/>
    <row r="3438" ht="13.5" customHeight="1"/>
    <row r="3439" ht="13.5" customHeight="1"/>
    <row r="3440" ht="13.5" customHeight="1"/>
    <row r="3441" ht="13.5" customHeight="1"/>
    <row r="3442" ht="13.5" customHeight="1"/>
    <row r="3443" ht="13.5" customHeight="1"/>
    <row r="3444" ht="13.5" customHeight="1"/>
    <row r="3445" ht="13.5" customHeight="1"/>
    <row r="3446" ht="13.5" customHeight="1"/>
    <row r="3447" ht="13.5" customHeight="1"/>
    <row r="3448" ht="13.5" customHeight="1"/>
    <row r="3449" ht="13.5" customHeight="1"/>
    <row r="3450" ht="13.5" customHeight="1"/>
    <row r="3451" ht="13.5" customHeight="1"/>
    <row r="3452" ht="13.5" customHeight="1"/>
    <row r="3453" ht="13.5" customHeight="1"/>
    <row r="3454" ht="13.5" customHeight="1"/>
    <row r="3455" ht="13.5" customHeight="1"/>
    <row r="3456" ht="13.5" customHeight="1"/>
    <row r="3457" ht="13.5" customHeight="1"/>
    <row r="3458" ht="13.5" customHeight="1"/>
    <row r="3459" ht="13.5" customHeight="1"/>
    <row r="3460" ht="13.5" customHeight="1"/>
    <row r="3461" ht="13.5" customHeight="1"/>
    <row r="3462" ht="13.5" customHeight="1"/>
    <row r="3463" ht="13.5" customHeight="1"/>
    <row r="3464" ht="13.5" customHeight="1"/>
    <row r="3465" ht="13.5" customHeight="1"/>
    <row r="3466" ht="13.5" customHeight="1"/>
    <row r="3467" ht="13.5" customHeight="1"/>
    <row r="3468" ht="13.5" customHeight="1"/>
    <row r="3469" ht="13.5" customHeight="1"/>
    <row r="3470" ht="13.5" customHeight="1"/>
    <row r="3471" ht="13.5" customHeight="1"/>
    <row r="3472" ht="13.5" customHeight="1"/>
    <row r="3473" ht="13.5" customHeight="1"/>
    <row r="3474" ht="13.5" customHeight="1"/>
    <row r="3475" ht="13.5" customHeight="1"/>
    <row r="3476" ht="13.5" customHeight="1"/>
    <row r="3477" ht="13.5" customHeight="1"/>
    <row r="3478" ht="13.5" customHeight="1"/>
    <row r="3479" ht="13.5" customHeight="1"/>
    <row r="3480" ht="13.5" customHeight="1"/>
    <row r="3481" ht="13.5" customHeight="1"/>
    <row r="3482" ht="13.5" customHeight="1"/>
    <row r="3483" ht="13.5" customHeight="1"/>
    <row r="3484" ht="13.5" customHeight="1"/>
    <row r="3485" ht="13.5" customHeight="1"/>
    <row r="3486" ht="13.5" customHeight="1"/>
    <row r="3487" ht="13.5" customHeight="1"/>
    <row r="3488" ht="13.5" customHeight="1"/>
    <row r="3489" ht="13.5" customHeight="1"/>
    <row r="3490" ht="13.5" customHeight="1"/>
    <row r="3491" ht="13.5" customHeight="1"/>
    <row r="3492" ht="13.5" customHeight="1"/>
    <row r="3493" ht="13.5" customHeight="1"/>
    <row r="3494" ht="13.5" customHeight="1"/>
    <row r="3495" ht="13.5" customHeight="1"/>
    <row r="3496" ht="13.5" customHeight="1"/>
    <row r="3497" ht="13.5" customHeight="1"/>
    <row r="3498" ht="13.5" customHeight="1"/>
    <row r="3499" ht="13.5" customHeight="1"/>
    <row r="3500" ht="13.5" customHeight="1"/>
    <row r="3501" ht="13.5" customHeight="1"/>
    <row r="3502" ht="13.5" customHeight="1"/>
    <row r="3503" ht="13.5" customHeight="1"/>
    <row r="3504" ht="13.5" customHeight="1"/>
    <row r="3505" ht="13.5" customHeight="1"/>
    <row r="3506" ht="13.5" customHeight="1"/>
    <row r="3507" ht="13.5" customHeight="1"/>
    <row r="3508" ht="13.5" customHeight="1"/>
    <row r="3509" ht="13.5" customHeight="1"/>
    <row r="3510" ht="13.5" customHeight="1"/>
    <row r="3511" ht="13.5" customHeight="1"/>
    <row r="3512" ht="13.5" customHeight="1"/>
    <row r="3513" ht="13.5" customHeight="1"/>
    <row r="3514" ht="13.5" customHeight="1"/>
    <row r="3515" ht="13.5" customHeight="1"/>
    <row r="3516" ht="13.5" customHeight="1"/>
    <row r="3517" ht="13.5" customHeight="1"/>
    <row r="3518" ht="13.5" customHeight="1"/>
    <row r="3519" ht="13.5" customHeight="1"/>
    <row r="3520" ht="13.5" customHeight="1"/>
    <row r="3521" ht="13.5" customHeight="1"/>
    <row r="3522" ht="13.5" customHeight="1"/>
    <row r="3523" ht="13.5" customHeight="1"/>
    <row r="3524" ht="13.5" customHeight="1"/>
    <row r="3525" ht="13.5" customHeight="1"/>
    <row r="3526" ht="13.5" customHeight="1"/>
    <row r="3527" ht="13.5" customHeight="1"/>
    <row r="3528" ht="13.5" customHeight="1"/>
    <row r="3529" ht="13.5" customHeight="1"/>
    <row r="3530" ht="13.5" customHeight="1"/>
    <row r="3531" ht="13.5" customHeight="1"/>
    <row r="3532" ht="13.5" customHeight="1"/>
    <row r="3533" ht="13.5" customHeight="1"/>
    <row r="3534" ht="13.5" customHeight="1"/>
    <row r="3535" ht="13.5" customHeight="1"/>
    <row r="3536" ht="13.5" customHeight="1"/>
    <row r="3537" ht="13.5" customHeight="1"/>
    <row r="3538" ht="13.5" customHeight="1"/>
    <row r="3539" ht="13.5" customHeight="1"/>
    <row r="3540" ht="13.5" customHeight="1"/>
    <row r="3541" ht="13.5" customHeight="1"/>
    <row r="3542" ht="13.5" customHeight="1"/>
    <row r="3543" ht="13.5" customHeight="1"/>
    <row r="3544" ht="13.5" customHeight="1"/>
    <row r="3545" ht="13.5" customHeight="1"/>
    <row r="3546" ht="13.5" customHeight="1"/>
    <row r="3547" ht="13.5" customHeight="1"/>
    <row r="3548" ht="13.5" customHeight="1"/>
    <row r="3549" ht="13.5" customHeight="1"/>
    <row r="3550" ht="13.5" customHeight="1"/>
    <row r="3551" ht="13.5" customHeight="1"/>
    <row r="3552" ht="13.5" customHeight="1"/>
    <row r="3553" ht="13.5" customHeight="1"/>
    <row r="3554" ht="13.5" customHeight="1"/>
    <row r="3555" ht="13.5" customHeight="1"/>
    <row r="3556" ht="13.5" customHeight="1"/>
    <row r="3557" ht="13.5" customHeight="1"/>
    <row r="3558" ht="13.5" customHeight="1"/>
    <row r="3559" ht="13.5" customHeight="1"/>
    <row r="3560" ht="13.5" customHeight="1"/>
    <row r="3561" ht="13.5" customHeight="1"/>
    <row r="3562" ht="13.5" customHeight="1"/>
    <row r="3563" ht="13.5" customHeight="1"/>
    <row r="3564" ht="13.5" customHeight="1"/>
    <row r="3565" ht="13.5" customHeight="1"/>
    <row r="3566" ht="13.5" customHeight="1"/>
    <row r="3567" ht="13.5" customHeight="1"/>
    <row r="3568" ht="13.5" customHeight="1"/>
    <row r="3569" ht="13.5" customHeight="1"/>
    <row r="3570" ht="13.5" customHeight="1"/>
    <row r="3571" ht="13.5" customHeight="1"/>
    <row r="3572" ht="13.5" customHeight="1"/>
    <row r="3573" ht="13.5" customHeight="1"/>
    <row r="3574" ht="13.5" customHeight="1"/>
    <row r="3575" ht="13.5" customHeight="1"/>
    <row r="3576" ht="13.5" customHeight="1"/>
    <row r="3577" ht="13.5" customHeight="1"/>
    <row r="3578" ht="13.5" customHeight="1"/>
    <row r="3579" ht="13.5" customHeight="1"/>
    <row r="3580" ht="13.5" customHeight="1"/>
    <row r="3581" ht="13.5" customHeight="1"/>
    <row r="3582" ht="13.5" customHeight="1"/>
    <row r="3583" ht="13.5" customHeight="1"/>
    <row r="3584" ht="13.5" customHeight="1"/>
    <row r="3585" ht="13.5" customHeight="1"/>
    <row r="3586" ht="13.5" customHeight="1"/>
    <row r="3587" ht="13.5" customHeight="1"/>
    <row r="3588" ht="13.5" customHeight="1"/>
    <row r="3589" ht="13.5" customHeight="1"/>
    <row r="3590" ht="13.5" customHeight="1"/>
    <row r="3591" ht="13.5" customHeight="1"/>
    <row r="3592" ht="13.5" customHeight="1"/>
    <row r="3593" ht="13.5" customHeight="1"/>
    <row r="3594" ht="13.5" customHeight="1"/>
    <row r="3595" ht="13.5" customHeight="1"/>
    <row r="3596" ht="13.5" customHeight="1"/>
    <row r="3597" ht="13.5" customHeight="1"/>
    <row r="3598" ht="13.5" customHeight="1"/>
    <row r="3599" ht="13.5" customHeight="1"/>
    <row r="3600" ht="13.5" customHeight="1"/>
    <row r="3601" ht="13.5" customHeight="1"/>
    <row r="3602" ht="13.5" customHeight="1"/>
    <row r="3603" ht="13.5" customHeight="1"/>
    <row r="3604" ht="13.5" customHeight="1"/>
    <row r="3605" ht="13.5" customHeight="1"/>
    <row r="3606" ht="13.5" customHeight="1"/>
    <row r="3607" ht="13.5" customHeight="1"/>
    <row r="3608" ht="13.5" customHeight="1"/>
    <row r="3609" ht="13.5" customHeight="1"/>
    <row r="3610" ht="13.5" customHeight="1"/>
    <row r="3611" ht="13.5" customHeight="1"/>
    <row r="3612" ht="13.5" customHeight="1"/>
    <row r="3613" ht="13.5" customHeight="1"/>
    <row r="3614" ht="13.5" customHeight="1"/>
    <row r="3615" ht="13.5" customHeight="1"/>
    <row r="3616" ht="13.5" customHeight="1"/>
    <row r="3617" ht="13.5" customHeight="1"/>
    <row r="3618" ht="13.5" customHeight="1"/>
    <row r="3619" ht="13.5" customHeight="1"/>
    <row r="3620" ht="13.5" customHeight="1"/>
    <row r="3621" ht="13.5" customHeight="1"/>
    <row r="3622" ht="13.5" customHeight="1"/>
    <row r="3623" ht="13.5" customHeight="1"/>
    <row r="3624" ht="13.5" customHeight="1"/>
    <row r="3625" ht="13.5" customHeight="1"/>
    <row r="3626" ht="13.5" customHeight="1"/>
    <row r="3627" ht="13.5" customHeight="1"/>
    <row r="3628" ht="13.5" customHeight="1"/>
    <row r="3629" ht="13.5" customHeight="1"/>
    <row r="3630" ht="13.5" customHeight="1"/>
    <row r="3631" ht="13.5" customHeight="1"/>
    <row r="3632" ht="13.5" customHeight="1"/>
    <row r="3633" ht="13.5" customHeight="1"/>
    <row r="3634" ht="13.5" customHeight="1"/>
    <row r="3635" ht="13.5" customHeight="1"/>
    <row r="3636" ht="13.5" customHeight="1"/>
    <row r="3637" ht="13.5" customHeight="1"/>
    <row r="3638" ht="13.5" customHeight="1"/>
    <row r="3639" ht="13.5" customHeight="1"/>
    <row r="3640" ht="13.5" customHeight="1"/>
    <row r="3641" ht="13.5" customHeight="1"/>
    <row r="3642" ht="13.5" customHeight="1"/>
    <row r="3643" ht="13.5" customHeight="1"/>
    <row r="3644" ht="13.5" customHeight="1"/>
    <row r="3645" ht="13.5" customHeight="1"/>
    <row r="3646" ht="13.5" customHeight="1"/>
    <row r="3647" ht="13.5" customHeight="1"/>
    <row r="3648" ht="13.5" customHeight="1"/>
    <row r="3649" ht="13.5" customHeight="1"/>
    <row r="3650" ht="13.5" customHeight="1"/>
    <row r="3651" ht="13.5" customHeight="1"/>
    <row r="3652" ht="13.5" customHeight="1"/>
    <row r="3653" ht="13.5" customHeight="1"/>
    <row r="3654" ht="13.5" customHeight="1"/>
    <row r="3655" ht="13.5" customHeight="1"/>
    <row r="3656" ht="13.5" customHeight="1"/>
    <row r="3657" ht="13.5" customHeight="1"/>
    <row r="3658" ht="13.5" customHeight="1"/>
    <row r="3659" ht="13.5" customHeight="1"/>
    <row r="3660" ht="13.5" customHeight="1"/>
    <row r="3661" ht="13.5" customHeight="1"/>
    <row r="3662" ht="13.5" customHeight="1"/>
    <row r="3663" ht="13.5" customHeight="1"/>
    <row r="3664" ht="13.5" customHeight="1"/>
    <row r="3665" ht="13.5" customHeight="1"/>
    <row r="3666" ht="13.5" customHeight="1"/>
    <row r="3667" ht="13.5" customHeight="1"/>
    <row r="3668" ht="13.5" customHeight="1"/>
    <row r="3669" ht="13.5" customHeight="1"/>
    <row r="3670" ht="13.5" customHeight="1"/>
    <row r="3671" ht="13.5" customHeight="1"/>
    <row r="3672" ht="13.5" customHeight="1"/>
    <row r="3673" ht="13.5" customHeight="1"/>
    <row r="3674" ht="13.5" customHeight="1"/>
    <row r="3675" ht="13.5" customHeight="1"/>
    <row r="3676" ht="13.5" customHeight="1"/>
    <row r="3677" ht="13.5" customHeight="1"/>
    <row r="3678" ht="13.5" customHeight="1"/>
    <row r="3679" ht="13.5" customHeight="1"/>
    <row r="3680" ht="13.5" customHeight="1"/>
    <row r="3681" ht="13.5" customHeight="1"/>
    <row r="3682" ht="13.5" customHeight="1"/>
    <row r="3683" ht="13.5" customHeight="1"/>
    <row r="3684" ht="13.5" customHeight="1"/>
    <row r="3685" ht="13.5" customHeight="1"/>
    <row r="3686" ht="13.5" customHeight="1"/>
    <row r="3687" ht="13.5" customHeight="1"/>
    <row r="3688" ht="13.5" customHeight="1"/>
    <row r="3689" ht="13.5" customHeight="1"/>
    <row r="3690" ht="13.5" customHeight="1"/>
    <row r="3691" ht="13.5" customHeight="1"/>
    <row r="3692" ht="13.5" customHeight="1"/>
    <row r="3693" ht="13.5" customHeight="1"/>
    <row r="3694" ht="13.5" customHeight="1"/>
    <row r="3695" ht="13.5" customHeight="1"/>
    <row r="3696" ht="13.5" customHeight="1"/>
    <row r="3697" ht="13.5" customHeight="1"/>
    <row r="3698" ht="13.5" customHeight="1"/>
    <row r="3699" ht="13.5" customHeight="1"/>
    <row r="3700" ht="13.5" customHeight="1"/>
    <row r="3701" ht="13.5" customHeight="1"/>
    <row r="3702" ht="13.5" customHeight="1"/>
    <row r="3703" ht="13.5" customHeight="1"/>
    <row r="3704" ht="13.5" customHeight="1"/>
    <row r="3705" ht="13.5" customHeight="1"/>
    <row r="3706" ht="13.5" customHeight="1"/>
    <row r="3707" ht="13.5" customHeight="1"/>
    <row r="3708" ht="13.5" customHeight="1"/>
    <row r="3709" ht="13.5" customHeight="1"/>
    <row r="3710" ht="13.5" customHeight="1"/>
    <row r="3711" ht="13.5" customHeight="1"/>
    <row r="3712" ht="13.5" customHeight="1"/>
    <row r="3713" ht="13.5" customHeight="1"/>
    <row r="3714" ht="13.5" customHeight="1"/>
    <row r="3715" ht="13.5" customHeight="1"/>
    <row r="3716" ht="13.5" customHeight="1"/>
    <row r="3717" ht="13.5" customHeight="1"/>
    <row r="3718" ht="13.5" customHeight="1"/>
    <row r="3719" ht="13.5" customHeight="1"/>
    <row r="3720" ht="13.5" customHeight="1"/>
    <row r="3721" ht="13.5" customHeight="1"/>
    <row r="3722" ht="13.5" customHeight="1"/>
    <row r="3723" ht="13.5" customHeight="1"/>
    <row r="3724" ht="13.5" customHeight="1"/>
    <row r="3725" ht="13.5" customHeight="1"/>
    <row r="3726" ht="13.5" customHeight="1"/>
    <row r="3727" ht="13.5" customHeight="1"/>
    <row r="3728" ht="13.5" customHeight="1"/>
    <row r="3729" ht="13.5" customHeight="1"/>
    <row r="3730" ht="13.5" customHeight="1"/>
    <row r="3731" ht="13.5" customHeight="1"/>
    <row r="3732" ht="13.5" customHeight="1"/>
    <row r="3733" ht="13.5" customHeight="1"/>
    <row r="3734" ht="13.5" customHeight="1"/>
    <row r="3735" ht="13.5" customHeight="1"/>
    <row r="3736" ht="13.5" customHeight="1"/>
    <row r="3737" ht="13.5" customHeight="1"/>
    <row r="3738" ht="13.5" customHeight="1"/>
    <row r="3739" ht="13.5" customHeight="1"/>
    <row r="3740" ht="13.5" customHeight="1"/>
    <row r="3741" ht="13.5" customHeight="1"/>
    <row r="3742" ht="13.5" customHeight="1"/>
    <row r="3743" ht="13.5" customHeight="1"/>
    <row r="3744" ht="13.5" customHeight="1"/>
    <row r="3745" ht="13.5" customHeight="1"/>
    <row r="3746" ht="13.5" customHeight="1"/>
    <row r="3747" ht="13.5" customHeight="1"/>
    <row r="3748" ht="13.5" customHeight="1"/>
    <row r="3749" ht="13.5" customHeight="1"/>
    <row r="3750" ht="13.5" customHeight="1"/>
    <row r="3751" ht="13.5" customHeight="1"/>
    <row r="3752" ht="13.5" customHeight="1"/>
    <row r="3753" ht="13.5" customHeight="1"/>
    <row r="3754" ht="13.5" customHeight="1"/>
    <row r="3755" ht="13.5" customHeight="1"/>
    <row r="3756" ht="13.5" customHeight="1"/>
    <row r="3757" ht="13.5" customHeight="1"/>
    <row r="3758" ht="13.5" customHeight="1"/>
    <row r="3759" ht="13.5" customHeight="1"/>
    <row r="3760" ht="13.5" customHeight="1"/>
    <row r="3761" ht="13.5" customHeight="1"/>
    <row r="3762" ht="13.5" customHeight="1"/>
    <row r="3763" ht="13.5" customHeight="1"/>
    <row r="3764" ht="13.5" customHeight="1"/>
    <row r="3765" ht="13.5" customHeight="1"/>
    <row r="3766" ht="13.5" customHeight="1"/>
    <row r="3767" ht="13.5" customHeight="1"/>
    <row r="3768" ht="13.5" customHeight="1"/>
    <row r="3769" ht="13.5" customHeight="1"/>
    <row r="3770" ht="13.5" customHeight="1"/>
    <row r="3771" ht="13.5" customHeight="1"/>
    <row r="3772" ht="13.5" customHeight="1"/>
    <row r="3773" ht="13.5" customHeight="1"/>
    <row r="3774" ht="13.5" customHeight="1"/>
    <row r="3775" ht="13.5" customHeight="1"/>
    <row r="3776" ht="13.5" customHeight="1"/>
    <row r="3777" ht="13.5" customHeight="1"/>
    <row r="3778" ht="13.5" customHeight="1"/>
    <row r="3779" ht="13.5" customHeight="1"/>
    <row r="3780" ht="13.5" customHeight="1"/>
    <row r="3781" ht="13.5" customHeight="1"/>
    <row r="3782" ht="13.5" customHeight="1"/>
    <row r="3783" ht="13.5" customHeight="1"/>
    <row r="3784" ht="13.5" customHeight="1"/>
    <row r="3785" ht="13.5" customHeight="1"/>
    <row r="3786" ht="13.5" customHeight="1"/>
    <row r="3787" ht="13.5" customHeight="1"/>
    <row r="3788" ht="13.5" customHeight="1"/>
    <row r="3789" ht="13.5" customHeight="1"/>
    <row r="3790" ht="13.5" customHeight="1"/>
    <row r="3791" ht="13.5" customHeight="1"/>
    <row r="3792" ht="13.5" customHeight="1"/>
    <row r="3793" ht="13.5" customHeight="1"/>
    <row r="3794" ht="13.5" customHeight="1"/>
    <row r="3795" ht="13.5" customHeight="1"/>
    <row r="3796" ht="13.5" customHeight="1"/>
    <row r="3797" ht="13.5" customHeight="1"/>
    <row r="3798" ht="13.5" customHeight="1"/>
    <row r="3799" ht="13.5" customHeight="1"/>
    <row r="3800" ht="13.5" customHeight="1"/>
    <row r="3801" ht="13.5" customHeight="1"/>
    <row r="3802" ht="13.5" customHeight="1"/>
    <row r="3803" ht="13.5" customHeight="1"/>
    <row r="3804" ht="13.5" customHeight="1"/>
    <row r="3805" ht="13.5" customHeight="1"/>
    <row r="3806" ht="13.5" customHeight="1"/>
    <row r="3807" ht="13.5" customHeight="1"/>
    <row r="3808" ht="13.5" customHeight="1"/>
    <row r="3809" ht="13.5" customHeight="1"/>
    <row r="3810" ht="13.5" customHeight="1"/>
    <row r="3811" ht="13.5" customHeight="1"/>
    <row r="3812" ht="13.5" customHeight="1"/>
    <row r="3813" ht="13.5" customHeight="1"/>
    <row r="3814" ht="13.5" customHeight="1"/>
    <row r="3815" ht="13.5" customHeight="1"/>
    <row r="3816" ht="13.5" customHeight="1"/>
    <row r="3817" ht="13.5" customHeight="1"/>
    <row r="3818" ht="13.5" customHeight="1"/>
    <row r="3819" ht="13.5" customHeight="1"/>
    <row r="3820" ht="13.5" customHeight="1"/>
    <row r="3821" ht="13.5" customHeight="1"/>
    <row r="3822" ht="13.5" customHeight="1"/>
    <row r="3823" ht="13.5" customHeight="1"/>
    <row r="3824" ht="13.5" customHeight="1"/>
    <row r="3825" ht="13.5" customHeight="1"/>
    <row r="3826" ht="13.5" customHeight="1"/>
    <row r="3827" ht="13.5" customHeight="1"/>
    <row r="3828" ht="13.5" customHeight="1"/>
    <row r="3829" ht="13.5" customHeight="1"/>
    <row r="3830" ht="13.5" customHeight="1"/>
    <row r="3831" ht="13.5" customHeight="1"/>
    <row r="3832" ht="13.5" customHeight="1"/>
    <row r="3833" ht="13.5" customHeight="1"/>
    <row r="3834" ht="13.5" customHeight="1"/>
    <row r="3835" ht="13.5" customHeight="1"/>
    <row r="3836" ht="13.5" customHeight="1"/>
    <row r="3837" ht="13.5" customHeight="1"/>
    <row r="3838" ht="13.5" customHeight="1"/>
    <row r="3839" ht="13.5" customHeight="1"/>
    <row r="3840" ht="13.5" customHeight="1"/>
    <row r="3841" ht="13.5" customHeight="1"/>
    <row r="3842" ht="13.5" customHeight="1"/>
    <row r="3843" ht="13.5" customHeight="1"/>
    <row r="3844" ht="13.5" customHeight="1"/>
    <row r="3845" ht="13.5" customHeight="1"/>
    <row r="3846" ht="13.5" customHeight="1"/>
    <row r="3847" ht="13.5" customHeight="1"/>
    <row r="3848" ht="13.5" customHeight="1"/>
    <row r="3849" ht="13.5" customHeight="1"/>
    <row r="3850" ht="13.5" customHeight="1"/>
    <row r="3851" ht="13.5" customHeight="1"/>
    <row r="3852" ht="13.5" customHeight="1"/>
    <row r="3853" ht="13.5" customHeight="1"/>
    <row r="3854" ht="13.5" customHeight="1"/>
    <row r="3855" ht="13.5" customHeight="1"/>
    <row r="3856" ht="13.5" customHeight="1"/>
    <row r="3857" ht="13.5" customHeight="1"/>
    <row r="3858" ht="13.5" customHeight="1"/>
    <row r="3859" ht="13.5" customHeight="1"/>
    <row r="3860" ht="13.5" customHeight="1"/>
    <row r="3861" ht="13.5" customHeight="1"/>
    <row r="3862" ht="13.5" customHeight="1"/>
    <row r="3863" ht="13.5" customHeight="1"/>
    <row r="3864" ht="13.5" customHeight="1"/>
    <row r="3865" ht="13.5" customHeight="1"/>
    <row r="3866" ht="13.5" customHeight="1"/>
    <row r="3867" ht="13.5" customHeight="1"/>
    <row r="3868" ht="13.5" customHeight="1"/>
    <row r="3869" ht="13.5" customHeight="1"/>
    <row r="3870" ht="13.5" customHeight="1"/>
    <row r="3871" ht="13.5" customHeight="1"/>
    <row r="3872" ht="13.5" customHeight="1"/>
    <row r="3873" ht="13.5" customHeight="1"/>
    <row r="3874" ht="13.5" customHeight="1"/>
    <row r="3875" ht="13.5" customHeight="1"/>
    <row r="3876" ht="13.5" customHeight="1"/>
    <row r="3877" ht="13.5" customHeight="1"/>
    <row r="3878" ht="13.5" customHeight="1"/>
    <row r="3879" ht="13.5" customHeight="1"/>
    <row r="3880" ht="13.5" customHeight="1"/>
    <row r="3881" ht="13.5" customHeight="1"/>
    <row r="3882" ht="13.5" customHeight="1"/>
    <row r="3883" ht="13.5" customHeight="1"/>
    <row r="3884" ht="13.5" customHeight="1"/>
    <row r="3885" ht="13.5" customHeight="1"/>
    <row r="3886" ht="13.5" customHeight="1"/>
    <row r="3887" ht="13.5" customHeight="1"/>
    <row r="3888" ht="13.5" customHeight="1"/>
    <row r="3889" ht="13.5" customHeight="1"/>
    <row r="3890" ht="13.5" customHeight="1"/>
    <row r="3891" ht="13.5" customHeight="1"/>
    <row r="3892" ht="13.5" customHeight="1"/>
    <row r="3893" ht="13.5" customHeight="1"/>
    <row r="3894" ht="13.5" customHeight="1"/>
    <row r="3895" ht="13.5" customHeight="1"/>
    <row r="3896" ht="13.5" customHeight="1"/>
    <row r="3897" ht="13.5" customHeight="1"/>
    <row r="3898" ht="13.5" customHeight="1"/>
    <row r="3899" ht="13.5" customHeight="1"/>
    <row r="3900" ht="13.5" customHeight="1"/>
    <row r="3901" ht="13.5" customHeight="1"/>
    <row r="3902" ht="13.5" customHeight="1"/>
    <row r="3903" ht="13.5" customHeight="1"/>
    <row r="3904" ht="13.5" customHeight="1"/>
    <row r="3905" ht="13.5" customHeight="1"/>
    <row r="3906" ht="13.5" customHeight="1"/>
    <row r="3907" ht="13.5" customHeight="1"/>
    <row r="3908" ht="13.5" customHeight="1"/>
    <row r="3909" ht="13.5" customHeight="1"/>
    <row r="3910" ht="13.5" customHeight="1"/>
    <row r="3911" ht="13.5" customHeight="1"/>
    <row r="3912" ht="13.5" customHeight="1"/>
    <row r="3913" ht="13.5" customHeight="1"/>
    <row r="3914" ht="13.5" customHeight="1"/>
    <row r="3915" ht="13.5" customHeight="1"/>
    <row r="3916" ht="13.5" customHeight="1"/>
    <row r="3917" ht="13.5" customHeight="1"/>
    <row r="3918" ht="13.5" customHeight="1"/>
    <row r="3919" ht="13.5" customHeight="1"/>
    <row r="3920" ht="13.5" customHeight="1"/>
    <row r="3921" ht="13.5" customHeight="1"/>
    <row r="3922" ht="13.5" customHeight="1"/>
    <row r="3923" ht="13.5" customHeight="1"/>
    <row r="3924" ht="13.5" customHeight="1"/>
    <row r="3925" ht="13.5" customHeight="1"/>
    <row r="3926" ht="13.5" customHeight="1"/>
    <row r="3927" ht="13.5" customHeight="1"/>
    <row r="3928" ht="13.5" customHeight="1"/>
    <row r="3929" ht="13.5" customHeight="1"/>
    <row r="3930" ht="13.5" customHeight="1"/>
    <row r="3931" ht="13.5" customHeight="1"/>
    <row r="3932" ht="13.5" customHeight="1"/>
    <row r="3933" ht="13.5" customHeight="1"/>
    <row r="3934" ht="13.5" customHeight="1"/>
    <row r="3935" ht="13.5" customHeight="1"/>
    <row r="3936" ht="13.5" customHeight="1"/>
    <row r="3937" ht="13.5" customHeight="1"/>
    <row r="3938" ht="13.5" customHeight="1"/>
    <row r="3939" ht="13.5" customHeight="1"/>
    <row r="3940" ht="13.5" customHeight="1"/>
    <row r="3941" ht="13.5" customHeight="1"/>
    <row r="3942" ht="13.5" customHeight="1"/>
    <row r="3943" ht="13.5" customHeight="1"/>
    <row r="3944" ht="13.5" customHeight="1"/>
    <row r="3945" ht="13.5" customHeight="1"/>
    <row r="3946" ht="13.5" customHeight="1"/>
    <row r="3947" ht="13.5" customHeight="1"/>
    <row r="3948" ht="13.5" customHeight="1"/>
    <row r="3949" ht="13.5" customHeight="1"/>
    <row r="3950" ht="13.5" customHeight="1"/>
    <row r="3951" ht="13.5" customHeight="1"/>
    <row r="3952" ht="13.5" customHeight="1"/>
    <row r="3953" ht="13.5" customHeight="1"/>
    <row r="3954" ht="13.5" customHeight="1"/>
    <row r="3955" ht="13.5" customHeight="1"/>
    <row r="3956" ht="13.5" customHeight="1"/>
    <row r="3957" ht="13.5" customHeight="1"/>
    <row r="3958" ht="13.5" customHeight="1"/>
    <row r="3959" ht="13.5" customHeight="1"/>
    <row r="3960" ht="13.5" customHeight="1"/>
    <row r="3961" ht="13.5" customHeight="1"/>
    <row r="3962" ht="13.5" customHeight="1"/>
    <row r="3963" ht="13.5" customHeight="1"/>
    <row r="3964" ht="13.5" customHeight="1"/>
    <row r="3965" ht="13.5" customHeight="1"/>
    <row r="3966" ht="13.5" customHeight="1"/>
    <row r="3967" ht="13.5" customHeight="1"/>
    <row r="3968" ht="13.5" customHeight="1"/>
    <row r="3969" ht="13.5" customHeight="1"/>
    <row r="3970" ht="13.5" customHeight="1"/>
    <row r="3971" ht="13.5" customHeight="1"/>
    <row r="3972" ht="13.5" customHeight="1"/>
    <row r="3973" ht="13.5" customHeight="1"/>
    <row r="3974" ht="13.5" customHeight="1"/>
    <row r="3975" ht="13.5" customHeight="1"/>
    <row r="3976" ht="13.5" customHeight="1"/>
    <row r="3977" ht="13.5" customHeight="1"/>
    <row r="3978" ht="13.5" customHeight="1"/>
    <row r="3979" ht="13.5" customHeight="1"/>
    <row r="3980" ht="13.5" customHeight="1"/>
    <row r="3981" ht="13.5" customHeight="1"/>
    <row r="3982" ht="13.5" customHeight="1"/>
    <row r="3983" ht="13.5" customHeight="1"/>
    <row r="3984" ht="13.5" customHeight="1"/>
    <row r="3985" ht="13.5" customHeight="1"/>
    <row r="3986" ht="13.5" customHeight="1"/>
    <row r="3987" ht="13.5" customHeight="1"/>
    <row r="3988" ht="13.5" customHeight="1"/>
    <row r="3989" ht="13.5" customHeight="1"/>
    <row r="3990" ht="13.5" customHeight="1"/>
    <row r="3991" ht="13.5" customHeight="1"/>
    <row r="3992" ht="13.5" customHeight="1"/>
    <row r="3993" ht="13.5" customHeight="1"/>
    <row r="3994" ht="13.5" customHeight="1"/>
    <row r="3995" ht="13.5" customHeight="1"/>
    <row r="3996" ht="13.5" customHeight="1"/>
    <row r="3997" ht="13.5" customHeight="1"/>
    <row r="3998" ht="13.5" customHeight="1"/>
    <row r="3999" ht="13.5" customHeight="1"/>
    <row r="4000" ht="13.5" customHeight="1"/>
    <row r="4001" ht="13.5" customHeight="1"/>
    <row r="4002" ht="13.5" customHeight="1"/>
    <row r="4003" ht="13.5" customHeight="1"/>
    <row r="4004" ht="13.5" customHeight="1"/>
    <row r="4005" ht="13.5" customHeight="1"/>
    <row r="4006" ht="13.5" customHeight="1"/>
    <row r="4007" ht="13.5" customHeight="1"/>
    <row r="4008" ht="13.5" customHeight="1"/>
    <row r="4009" ht="13.5" customHeight="1"/>
    <row r="4010" ht="13.5" customHeight="1"/>
    <row r="4011" ht="13.5" customHeight="1"/>
    <row r="4012" ht="13.5" customHeight="1"/>
    <row r="4013" ht="13.5" customHeight="1"/>
    <row r="4014" ht="13.5" customHeight="1"/>
    <row r="4015" ht="13.5" customHeight="1"/>
    <row r="4016" ht="13.5" customHeight="1"/>
    <row r="4017" ht="13.5" customHeight="1"/>
    <row r="4018" ht="13.5" customHeight="1"/>
    <row r="4019" ht="13.5" customHeight="1"/>
    <row r="4020" ht="13.5" customHeight="1"/>
    <row r="4021" ht="13.5" customHeight="1"/>
    <row r="4022" ht="13.5" customHeight="1"/>
    <row r="4023" ht="13.5" customHeight="1"/>
    <row r="4024" ht="13.5" customHeight="1"/>
    <row r="4025" ht="13.5" customHeight="1"/>
    <row r="4026" ht="13.5" customHeight="1"/>
    <row r="4027" ht="13.5" customHeight="1"/>
    <row r="4028" ht="13.5" customHeight="1"/>
    <row r="4029" ht="13.5" customHeight="1"/>
    <row r="4030" ht="13.5" customHeight="1"/>
    <row r="4031" ht="13.5" customHeight="1"/>
    <row r="4032" ht="13.5" customHeight="1"/>
    <row r="4033" ht="13.5" customHeight="1"/>
    <row r="4034" ht="13.5" customHeight="1"/>
    <row r="4035" ht="13.5" customHeight="1"/>
    <row r="4036" ht="13.5" customHeight="1"/>
    <row r="4037" ht="13.5" customHeight="1"/>
    <row r="4038" ht="13.5" customHeight="1"/>
    <row r="4039" ht="13.5" customHeight="1"/>
    <row r="4040" ht="13.5" customHeight="1"/>
    <row r="4041" ht="13.5" customHeight="1"/>
    <row r="4042" ht="13.5" customHeight="1"/>
    <row r="4043" ht="13.5" customHeight="1"/>
    <row r="4044" ht="13.5" customHeight="1"/>
    <row r="4045" ht="13.5" customHeight="1"/>
    <row r="4046" ht="13.5" customHeight="1"/>
    <row r="4047" ht="13.5" customHeight="1"/>
    <row r="4048" ht="13.5" customHeight="1"/>
    <row r="4049" ht="13.5" customHeight="1"/>
    <row r="4050" ht="13.5" customHeight="1"/>
    <row r="4051" ht="13.5" customHeight="1"/>
    <row r="4052" ht="13.5" customHeight="1"/>
    <row r="4053" ht="13.5" customHeight="1"/>
    <row r="4054" ht="13.5" customHeight="1"/>
    <row r="4055" ht="13.5" customHeight="1"/>
    <row r="4056" ht="13.5" customHeight="1"/>
    <row r="4057" ht="13.5" customHeight="1"/>
    <row r="4058" ht="13.5" customHeight="1"/>
    <row r="4059" ht="13.5" customHeight="1"/>
    <row r="4060" ht="13.5" customHeight="1"/>
    <row r="4061" ht="13.5" customHeight="1"/>
    <row r="4062" ht="13.5" customHeight="1"/>
    <row r="4063" ht="13.5" customHeight="1"/>
    <row r="4064" ht="13.5" customHeight="1"/>
    <row r="4065" ht="13.5" customHeight="1"/>
    <row r="4066" ht="13.5" customHeight="1"/>
    <row r="4067" ht="13.5" customHeight="1"/>
    <row r="4068" ht="13.5" customHeight="1"/>
    <row r="4069" ht="13.5" customHeight="1"/>
    <row r="4070" ht="13.5" customHeight="1"/>
    <row r="4071" ht="13.5" customHeight="1"/>
    <row r="4072" ht="13.5" customHeight="1"/>
    <row r="4073" ht="13.5" customHeight="1"/>
    <row r="4074" ht="13.5" customHeight="1"/>
    <row r="4075" ht="13.5" customHeight="1"/>
    <row r="4076" ht="13.5" customHeight="1"/>
    <row r="4077" ht="13.5" customHeight="1"/>
    <row r="4078" ht="13.5" customHeight="1"/>
    <row r="4079" ht="13.5" customHeight="1"/>
    <row r="4080" ht="13.5" customHeight="1"/>
    <row r="4081" ht="13.5" customHeight="1"/>
    <row r="4082" ht="13.5" customHeight="1"/>
    <row r="4083" ht="13.5" customHeight="1"/>
    <row r="4084" ht="13.5" customHeight="1"/>
    <row r="4085" ht="13.5" customHeight="1"/>
    <row r="4086" ht="13.5" customHeight="1"/>
    <row r="4087" ht="13.5" customHeight="1"/>
    <row r="4088" ht="13.5" customHeight="1"/>
    <row r="4089" ht="13.5" customHeight="1"/>
    <row r="4090" ht="13.5" customHeight="1"/>
    <row r="4091" ht="13.5" customHeight="1"/>
    <row r="4092" ht="13.5" customHeight="1"/>
    <row r="4093" ht="13.5" customHeight="1"/>
    <row r="4094" ht="13.5" customHeight="1"/>
    <row r="4095" ht="13.5" customHeight="1"/>
    <row r="4096" ht="13.5" customHeight="1"/>
    <row r="4097" ht="13.5" customHeight="1"/>
    <row r="4098" ht="13.5" customHeight="1"/>
    <row r="4099" ht="13.5" customHeight="1"/>
    <row r="4100" ht="13.5" customHeight="1"/>
    <row r="4101" ht="13.5" customHeight="1"/>
    <row r="4102" ht="13.5" customHeight="1"/>
    <row r="4103" ht="13.5" customHeight="1"/>
    <row r="4104" ht="13.5" customHeight="1"/>
    <row r="4105" ht="13.5" customHeight="1"/>
    <row r="4106" ht="13.5" customHeight="1"/>
    <row r="4107" ht="13.5" customHeight="1"/>
    <row r="4108" ht="13.5" customHeight="1"/>
    <row r="4109" ht="13.5" customHeight="1"/>
    <row r="4110" ht="13.5" customHeight="1"/>
    <row r="4111" ht="13.5" customHeight="1"/>
    <row r="4112" ht="13.5" customHeight="1"/>
    <row r="4113" ht="13.5" customHeight="1"/>
    <row r="4114" ht="13.5" customHeight="1"/>
    <row r="4115" ht="13.5" customHeight="1"/>
    <row r="4116" ht="13.5" customHeight="1"/>
    <row r="4117" ht="13.5" customHeight="1"/>
    <row r="4118" ht="13.5" customHeight="1"/>
    <row r="4119" ht="13.5" customHeight="1"/>
    <row r="4120" ht="13.5" customHeight="1"/>
    <row r="4121" ht="13.5" customHeight="1"/>
    <row r="4122" ht="13.5" customHeight="1"/>
    <row r="4123" ht="13.5" customHeight="1"/>
    <row r="4124" ht="13.5" customHeight="1"/>
    <row r="4125" ht="13.5" customHeight="1"/>
    <row r="4126" ht="13.5" customHeight="1"/>
    <row r="4127" ht="13.5" customHeight="1"/>
    <row r="4128" ht="13.5" customHeight="1"/>
    <row r="4129" ht="13.5" customHeight="1"/>
    <row r="4130" ht="13.5" customHeight="1"/>
    <row r="4131" ht="13.5" customHeight="1"/>
    <row r="4132" ht="13.5" customHeight="1"/>
    <row r="4133" ht="13.5" customHeight="1"/>
    <row r="4134" ht="13.5" customHeight="1"/>
    <row r="4135" ht="13.5" customHeight="1"/>
    <row r="4136" ht="13.5" customHeight="1"/>
    <row r="4137" ht="13.5" customHeight="1"/>
    <row r="4138" ht="13.5" customHeight="1"/>
    <row r="4139" ht="13.5" customHeight="1"/>
    <row r="4140" ht="13.5" customHeight="1"/>
    <row r="4141" ht="13.5" customHeight="1"/>
    <row r="4142" ht="13.5" customHeight="1"/>
    <row r="4143" ht="13.5" customHeight="1"/>
    <row r="4144" ht="13.5" customHeight="1"/>
    <row r="4145" ht="13.5" customHeight="1"/>
    <row r="4146" ht="13.5" customHeight="1"/>
    <row r="4147" ht="13.5" customHeight="1"/>
    <row r="4148" ht="13.5" customHeight="1"/>
    <row r="4149" ht="13.5" customHeight="1"/>
    <row r="4150" ht="13.5" customHeight="1"/>
    <row r="4151" ht="13.5" customHeight="1"/>
    <row r="4152" ht="13.5" customHeight="1"/>
    <row r="4153" ht="13.5" customHeight="1"/>
    <row r="4154" ht="13.5" customHeight="1"/>
    <row r="4155" ht="13.5" customHeight="1"/>
    <row r="4156" ht="13.5" customHeight="1"/>
    <row r="4157" ht="13.5" customHeight="1"/>
    <row r="4158" ht="13.5" customHeight="1"/>
    <row r="4159" ht="13.5" customHeight="1"/>
    <row r="4160" ht="13.5" customHeight="1"/>
    <row r="4161" ht="13.5" customHeight="1"/>
    <row r="4162" ht="13.5" customHeight="1"/>
    <row r="4163" ht="13.5" customHeight="1"/>
    <row r="4164" ht="13.5" customHeight="1"/>
    <row r="4165" ht="13.5" customHeight="1"/>
    <row r="4166" ht="13.5" customHeight="1"/>
    <row r="4167" ht="13.5" customHeight="1"/>
    <row r="4168" ht="13.5" customHeight="1"/>
    <row r="4169" ht="13.5" customHeight="1"/>
    <row r="4170" ht="13.5" customHeight="1"/>
    <row r="4171" ht="13.5" customHeight="1"/>
    <row r="4172" ht="13.5" customHeight="1"/>
    <row r="4173" ht="13.5" customHeight="1"/>
    <row r="4174" ht="13.5" customHeight="1"/>
    <row r="4175" ht="13.5" customHeight="1"/>
    <row r="4176" ht="13.5" customHeight="1"/>
    <row r="4177" ht="13.5" customHeight="1"/>
    <row r="4178" ht="13.5" customHeight="1"/>
    <row r="4179" ht="13.5" customHeight="1"/>
    <row r="4180" ht="13.5" customHeight="1"/>
    <row r="4181" ht="13.5" customHeight="1"/>
    <row r="4182" ht="13.5" customHeight="1"/>
    <row r="4183" ht="13.5" customHeight="1"/>
    <row r="4184" ht="13.5" customHeight="1"/>
    <row r="4185" ht="13.5" customHeight="1"/>
    <row r="4186" ht="13.5" customHeight="1"/>
    <row r="4187" ht="13.5" customHeight="1"/>
    <row r="4188" ht="13.5" customHeight="1"/>
    <row r="4189" ht="13.5" customHeight="1"/>
    <row r="4190" ht="13.5" customHeight="1"/>
    <row r="4191" ht="13.5" customHeight="1"/>
    <row r="4192" ht="13.5" customHeight="1"/>
    <row r="4193" ht="13.5" customHeight="1"/>
    <row r="4194" ht="13.5" customHeight="1"/>
    <row r="4195" ht="13.5" customHeight="1"/>
    <row r="4196" ht="13.5" customHeight="1"/>
    <row r="4197" ht="13.5" customHeight="1"/>
    <row r="4198" ht="13.5" customHeight="1"/>
    <row r="4199" ht="13.5" customHeight="1"/>
    <row r="4200" ht="13.5" customHeight="1"/>
    <row r="4201" ht="13.5" customHeight="1"/>
    <row r="4202" ht="13.5" customHeight="1"/>
    <row r="4203" ht="13.5" customHeight="1"/>
    <row r="4204" ht="13.5" customHeight="1"/>
    <row r="4205" ht="13.5" customHeight="1"/>
    <row r="4206" ht="13.5" customHeight="1"/>
    <row r="4207" ht="13.5" customHeight="1"/>
    <row r="4208" ht="13.5" customHeight="1"/>
    <row r="4209" ht="13.5" customHeight="1"/>
    <row r="4210" ht="13.5" customHeight="1"/>
    <row r="4211" ht="13.5" customHeight="1"/>
    <row r="4212" ht="13.5" customHeight="1"/>
    <row r="4213" ht="13.5" customHeight="1"/>
    <row r="4214" ht="13.5" customHeight="1"/>
    <row r="4215" ht="13.5" customHeight="1"/>
    <row r="4216" ht="13.5" customHeight="1"/>
    <row r="4217" ht="13.5" customHeight="1"/>
    <row r="4218" ht="13.5" customHeight="1"/>
    <row r="4219" ht="13.5" customHeight="1"/>
    <row r="4220" ht="13.5" customHeight="1"/>
    <row r="4221" ht="13.5" customHeight="1"/>
    <row r="4222" ht="13.5" customHeight="1"/>
    <row r="4223" ht="13.5" customHeight="1"/>
    <row r="4224" ht="13.5" customHeight="1"/>
    <row r="4225" ht="13.5" customHeight="1"/>
    <row r="4226" ht="13.5" customHeight="1"/>
    <row r="4227" ht="13.5" customHeight="1"/>
    <row r="4228" ht="13.5" customHeight="1"/>
    <row r="4229" ht="13.5" customHeight="1"/>
    <row r="4230" ht="13.5" customHeight="1"/>
    <row r="4231" ht="13.5" customHeight="1"/>
    <row r="4232" ht="13.5" customHeight="1"/>
    <row r="4233" ht="13.5" customHeight="1"/>
    <row r="4234" ht="13.5" customHeight="1"/>
    <row r="4235" ht="13.5" customHeight="1"/>
    <row r="4236" ht="13.5" customHeight="1"/>
    <row r="4237" ht="13.5" customHeight="1"/>
    <row r="4238" ht="13.5" customHeight="1"/>
    <row r="4239" ht="13.5" customHeight="1"/>
    <row r="4240" ht="13.5" customHeight="1"/>
    <row r="4241" ht="13.5" customHeight="1"/>
    <row r="4242" ht="13.5" customHeight="1"/>
    <row r="4243" ht="13.5" customHeight="1"/>
    <row r="4244" ht="13.5" customHeight="1"/>
    <row r="4245" ht="13.5" customHeight="1"/>
    <row r="4246" ht="13.5" customHeight="1"/>
    <row r="4247" ht="13.5" customHeight="1"/>
    <row r="4248" ht="13.5" customHeight="1"/>
    <row r="4249" ht="13.5" customHeight="1"/>
    <row r="4250" ht="13.5" customHeight="1"/>
    <row r="4251" ht="13.5" customHeight="1"/>
    <row r="4252" ht="13.5" customHeight="1"/>
    <row r="4253" ht="13.5" customHeight="1"/>
    <row r="4254" ht="13.5" customHeight="1"/>
    <row r="4255" ht="13.5" customHeight="1"/>
    <row r="4256" ht="13.5" customHeight="1"/>
    <row r="4257" ht="13.5" customHeight="1"/>
    <row r="4258" ht="13.5" customHeight="1"/>
    <row r="4259" ht="13.5" customHeight="1"/>
    <row r="4260" ht="13.5" customHeight="1"/>
    <row r="4261" ht="13.5" customHeight="1"/>
    <row r="4262" ht="13.5" customHeight="1"/>
    <row r="4263" ht="13.5" customHeight="1"/>
    <row r="4264" ht="13.5" customHeight="1"/>
    <row r="4265" ht="13.5" customHeight="1"/>
    <row r="4266" ht="13.5" customHeight="1"/>
    <row r="4267" ht="13.5" customHeight="1"/>
    <row r="4268" ht="13.5" customHeight="1"/>
    <row r="4269" ht="13.5" customHeight="1"/>
    <row r="4270" ht="13.5" customHeight="1"/>
    <row r="4271" ht="13.5" customHeight="1"/>
    <row r="4272" ht="13.5" customHeight="1"/>
    <row r="4273" ht="13.5" customHeight="1"/>
    <row r="4274" ht="13.5" customHeight="1"/>
    <row r="4275" ht="13.5" customHeight="1"/>
    <row r="4276" ht="13.5" customHeight="1"/>
    <row r="4277" ht="13.5" customHeight="1"/>
    <row r="4278" ht="13.5" customHeight="1"/>
    <row r="4279" ht="13.5" customHeight="1"/>
    <row r="4280" ht="13.5" customHeight="1"/>
    <row r="4281" ht="13.5" customHeight="1"/>
    <row r="4282" ht="13.5" customHeight="1"/>
    <row r="4283" ht="13.5" customHeight="1"/>
    <row r="4284" ht="13.5" customHeight="1"/>
    <row r="4285" ht="13.5" customHeight="1"/>
    <row r="4286" ht="13.5" customHeight="1"/>
    <row r="4287" ht="13.5" customHeight="1"/>
    <row r="4288" ht="13.5" customHeight="1"/>
    <row r="4289" ht="13.5" customHeight="1"/>
    <row r="4290" ht="13.5" customHeight="1"/>
    <row r="4291" ht="13.5" customHeight="1"/>
    <row r="4292" ht="13.5" customHeight="1"/>
    <row r="4293" ht="13.5" customHeight="1"/>
    <row r="4294" ht="13.5" customHeight="1"/>
    <row r="4295" ht="13.5" customHeight="1"/>
    <row r="4296" ht="13.5" customHeight="1"/>
    <row r="4297" ht="13.5" customHeight="1"/>
    <row r="4298" ht="13.5" customHeight="1"/>
    <row r="4299" ht="13.5" customHeight="1"/>
    <row r="4300" ht="13.5" customHeight="1"/>
    <row r="4301" ht="13.5" customHeight="1"/>
    <row r="4302" ht="13.5" customHeight="1"/>
    <row r="4303" ht="13.5" customHeight="1"/>
    <row r="4304" ht="13.5" customHeight="1"/>
    <row r="4305" ht="13.5" customHeight="1"/>
    <row r="4306" ht="13.5" customHeight="1"/>
    <row r="4307" ht="13.5" customHeight="1"/>
    <row r="4308" ht="13.5" customHeight="1"/>
    <row r="4309" ht="13.5" customHeight="1"/>
    <row r="4310" ht="13.5" customHeight="1"/>
    <row r="4311" ht="13.5" customHeight="1"/>
    <row r="4312" ht="13.5" customHeight="1"/>
    <row r="4313" ht="13.5" customHeight="1"/>
    <row r="4314" ht="13.5" customHeight="1"/>
    <row r="4315" ht="13.5" customHeight="1"/>
    <row r="4316" ht="13.5" customHeight="1"/>
    <row r="4317" ht="13.5" customHeight="1"/>
    <row r="4318" ht="13.5" customHeight="1"/>
    <row r="4319" ht="13.5" customHeight="1"/>
    <row r="4320" ht="13.5" customHeight="1"/>
    <row r="4321" ht="13.5" customHeight="1"/>
    <row r="4322" ht="13.5" customHeight="1"/>
    <row r="4323" ht="13.5" customHeight="1"/>
    <row r="4324" ht="13.5" customHeight="1"/>
    <row r="4325" ht="13.5" customHeight="1"/>
    <row r="4326" ht="13.5" customHeight="1"/>
    <row r="4327" ht="13.5" customHeight="1"/>
    <row r="4328" ht="13.5" customHeight="1"/>
    <row r="4329" ht="13.5" customHeight="1"/>
    <row r="4330" ht="13.5" customHeight="1"/>
    <row r="4331" ht="13.5" customHeight="1"/>
    <row r="4332" ht="13.5" customHeight="1"/>
    <row r="4333" ht="13.5" customHeight="1"/>
    <row r="4334" ht="13.5" customHeight="1"/>
    <row r="4335" ht="13.5" customHeight="1"/>
    <row r="4336" ht="13.5" customHeight="1"/>
    <row r="4337" ht="13.5" customHeight="1"/>
    <row r="4338" ht="13.5" customHeight="1"/>
    <row r="4339" ht="13.5" customHeight="1"/>
    <row r="4340" ht="13.5" customHeight="1"/>
    <row r="4341" ht="13.5" customHeight="1"/>
    <row r="4342" ht="13.5" customHeight="1"/>
    <row r="4343" ht="13.5" customHeight="1"/>
    <row r="4344" ht="13.5" customHeight="1"/>
    <row r="4345" ht="13.5" customHeight="1"/>
    <row r="4346" ht="13.5" customHeight="1"/>
    <row r="4347" ht="13.5" customHeight="1"/>
    <row r="4348" ht="13.5" customHeight="1"/>
    <row r="4349" ht="13.5" customHeight="1"/>
    <row r="4350" ht="13.5" customHeight="1"/>
    <row r="4351" ht="13.5" customHeight="1"/>
    <row r="4352" ht="13.5" customHeight="1"/>
    <row r="4353" ht="13.5" customHeight="1"/>
    <row r="4354" ht="13.5" customHeight="1"/>
    <row r="4355" ht="13.5" customHeight="1"/>
    <row r="4356" ht="13.5" customHeight="1"/>
    <row r="4357" ht="13.5" customHeight="1"/>
    <row r="4358" ht="13.5" customHeight="1"/>
    <row r="4359" ht="13.5" customHeight="1"/>
    <row r="4360" ht="13.5" customHeight="1"/>
    <row r="4361" ht="13.5" customHeight="1"/>
    <row r="4362" ht="13.5" customHeight="1"/>
    <row r="4363" ht="13.5" customHeight="1"/>
    <row r="4364" ht="13.5" customHeight="1"/>
    <row r="4365" ht="13.5" customHeight="1"/>
    <row r="4366" ht="13.5" customHeight="1"/>
    <row r="4367" ht="13.5" customHeight="1"/>
    <row r="4368" ht="13.5" customHeight="1"/>
    <row r="4369" ht="13.5" customHeight="1"/>
    <row r="4370" ht="13.5" customHeight="1"/>
    <row r="4371" ht="13.5" customHeight="1"/>
    <row r="4372" ht="13.5" customHeight="1"/>
    <row r="4373" ht="13.5" customHeight="1"/>
    <row r="4374" ht="13.5" customHeight="1"/>
    <row r="4375" ht="13.5" customHeight="1"/>
    <row r="4376" ht="13.5" customHeight="1"/>
    <row r="4377" ht="13.5" customHeight="1"/>
    <row r="4378" ht="13.5" customHeight="1"/>
    <row r="4379" ht="13.5" customHeight="1"/>
    <row r="4380" ht="13.5" customHeight="1"/>
    <row r="4381" ht="13.5" customHeight="1"/>
    <row r="4382" ht="13.5" customHeight="1"/>
    <row r="4383" ht="13.5" customHeight="1"/>
    <row r="4384" ht="13.5" customHeight="1"/>
    <row r="4385" ht="13.5" customHeight="1"/>
    <row r="4386" ht="13.5" customHeight="1"/>
    <row r="4387" ht="13.5" customHeight="1"/>
    <row r="4388" ht="13.5" customHeight="1"/>
    <row r="4389" ht="13.5" customHeight="1"/>
    <row r="4390" ht="13.5" customHeight="1"/>
    <row r="4391" ht="13.5" customHeight="1"/>
    <row r="4392" ht="13.5" customHeight="1"/>
    <row r="4393" ht="13.5" customHeight="1"/>
    <row r="4394" ht="13.5" customHeight="1"/>
    <row r="4395" ht="13.5" customHeight="1"/>
    <row r="4396" ht="13.5" customHeight="1"/>
    <row r="4397" ht="13.5" customHeight="1"/>
    <row r="4398" ht="13.5" customHeight="1"/>
    <row r="4399" ht="13.5" customHeight="1"/>
    <row r="4400" ht="13.5" customHeight="1"/>
    <row r="4401" ht="13.5" customHeight="1"/>
    <row r="4402" ht="13.5" customHeight="1"/>
    <row r="4403" ht="13.5" customHeight="1"/>
    <row r="4404" ht="13.5" customHeight="1"/>
    <row r="4405" ht="13.5" customHeight="1"/>
    <row r="4406" ht="13.5" customHeight="1"/>
    <row r="4407" ht="13.5" customHeight="1"/>
    <row r="4408" ht="13.5" customHeight="1"/>
    <row r="4409" ht="13.5" customHeight="1"/>
    <row r="4410" ht="13.5" customHeight="1"/>
    <row r="4411" ht="13.5" customHeight="1"/>
    <row r="4412" ht="13.5" customHeight="1"/>
    <row r="4413" ht="13.5" customHeight="1"/>
    <row r="4414" ht="13.5" customHeight="1"/>
    <row r="4415" ht="13.5" customHeight="1"/>
    <row r="4416" ht="13.5" customHeight="1"/>
    <row r="4417" ht="13.5" customHeight="1"/>
    <row r="4418" ht="13.5" customHeight="1"/>
    <row r="4419" ht="13.5" customHeight="1"/>
    <row r="4420" ht="13.5" customHeight="1"/>
    <row r="4421" ht="13.5" customHeight="1"/>
    <row r="4422" ht="13.5" customHeight="1"/>
    <row r="4423" ht="13.5" customHeight="1"/>
    <row r="4424" ht="13.5" customHeight="1"/>
    <row r="4425" ht="13.5" customHeight="1"/>
    <row r="4426" ht="13.5" customHeight="1"/>
    <row r="4427" ht="13.5" customHeight="1"/>
    <row r="4428" ht="13.5" customHeight="1"/>
    <row r="4429" ht="13.5" customHeight="1"/>
    <row r="4430" ht="13.5" customHeight="1"/>
    <row r="4431" ht="13.5" customHeight="1"/>
    <row r="4432" ht="13.5" customHeight="1"/>
    <row r="4433" ht="13.5" customHeight="1"/>
    <row r="4434" ht="13.5" customHeight="1"/>
    <row r="4435" ht="13.5" customHeight="1"/>
    <row r="4436" ht="13.5" customHeight="1"/>
    <row r="4437" ht="13.5" customHeight="1"/>
    <row r="4438" ht="13.5" customHeight="1"/>
    <row r="4439" ht="13.5" customHeight="1"/>
    <row r="4440" ht="13.5" customHeight="1"/>
    <row r="4441" ht="13.5" customHeight="1"/>
    <row r="4442" ht="13.5" customHeight="1"/>
    <row r="4443" ht="13.5" customHeight="1"/>
    <row r="4444" ht="13.5" customHeight="1"/>
    <row r="4445" ht="13.5" customHeight="1"/>
    <row r="4446" ht="13.5" customHeight="1"/>
    <row r="4447" ht="13.5" customHeight="1"/>
    <row r="4448" ht="13.5" customHeight="1"/>
    <row r="4449" ht="13.5" customHeight="1"/>
    <row r="4450" ht="13.5" customHeight="1"/>
    <row r="4451" ht="13.5" customHeight="1"/>
    <row r="4452" ht="13.5" customHeight="1"/>
    <row r="4453" ht="13.5" customHeight="1"/>
    <row r="4454" ht="13.5" customHeight="1"/>
    <row r="4455" ht="13.5" customHeight="1"/>
    <row r="4456" ht="13.5" customHeight="1"/>
    <row r="4457" ht="13.5" customHeight="1"/>
    <row r="4458" ht="13.5" customHeight="1"/>
    <row r="4459" ht="13.5" customHeight="1"/>
    <row r="4460" ht="13.5" customHeight="1"/>
    <row r="4461" ht="13.5" customHeight="1"/>
    <row r="4462" ht="13.5" customHeight="1"/>
    <row r="4463" ht="13.5" customHeight="1"/>
    <row r="4464" ht="13.5" customHeight="1"/>
    <row r="4465" ht="13.5" customHeight="1"/>
    <row r="4466" ht="13.5" customHeight="1"/>
    <row r="4467" ht="13.5" customHeight="1"/>
    <row r="4468" ht="13.5" customHeight="1"/>
    <row r="4469" ht="13.5" customHeight="1"/>
    <row r="4470" ht="13.5" customHeight="1"/>
    <row r="4471" ht="13.5" customHeight="1"/>
    <row r="4472" ht="13.5" customHeight="1"/>
    <row r="4473" ht="13.5" customHeight="1"/>
    <row r="4474" ht="13.5" customHeight="1"/>
    <row r="4475" ht="13.5" customHeight="1"/>
    <row r="4476" ht="13.5" customHeight="1"/>
    <row r="4477" ht="13.5" customHeight="1"/>
    <row r="4478" ht="13.5" customHeight="1"/>
    <row r="4479" ht="13.5" customHeight="1"/>
    <row r="4480" ht="13.5" customHeight="1"/>
    <row r="4481" ht="13.5" customHeight="1"/>
    <row r="4482" ht="13.5" customHeight="1"/>
    <row r="4483" ht="13.5" customHeight="1"/>
    <row r="4484" ht="13.5" customHeight="1"/>
    <row r="4485" ht="13.5" customHeight="1"/>
    <row r="4486" ht="13.5" customHeight="1"/>
    <row r="4487" ht="13.5" customHeight="1"/>
    <row r="4488" ht="13.5" customHeight="1"/>
    <row r="4489" ht="13.5" customHeight="1"/>
    <row r="4490" ht="13.5" customHeight="1"/>
    <row r="4491" ht="13.5" customHeight="1"/>
    <row r="4492" ht="13.5" customHeight="1"/>
    <row r="4493" ht="13.5" customHeight="1"/>
    <row r="4494" ht="13.5" customHeight="1"/>
    <row r="4495" ht="13.5" customHeight="1"/>
    <row r="4496" ht="13.5" customHeight="1"/>
    <row r="4497" ht="13.5" customHeight="1"/>
    <row r="4498" ht="13.5" customHeight="1"/>
    <row r="4499" ht="13.5" customHeight="1"/>
    <row r="4500" ht="13.5" customHeight="1"/>
    <row r="4501" ht="13.5" customHeight="1"/>
    <row r="4502" ht="13.5" customHeight="1"/>
    <row r="4503" ht="13.5" customHeight="1"/>
    <row r="4504" ht="13.5" customHeight="1"/>
    <row r="4505" ht="13.5" customHeight="1"/>
    <row r="4506" ht="13.5" customHeight="1"/>
    <row r="4507" ht="13.5" customHeight="1"/>
    <row r="4508" ht="13.5" customHeight="1"/>
    <row r="4509" ht="13.5" customHeight="1"/>
    <row r="4510" ht="13.5" customHeight="1"/>
    <row r="4511" ht="13.5" customHeight="1"/>
    <row r="4512" ht="13.5" customHeight="1"/>
    <row r="4513" ht="13.5" customHeight="1"/>
    <row r="4514" ht="13.5" customHeight="1"/>
    <row r="4515" ht="13.5" customHeight="1"/>
    <row r="4516" ht="13.5" customHeight="1"/>
    <row r="4517" ht="13.5" customHeight="1"/>
    <row r="4518" ht="13.5" customHeight="1"/>
    <row r="4519" ht="13.5" customHeight="1"/>
    <row r="4520" ht="13.5" customHeight="1"/>
    <row r="4521" ht="13.5" customHeight="1"/>
    <row r="4522" ht="13.5" customHeight="1"/>
    <row r="4523" ht="13.5" customHeight="1"/>
    <row r="4524" ht="13.5" customHeight="1"/>
    <row r="4525" ht="13.5" customHeight="1"/>
    <row r="4526" ht="13.5" customHeight="1"/>
    <row r="4527" ht="13.5" customHeight="1"/>
    <row r="4528" ht="13.5" customHeight="1"/>
    <row r="4529" ht="13.5" customHeight="1"/>
    <row r="4530" ht="13.5" customHeight="1"/>
    <row r="4531" ht="13.5" customHeight="1"/>
    <row r="4532" ht="13.5" customHeight="1"/>
    <row r="4533" ht="13.5" customHeight="1"/>
    <row r="4534" ht="13.5" customHeight="1"/>
    <row r="4535" ht="13.5" customHeight="1"/>
    <row r="4536" ht="13.5" customHeight="1"/>
    <row r="4537" ht="13.5" customHeight="1"/>
    <row r="4538" ht="13.5" customHeight="1"/>
    <row r="4539" ht="13.5" customHeight="1"/>
    <row r="4540" ht="13.5" customHeight="1"/>
    <row r="4541" ht="13.5" customHeight="1"/>
    <row r="4542" ht="13.5" customHeight="1"/>
    <row r="4543" ht="13.5" customHeight="1"/>
    <row r="4544" ht="13.5" customHeight="1"/>
    <row r="4545" ht="13.5" customHeight="1"/>
    <row r="4546" ht="13.5" customHeight="1"/>
    <row r="4547" ht="13.5" customHeight="1"/>
    <row r="4548" ht="13.5" customHeight="1"/>
    <row r="4549" ht="13.5" customHeight="1"/>
    <row r="4550" ht="13.5" customHeight="1"/>
    <row r="4551" ht="13.5" customHeight="1"/>
    <row r="4552" ht="13.5" customHeight="1"/>
    <row r="4553" ht="13.5" customHeight="1"/>
    <row r="4554" ht="13.5" customHeight="1"/>
    <row r="4555" ht="13.5" customHeight="1"/>
    <row r="4556" ht="13.5" customHeight="1"/>
    <row r="4557" ht="13.5" customHeight="1"/>
    <row r="4558" ht="13.5" customHeight="1"/>
    <row r="4559" ht="13.5" customHeight="1"/>
    <row r="4560" ht="13.5" customHeight="1"/>
    <row r="4561" ht="13.5" customHeight="1"/>
    <row r="4562" ht="13.5" customHeight="1"/>
    <row r="4563" ht="13.5" customHeight="1"/>
    <row r="4564" ht="13.5" customHeight="1"/>
    <row r="4565" ht="13.5" customHeight="1"/>
    <row r="4566" ht="13.5" customHeight="1"/>
    <row r="4567" ht="13.5" customHeight="1"/>
    <row r="4568" ht="13.5" customHeight="1"/>
    <row r="4569" ht="13.5" customHeight="1"/>
    <row r="4570" ht="13.5" customHeight="1"/>
    <row r="4571" ht="13.5" customHeight="1"/>
    <row r="4572" ht="13.5" customHeight="1"/>
    <row r="4573" ht="13.5" customHeight="1"/>
    <row r="4574" ht="13.5" customHeight="1"/>
    <row r="4575" ht="13.5" customHeight="1"/>
    <row r="4576" ht="13.5" customHeight="1"/>
    <row r="4577" ht="13.5" customHeight="1"/>
    <row r="4578" ht="13.5" customHeight="1"/>
    <row r="4579" ht="13.5" customHeight="1"/>
    <row r="4580" ht="13.5" customHeight="1"/>
    <row r="4581" ht="13.5" customHeight="1"/>
    <row r="4582" ht="13.5" customHeight="1"/>
    <row r="4583" ht="13.5" customHeight="1"/>
    <row r="4584" ht="13.5" customHeight="1"/>
    <row r="4585" ht="13.5" customHeight="1"/>
    <row r="4586" ht="13.5" customHeight="1"/>
    <row r="4587" ht="13.5" customHeight="1"/>
    <row r="4588" ht="13.5" customHeight="1"/>
    <row r="4589" ht="13.5" customHeight="1"/>
    <row r="4590" ht="13.5" customHeight="1"/>
    <row r="4591" ht="13.5" customHeight="1"/>
    <row r="4592" ht="13.5" customHeight="1"/>
    <row r="4593" ht="13.5" customHeight="1"/>
    <row r="4594" ht="13.5" customHeight="1"/>
    <row r="4595" ht="13.5" customHeight="1"/>
    <row r="4596" ht="13.5" customHeight="1"/>
    <row r="4597" ht="13.5" customHeight="1"/>
    <row r="4598" ht="13.5" customHeight="1"/>
    <row r="4599" ht="13.5" customHeight="1"/>
    <row r="4600" ht="13.5" customHeight="1"/>
    <row r="4601" ht="13.5" customHeight="1"/>
    <row r="4602" ht="13.5" customHeight="1"/>
    <row r="4603" ht="13.5" customHeight="1"/>
    <row r="4604" ht="13.5" customHeight="1"/>
    <row r="4605" ht="13.5" customHeight="1"/>
    <row r="4606" ht="13.5" customHeight="1"/>
    <row r="4607" ht="13.5" customHeight="1"/>
    <row r="4608" ht="13.5" customHeight="1"/>
    <row r="4609" ht="13.5" customHeight="1"/>
    <row r="4610" ht="13.5" customHeight="1"/>
    <row r="4611" ht="13.5" customHeight="1"/>
    <row r="4612" ht="13.5" customHeight="1"/>
    <row r="4613" ht="13.5" customHeight="1"/>
    <row r="4614" ht="13.5" customHeight="1"/>
    <row r="4615" ht="13.5" customHeight="1"/>
    <row r="4616" ht="13.5" customHeight="1"/>
    <row r="4617" ht="13.5" customHeight="1"/>
    <row r="4618" ht="13.5" customHeight="1"/>
    <row r="4619" ht="13.5" customHeight="1"/>
    <row r="4620" ht="13.5" customHeight="1"/>
    <row r="4621" ht="13.5" customHeight="1"/>
    <row r="4622" ht="13.5" customHeight="1"/>
    <row r="4623" ht="13.5" customHeight="1"/>
    <row r="4624" ht="13.5" customHeight="1"/>
    <row r="4625" ht="13.5" customHeight="1"/>
    <row r="4626" ht="13.5" customHeight="1"/>
    <row r="4627" ht="13.5" customHeight="1"/>
    <row r="4628" ht="13.5" customHeight="1"/>
    <row r="4629" ht="13.5" customHeight="1"/>
    <row r="4630" ht="13.5" customHeight="1"/>
    <row r="4631" ht="13.5" customHeight="1"/>
    <row r="4632" ht="13.5" customHeight="1"/>
    <row r="4633" ht="13.5" customHeight="1"/>
    <row r="4634" ht="13.5" customHeight="1"/>
    <row r="4635" ht="13.5" customHeight="1"/>
    <row r="4636" ht="13.5" customHeight="1"/>
    <row r="4637" ht="13.5" customHeight="1"/>
    <row r="4638" ht="13.5" customHeight="1"/>
    <row r="4639" ht="13.5" customHeight="1"/>
    <row r="4640" ht="13.5" customHeight="1"/>
    <row r="4641" ht="13.5" customHeight="1"/>
    <row r="4642" ht="13.5" customHeight="1"/>
    <row r="4643" ht="13.5" customHeight="1"/>
    <row r="4644" ht="13.5" customHeight="1"/>
    <row r="4645" ht="13.5" customHeight="1"/>
    <row r="4646" ht="13.5" customHeight="1"/>
    <row r="4647" ht="13.5" customHeight="1"/>
    <row r="4648" ht="13.5" customHeight="1"/>
    <row r="4649" ht="13.5" customHeight="1"/>
    <row r="4650" ht="13.5" customHeight="1"/>
    <row r="4651" ht="13.5" customHeight="1"/>
    <row r="4652" ht="13.5" customHeight="1"/>
    <row r="4653" ht="13.5" customHeight="1"/>
    <row r="4654" ht="13.5" customHeight="1"/>
    <row r="4655" ht="13.5" customHeight="1"/>
    <row r="4656" ht="13.5" customHeight="1"/>
    <row r="4657" ht="13.5" customHeight="1"/>
    <row r="4658" ht="13.5" customHeight="1"/>
    <row r="4659" ht="13.5" customHeight="1"/>
    <row r="4660" ht="13.5" customHeight="1"/>
    <row r="4661" ht="13.5" customHeight="1"/>
    <row r="4662" ht="13.5" customHeight="1"/>
    <row r="4663" ht="13.5" customHeight="1"/>
    <row r="4664" ht="13.5" customHeight="1"/>
    <row r="4665" ht="13.5" customHeight="1"/>
    <row r="4666" ht="13.5" customHeight="1"/>
    <row r="4667" ht="13.5" customHeight="1"/>
    <row r="4668" ht="13.5" customHeight="1"/>
    <row r="4669" ht="13.5" customHeight="1"/>
    <row r="4670" ht="13.5" customHeight="1"/>
    <row r="4671" ht="13.5" customHeight="1"/>
    <row r="4672" ht="13.5" customHeight="1"/>
    <row r="4673" ht="13.5" customHeight="1"/>
    <row r="4674" ht="13.5" customHeight="1"/>
    <row r="4675" ht="13.5" customHeight="1"/>
    <row r="4676" ht="13.5" customHeight="1"/>
    <row r="4677" ht="13.5" customHeight="1"/>
    <row r="4678" ht="13.5" customHeight="1"/>
    <row r="4679" ht="13.5" customHeight="1"/>
    <row r="4680" ht="13.5" customHeight="1"/>
    <row r="4681" ht="13.5" customHeight="1"/>
    <row r="4682" ht="13.5" customHeight="1"/>
    <row r="4683" ht="13.5" customHeight="1"/>
    <row r="4684" ht="13.5" customHeight="1"/>
    <row r="4685" ht="13.5" customHeight="1"/>
    <row r="4686" ht="13.5" customHeight="1"/>
    <row r="4687" ht="13.5" customHeight="1"/>
    <row r="4688" ht="13.5" customHeight="1"/>
    <row r="4689" ht="13.5" customHeight="1"/>
    <row r="4690" ht="13.5" customHeight="1"/>
    <row r="4691" ht="13.5" customHeight="1"/>
    <row r="4692" ht="13.5" customHeight="1"/>
    <row r="4693" ht="13.5" customHeight="1"/>
    <row r="4694" ht="13.5" customHeight="1"/>
    <row r="4695" ht="13.5" customHeight="1"/>
    <row r="4696" ht="13.5" customHeight="1"/>
    <row r="4697" ht="13.5" customHeight="1"/>
    <row r="4698" ht="13.5" customHeight="1"/>
    <row r="4699" ht="13.5" customHeight="1"/>
    <row r="4700" ht="13.5" customHeight="1"/>
    <row r="4701" ht="13.5" customHeight="1"/>
    <row r="4702" ht="13.5" customHeight="1"/>
    <row r="4703" ht="13.5" customHeight="1"/>
    <row r="4704" ht="13.5" customHeight="1"/>
    <row r="4705" ht="13.5" customHeight="1"/>
    <row r="4706" ht="13.5" customHeight="1"/>
    <row r="4707" ht="13.5" customHeight="1"/>
    <row r="4708" ht="13.5" customHeight="1"/>
    <row r="4709" ht="13.5" customHeight="1"/>
    <row r="4710" ht="13.5" customHeight="1"/>
    <row r="4711" ht="13.5" customHeight="1"/>
    <row r="4712" ht="13.5" customHeight="1"/>
    <row r="4713" ht="13.5" customHeight="1"/>
    <row r="4714" ht="13.5" customHeight="1"/>
    <row r="4715" ht="13.5" customHeight="1"/>
    <row r="4716" ht="13.5" customHeight="1"/>
    <row r="4717" ht="13.5" customHeight="1"/>
    <row r="4718" ht="13.5" customHeight="1"/>
    <row r="4719" ht="13.5" customHeight="1"/>
    <row r="4720" ht="13.5" customHeight="1"/>
    <row r="4721" ht="13.5" customHeight="1"/>
    <row r="4722" ht="13.5" customHeight="1"/>
    <row r="4723" ht="13.5" customHeight="1"/>
    <row r="4724" ht="13.5" customHeight="1"/>
    <row r="4725" ht="13.5" customHeight="1"/>
    <row r="4726" ht="13.5" customHeight="1"/>
    <row r="4727" ht="13.5" customHeight="1"/>
    <row r="4728" ht="13.5" customHeight="1"/>
    <row r="4729" ht="13.5" customHeight="1"/>
    <row r="4730" ht="13.5" customHeight="1"/>
    <row r="4731" ht="13.5" customHeight="1"/>
    <row r="4732" ht="13.5" customHeight="1"/>
    <row r="4733" ht="13.5" customHeight="1"/>
    <row r="4734" ht="13.5" customHeight="1"/>
    <row r="4735" ht="13.5" customHeight="1"/>
    <row r="4736" ht="13.5" customHeight="1"/>
    <row r="4737" ht="13.5" customHeight="1"/>
    <row r="4738" ht="13.5" customHeight="1"/>
    <row r="4739" ht="13.5" customHeight="1"/>
    <row r="4740" ht="13.5" customHeight="1"/>
    <row r="4741" ht="13.5" customHeight="1"/>
    <row r="4742" ht="13.5" customHeight="1"/>
    <row r="4743" ht="13.5" customHeight="1"/>
    <row r="4744" ht="13.5" customHeight="1"/>
    <row r="4745" ht="13.5" customHeight="1"/>
    <row r="4746" ht="13.5" customHeight="1"/>
    <row r="4747" ht="13.5" customHeight="1"/>
    <row r="4748" ht="13.5" customHeight="1"/>
    <row r="4749" ht="13.5" customHeight="1"/>
    <row r="4750" ht="13.5" customHeight="1"/>
    <row r="4751" ht="13.5" customHeight="1"/>
    <row r="4752" ht="13.5" customHeight="1"/>
    <row r="4753" ht="13.5" customHeight="1"/>
    <row r="4754" ht="13.5" customHeight="1"/>
    <row r="4755" ht="13.5" customHeight="1"/>
    <row r="4756" ht="13.5" customHeight="1"/>
    <row r="4757" ht="13.5" customHeight="1"/>
    <row r="4758" ht="13.5" customHeight="1"/>
    <row r="4759" ht="13.5" customHeight="1"/>
    <row r="4760" ht="13.5" customHeight="1"/>
    <row r="4761" ht="13.5" customHeight="1"/>
    <row r="4762" ht="13.5" customHeight="1"/>
    <row r="4763" ht="13.5" customHeight="1"/>
    <row r="4764" ht="13.5" customHeight="1"/>
    <row r="4765" ht="13.5" customHeight="1"/>
    <row r="4766" ht="13.5" customHeight="1"/>
    <row r="4767" ht="13.5" customHeight="1"/>
    <row r="4768" ht="13.5" customHeight="1"/>
    <row r="4769" ht="13.5" customHeight="1"/>
    <row r="4770" ht="13.5" customHeight="1"/>
    <row r="4771" ht="13.5" customHeight="1"/>
    <row r="4772" ht="13.5" customHeight="1"/>
    <row r="4773" ht="13.5" customHeight="1"/>
    <row r="4774" ht="13.5" customHeight="1"/>
    <row r="4775" ht="13.5" customHeight="1"/>
    <row r="4776" ht="13.5" customHeight="1"/>
    <row r="4777" ht="13.5" customHeight="1"/>
    <row r="4778" ht="13.5" customHeight="1"/>
    <row r="4779" ht="13.5" customHeight="1"/>
    <row r="4780" ht="13.5" customHeight="1"/>
    <row r="4781" ht="13.5" customHeight="1"/>
    <row r="4782" ht="13.5" customHeight="1"/>
    <row r="4783" ht="13.5" customHeight="1"/>
    <row r="4784" ht="13.5" customHeight="1"/>
    <row r="4785" ht="13.5" customHeight="1"/>
    <row r="4786" ht="13.5" customHeight="1"/>
    <row r="4787" ht="13.5" customHeight="1"/>
    <row r="4788" ht="13.5" customHeight="1"/>
    <row r="4789" ht="13.5" customHeight="1"/>
    <row r="4790" ht="13.5" customHeight="1"/>
    <row r="4791" ht="13.5" customHeight="1"/>
    <row r="4792" ht="13.5" customHeight="1"/>
    <row r="4793" ht="13.5" customHeight="1"/>
    <row r="4794" ht="13.5" customHeight="1"/>
    <row r="4795" ht="13.5" customHeight="1"/>
    <row r="4796" ht="13.5" customHeight="1"/>
    <row r="4797" ht="13.5" customHeight="1"/>
    <row r="4798" ht="13.5" customHeight="1"/>
    <row r="4799" ht="13.5" customHeight="1"/>
    <row r="4800" ht="13.5" customHeight="1"/>
    <row r="4801" ht="13.5" customHeight="1"/>
    <row r="4802" ht="13.5" customHeight="1"/>
    <row r="4803" ht="13.5" customHeight="1"/>
    <row r="4804" ht="13.5" customHeight="1"/>
    <row r="4805" ht="13.5" customHeight="1"/>
    <row r="4806" ht="13.5" customHeight="1"/>
    <row r="4807" ht="13.5" customHeight="1"/>
    <row r="4808" ht="13.5" customHeight="1"/>
    <row r="4809" ht="13.5" customHeight="1"/>
    <row r="4810" ht="13.5" customHeight="1"/>
    <row r="4811" ht="13.5" customHeight="1"/>
    <row r="4812" ht="13.5" customHeight="1"/>
    <row r="4813" ht="13.5" customHeight="1"/>
    <row r="4814" ht="13.5" customHeight="1"/>
    <row r="4815" ht="13.5" customHeight="1"/>
    <row r="4816" ht="13.5" customHeight="1"/>
    <row r="4817" ht="13.5" customHeight="1"/>
    <row r="4818" ht="13.5" customHeight="1"/>
    <row r="4819" ht="13.5" customHeight="1"/>
    <row r="4820" ht="13.5" customHeight="1"/>
    <row r="4821" ht="13.5" customHeight="1"/>
    <row r="4822" ht="13.5" customHeight="1"/>
    <row r="4823" ht="13.5" customHeight="1"/>
    <row r="4824" ht="13.5" customHeight="1"/>
    <row r="4825" ht="13.5" customHeight="1"/>
    <row r="4826" ht="13.5" customHeight="1"/>
    <row r="4827" ht="13.5" customHeight="1"/>
    <row r="4828" ht="13.5" customHeight="1"/>
    <row r="4829" ht="13.5" customHeight="1"/>
    <row r="4830" ht="13.5" customHeight="1"/>
    <row r="4831" ht="13.5" customHeight="1"/>
    <row r="4832" ht="13.5" customHeight="1"/>
    <row r="4833" ht="13.5" customHeight="1"/>
    <row r="4834" ht="13.5" customHeight="1"/>
    <row r="4835" ht="13.5" customHeight="1"/>
    <row r="4836" ht="13.5" customHeight="1"/>
    <row r="4837" ht="13.5" customHeight="1"/>
    <row r="4838" ht="13.5" customHeight="1"/>
    <row r="4839" ht="13.5" customHeight="1"/>
    <row r="4840" ht="13.5" customHeight="1"/>
    <row r="4841" ht="13.5" customHeight="1"/>
    <row r="4842" ht="13.5" customHeight="1"/>
    <row r="4843" ht="13.5" customHeight="1"/>
    <row r="4844" ht="13.5" customHeight="1"/>
    <row r="4845" ht="13.5" customHeight="1"/>
    <row r="4846" ht="13.5" customHeight="1"/>
    <row r="4847" ht="13.5" customHeight="1"/>
    <row r="4848" ht="13.5" customHeight="1"/>
    <row r="4849" ht="13.5" customHeight="1"/>
    <row r="4850" ht="13.5" customHeight="1"/>
    <row r="4851" ht="13.5" customHeight="1"/>
    <row r="4852" ht="13.5" customHeight="1"/>
    <row r="4853" ht="13.5" customHeight="1"/>
    <row r="4854" ht="13.5" customHeight="1"/>
    <row r="4855" ht="13.5" customHeight="1"/>
    <row r="4856" ht="13.5" customHeight="1"/>
    <row r="4857" ht="13.5" customHeight="1"/>
    <row r="4858" ht="13.5" customHeight="1"/>
    <row r="4859" ht="13.5" customHeight="1"/>
    <row r="4860" ht="13.5" customHeight="1"/>
    <row r="4861" ht="13.5" customHeight="1"/>
    <row r="4862" ht="13.5" customHeight="1"/>
    <row r="4863" ht="13.5" customHeight="1"/>
    <row r="4864" ht="13.5" customHeight="1"/>
    <row r="4865" ht="13.5" customHeight="1"/>
    <row r="4866" ht="13.5" customHeight="1"/>
    <row r="4867" ht="13.5" customHeight="1"/>
    <row r="4868" ht="13.5" customHeight="1"/>
    <row r="4869" ht="13.5" customHeight="1"/>
    <row r="4870" ht="13.5" customHeight="1"/>
    <row r="4871" ht="13.5" customHeight="1"/>
    <row r="4872" ht="13.5" customHeight="1"/>
    <row r="4873" ht="13.5" customHeight="1"/>
    <row r="4874" ht="13.5" customHeight="1"/>
    <row r="4875" ht="13.5" customHeight="1"/>
    <row r="4876" ht="13.5" customHeight="1"/>
    <row r="4877" ht="13.5" customHeight="1"/>
    <row r="4878" ht="13.5" customHeight="1"/>
    <row r="4879" ht="13.5" customHeight="1"/>
    <row r="4880" ht="13.5" customHeight="1"/>
    <row r="4881" ht="13.5" customHeight="1"/>
    <row r="4882" ht="13.5" customHeight="1"/>
    <row r="4883" ht="13.5" customHeight="1"/>
    <row r="4884" ht="13.5" customHeight="1"/>
    <row r="4885" ht="13.5" customHeight="1"/>
    <row r="4886" ht="13.5" customHeight="1"/>
    <row r="4887" ht="13.5" customHeight="1"/>
    <row r="4888" ht="13.5" customHeight="1"/>
    <row r="4889" ht="13.5" customHeight="1"/>
    <row r="4890" ht="13.5" customHeight="1"/>
    <row r="4891" ht="13.5" customHeight="1"/>
    <row r="4892" ht="13.5" customHeight="1"/>
    <row r="4893" ht="13.5" customHeight="1"/>
    <row r="4894" ht="13.5" customHeight="1"/>
    <row r="4895" ht="13.5" customHeight="1"/>
    <row r="4896" ht="13.5" customHeight="1"/>
    <row r="4897" ht="13.5" customHeight="1"/>
    <row r="4898" ht="13.5" customHeight="1"/>
    <row r="4899" ht="13.5" customHeight="1"/>
    <row r="4900" ht="13.5" customHeight="1"/>
    <row r="4901" ht="13.5" customHeight="1"/>
    <row r="4902" ht="13.5" customHeight="1"/>
    <row r="4903" ht="13.5" customHeight="1"/>
    <row r="4904" ht="13.5" customHeight="1"/>
    <row r="4905" ht="13.5" customHeight="1"/>
    <row r="4906" ht="13.5" customHeight="1"/>
    <row r="4907" ht="13.5" customHeight="1"/>
    <row r="4908" ht="13.5" customHeight="1"/>
    <row r="4909" ht="13.5" customHeight="1"/>
    <row r="4910" ht="13.5" customHeight="1"/>
    <row r="4911" ht="13.5" customHeight="1"/>
    <row r="4912" ht="13.5" customHeight="1"/>
    <row r="4913" ht="13.5" customHeight="1"/>
    <row r="4914" ht="13.5" customHeight="1"/>
    <row r="4915" ht="13.5" customHeight="1"/>
    <row r="4916" ht="13.5" customHeight="1"/>
    <row r="4917" ht="13.5" customHeight="1"/>
    <row r="4918" ht="13.5" customHeight="1"/>
    <row r="4919" ht="13.5" customHeight="1"/>
    <row r="4920" ht="13.5" customHeight="1"/>
    <row r="4921" ht="13.5" customHeight="1"/>
    <row r="4922" ht="13.5" customHeight="1"/>
    <row r="4923" ht="13.5" customHeight="1"/>
    <row r="4924" ht="13.5" customHeight="1"/>
    <row r="4925" ht="13.5" customHeight="1"/>
    <row r="4926" ht="13.5" customHeight="1"/>
    <row r="4927" ht="13.5" customHeight="1"/>
    <row r="4928" ht="13.5" customHeight="1"/>
    <row r="4929" ht="13.5" customHeight="1"/>
    <row r="4930" ht="13.5" customHeight="1"/>
    <row r="4931" ht="13.5" customHeight="1"/>
    <row r="4932" ht="13.5" customHeight="1"/>
    <row r="4933" ht="13.5" customHeight="1"/>
    <row r="4934" ht="13.5" customHeight="1"/>
    <row r="4935" ht="13.5" customHeight="1"/>
    <row r="4936" ht="13.5" customHeight="1"/>
    <row r="4937" ht="13.5" customHeight="1"/>
    <row r="4938" ht="13.5" customHeight="1"/>
    <row r="4939" ht="13.5" customHeight="1"/>
    <row r="4940" ht="13.5" customHeight="1"/>
    <row r="4941" ht="13.5" customHeight="1"/>
    <row r="4942" ht="13.5" customHeight="1"/>
    <row r="4943" ht="13.5" customHeight="1"/>
    <row r="4944" ht="13.5" customHeight="1"/>
    <row r="4945" ht="13.5" customHeight="1"/>
    <row r="4946" ht="13.5" customHeight="1"/>
    <row r="4947" ht="13.5" customHeight="1"/>
    <row r="4948" ht="13.5" customHeight="1"/>
    <row r="4949" ht="13.5" customHeight="1"/>
    <row r="4950" ht="13.5" customHeight="1"/>
    <row r="4951" ht="13.5" customHeight="1"/>
    <row r="4952" ht="13.5" customHeight="1"/>
    <row r="4953" ht="13.5" customHeight="1"/>
    <row r="4954" ht="13.5" customHeight="1"/>
    <row r="4955" ht="13.5" customHeight="1"/>
    <row r="4956" ht="13.5" customHeight="1"/>
    <row r="4957" ht="13.5" customHeight="1"/>
    <row r="4958" ht="13.5" customHeight="1"/>
    <row r="4959" ht="13.5" customHeight="1"/>
    <row r="4960" ht="13.5" customHeight="1"/>
    <row r="4961" ht="13.5" customHeight="1"/>
    <row r="4962" ht="13.5" customHeight="1"/>
    <row r="4963" ht="13.5" customHeight="1"/>
    <row r="4964" ht="13.5" customHeight="1"/>
    <row r="4965" ht="13.5" customHeight="1"/>
    <row r="4966" ht="13.5" customHeight="1"/>
    <row r="4967" ht="13.5" customHeight="1"/>
    <row r="4968" ht="13.5" customHeight="1"/>
    <row r="4969" ht="13.5" customHeight="1"/>
    <row r="4970" ht="13.5" customHeight="1"/>
    <row r="4971" ht="13.5" customHeight="1"/>
    <row r="4972" ht="13.5" customHeight="1"/>
    <row r="4973" ht="13.5" customHeight="1"/>
    <row r="4974" ht="13.5" customHeight="1"/>
    <row r="4975" ht="13.5" customHeight="1"/>
    <row r="4976" ht="13.5" customHeight="1"/>
    <row r="4977" ht="13.5" customHeight="1"/>
    <row r="4978" ht="13.5" customHeight="1"/>
    <row r="4979" ht="13.5" customHeight="1"/>
    <row r="4980" ht="13.5" customHeight="1"/>
    <row r="4981" ht="13.5" customHeight="1"/>
    <row r="4982" ht="13.5" customHeight="1"/>
    <row r="4983" ht="13.5" customHeight="1"/>
    <row r="4984" ht="13.5" customHeight="1"/>
    <row r="4985" ht="13.5" customHeight="1"/>
    <row r="4986" ht="13.5" customHeight="1"/>
    <row r="4987" ht="13.5" customHeight="1"/>
    <row r="4988" ht="13.5" customHeight="1"/>
    <row r="4989" ht="13.5" customHeight="1"/>
    <row r="4990" ht="13.5" customHeight="1"/>
    <row r="4991" ht="13.5" customHeight="1"/>
    <row r="4992" ht="13.5" customHeight="1"/>
    <row r="4993" ht="13.5" customHeight="1"/>
    <row r="4994" ht="13.5" customHeight="1"/>
    <row r="4995" ht="13.5" customHeight="1"/>
    <row r="4996" ht="13.5" customHeight="1"/>
    <row r="4997" ht="13.5" customHeight="1"/>
    <row r="4998" ht="13.5" customHeight="1"/>
    <row r="4999" ht="13.5" customHeight="1"/>
    <row r="5000" ht="13.5" customHeight="1"/>
    <row r="5001" ht="13.5" customHeight="1"/>
    <row r="5002" ht="13.5" customHeight="1"/>
    <row r="5003" ht="13.5" customHeight="1"/>
    <row r="5004" ht="13.5" customHeight="1"/>
    <row r="5005" ht="13.5" customHeight="1"/>
    <row r="5006" ht="13.5" customHeight="1"/>
    <row r="5007" ht="13.5" customHeight="1"/>
    <row r="5008" ht="13.5" customHeight="1"/>
    <row r="5009" ht="13.5" customHeight="1"/>
    <row r="5010" ht="13.5" customHeight="1"/>
    <row r="5011" ht="13.5" customHeight="1"/>
    <row r="5012" ht="13.5" customHeight="1"/>
    <row r="5013" ht="13.5" customHeight="1"/>
    <row r="5014" ht="13.5" customHeight="1"/>
    <row r="5015" ht="13.5" customHeight="1"/>
    <row r="5016" ht="13.5" customHeight="1"/>
    <row r="5017" ht="13.5" customHeight="1"/>
    <row r="5018" ht="13.5" customHeight="1"/>
    <row r="5019" ht="13.5" customHeight="1"/>
    <row r="5020" ht="13.5" customHeight="1"/>
    <row r="5021" ht="13.5" customHeight="1"/>
    <row r="5022" ht="13.5" customHeight="1"/>
    <row r="5023" ht="13.5" customHeight="1"/>
    <row r="5024" ht="13.5" customHeight="1"/>
    <row r="5025" ht="13.5" customHeight="1"/>
    <row r="5026" ht="13.5" customHeight="1"/>
    <row r="5027" ht="13.5" customHeight="1"/>
    <row r="5028" ht="13.5" customHeight="1"/>
    <row r="5029" ht="13.5" customHeight="1"/>
    <row r="5030" ht="13.5" customHeight="1"/>
    <row r="5031" ht="13.5" customHeight="1"/>
    <row r="5032" ht="13.5" customHeight="1"/>
    <row r="5033" ht="13.5" customHeight="1"/>
    <row r="5034" ht="13.5" customHeight="1"/>
    <row r="5035" ht="13.5" customHeight="1"/>
    <row r="5036" ht="13.5" customHeight="1"/>
    <row r="5037" ht="13.5" customHeight="1"/>
    <row r="5038" ht="13.5" customHeight="1"/>
    <row r="5039" ht="13.5" customHeight="1"/>
    <row r="5040" ht="13.5" customHeight="1"/>
    <row r="5041" ht="13.5" customHeight="1"/>
    <row r="5042" ht="13.5" customHeight="1"/>
    <row r="5043" ht="13.5" customHeight="1"/>
    <row r="5044" ht="13.5" customHeight="1"/>
    <row r="5045" ht="13.5" customHeight="1"/>
    <row r="5046" ht="13.5" customHeight="1"/>
    <row r="5047" ht="13.5" customHeight="1"/>
    <row r="5048" ht="13.5" customHeight="1"/>
    <row r="5049" ht="13.5" customHeight="1"/>
    <row r="5050" ht="13.5" customHeight="1"/>
    <row r="5051" ht="13.5" customHeight="1"/>
    <row r="5052" ht="13.5" customHeight="1"/>
    <row r="5053" ht="13.5" customHeight="1"/>
    <row r="5054" ht="13.5" customHeight="1"/>
    <row r="5055" ht="13.5" customHeight="1"/>
    <row r="5056" ht="13.5" customHeight="1"/>
    <row r="5057" ht="13.5" customHeight="1"/>
    <row r="5058" ht="13.5" customHeight="1"/>
    <row r="5059" ht="13.5" customHeight="1"/>
    <row r="5060" ht="13.5" customHeight="1"/>
    <row r="5061" ht="13.5" customHeight="1"/>
    <row r="5062" ht="13.5" customHeight="1"/>
    <row r="5063" ht="13.5" customHeight="1"/>
    <row r="5064" ht="13.5" customHeight="1"/>
    <row r="5065" ht="13.5" customHeight="1"/>
    <row r="5066" ht="13.5" customHeight="1"/>
    <row r="5067" ht="13.5" customHeight="1"/>
    <row r="5068" ht="13.5" customHeight="1"/>
    <row r="5069" ht="13.5" customHeight="1"/>
    <row r="5070" ht="13.5" customHeight="1"/>
    <row r="5071" ht="13.5" customHeight="1"/>
    <row r="5072" ht="13.5" customHeight="1"/>
    <row r="5073" ht="13.5" customHeight="1"/>
    <row r="5074" ht="13.5" customHeight="1"/>
    <row r="5075" ht="13.5" customHeight="1"/>
    <row r="5076" ht="13.5" customHeight="1"/>
    <row r="5077" ht="13.5" customHeight="1"/>
    <row r="5078" ht="13.5" customHeight="1"/>
    <row r="5079" ht="13.5" customHeight="1"/>
    <row r="5080" ht="13.5" customHeight="1"/>
    <row r="5081" ht="13.5" customHeight="1"/>
    <row r="5082" ht="13.5" customHeight="1"/>
    <row r="5083" ht="13.5" customHeight="1"/>
    <row r="5084" ht="13.5" customHeight="1"/>
    <row r="5085" ht="13.5" customHeight="1"/>
    <row r="5086" ht="13.5" customHeight="1"/>
    <row r="5087" ht="13.5" customHeight="1"/>
    <row r="5088" ht="13.5" customHeight="1"/>
    <row r="5089" ht="13.5" customHeight="1"/>
    <row r="5090" ht="13.5" customHeight="1"/>
    <row r="5091" ht="13.5" customHeight="1"/>
    <row r="5092" ht="13.5" customHeight="1"/>
    <row r="5093" ht="13.5" customHeight="1"/>
    <row r="5094" ht="13.5" customHeight="1"/>
    <row r="5095" ht="13.5" customHeight="1"/>
    <row r="5096" ht="13.5" customHeight="1"/>
    <row r="5097" ht="13.5" customHeight="1"/>
    <row r="5098" ht="13.5" customHeight="1"/>
    <row r="5099" ht="13.5" customHeight="1"/>
    <row r="5100" ht="13.5" customHeight="1"/>
    <row r="5101" ht="13.5" customHeight="1"/>
    <row r="5102" ht="13.5" customHeight="1"/>
    <row r="5103" ht="13.5" customHeight="1"/>
    <row r="5104" ht="13.5" customHeight="1"/>
    <row r="5105" ht="13.5" customHeight="1"/>
    <row r="5106" ht="13.5" customHeight="1"/>
    <row r="5107" ht="13.5" customHeight="1"/>
    <row r="5108" ht="13.5" customHeight="1"/>
    <row r="5109" ht="13.5" customHeight="1"/>
    <row r="5110" ht="13.5" customHeight="1"/>
    <row r="5111" ht="13.5" customHeight="1"/>
    <row r="5112" ht="13.5" customHeight="1"/>
    <row r="5113" ht="13.5" customHeight="1"/>
    <row r="5114" ht="13.5" customHeight="1"/>
    <row r="5115" ht="13.5" customHeight="1"/>
    <row r="5116" ht="13.5" customHeight="1"/>
    <row r="5117" ht="13.5" customHeight="1"/>
    <row r="5118" ht="13.5" customHeight="1"/>
    <row r="5119" ht="13.5" customHeight="1"/>
    <row r="5120" ht="13.5" customHeight="1"/>
    <row r="5121" ht="13.5" customHeight="1"/>
    <row r="5122" ht="13.5" customHeight="1"/>
    <row r="5123" ht="13.5" customHeight="1"/>
    <row r="5124" ht="13.5" customHeight="1"/>
    <row r="5125" ht="13.5" customHeight="1"/>
    <row r="5126" ht="13.5" customHeight="1"/>
    <row r="5127" ht="13.5" customHeight="1"/>
    <row r="5128" ht="13.5" customHeight="1"/>
    <row r="5129" ht="13.5" customHeight="1"/>
    <row r="5130" ht="13.5" customHeight="1"/>
    <row r="5131" ht="13.5" customHeight="1"/>
    <row r="5132" ht="13.5" customHeight="1"/>
    <row r="5133" ht="13.5" customHeight="1"/>
    <row r="5134" ht="13.5" customHeight="1"/>
    <row r="5135" ht="13.5" customHeight="1"/>
    <row r="5136" ht="13.5" customHeight="1"/>
    <row r="5137" ht="13.5" customHeight="1"/>
    <row r="5138" ht="13.5" customHeight="1"/>
    <row r="5139" ht="13.5" customHeight="1"/>
    <row r="5140" ht="13.5" customHeight="1"/>
    <row r="5141" ht="13.5" customHeight="1"/>
    <row r="5142" ht="13.5" customHeight="1"/>
    <row r="5143" ht="13.5" customHeight="1"/>
    <row r="5144" ht="13.5" customHeight="1"/>
    <row r="5145" ht="13.5" customHeight="1"/>
    <row r="5146" ht="13.5" customHeight="1"/>
    <row r="5147" ht="13.5" customHeight="1"/>
    <row r="5148" ht="13.5" customHeight="1"/>
    <row r="5149" ht="13.5" customHeight="1"/>
    <row r="5150" ht="13.5" customHeight="1"/>
    <row r="5151" ht="13.5" customHeight="1"/>
    <row r="5152" ht="13.5" customHeight="1"/>
    <row r="5153" ht="13.5" customHeight="1"/>
    <row r="5154" ht="13.5" customHeight="1"/>
    <row r="5155" ht="13.5" customHeight="1"/>
    <row r="5156" ht="13.5" customHeight="1"/>
    <row r="5157" ht="13.5" customHeight="1"/>
    <row r="5158" ht="13.5" customHeight="1"/>
    <row r="5159" ht="13.5" customHeight="1"/>
    <row r="5160" ht="13.5" customHeight="1"/>
    <row r="5161" ht="13.5" customHeight="1"/>
    <row r="5162" ht="13.5" customHeight="1"/>
    <row r="5163" ht="13.5" customHeight="1"/>
    <row r="5164" ht="13.5" customHeight="1"/>
    <row r="5165" ht="13.5" customHeight="1"/>
    <row r="5166" ht="13.5" customHeight="1"/>
    <row r="5167" ht="13.5" customHeight="1"/>
    <row r="5168" ht="13.5" customHeight="1"/>
    <row r="5169" ht="13.5" customHeight="1"/>
    <row r="5170" ht="13.5" customHeight="1"/>
    <row r="5171" ht="13.5" customHeight="1"/>
    <row r="5172" ht="13.5" customHeight="1"/>
    <row r="5173" ht="13.5" customHeight="1"/>
    <row r="5174" ht="13.5" customHeight="1"/>
    <row r="5175" ht="13.5" customHeight="1"/>
    <row r="5176" ht="13.5" customHeight="1"/>
    <row r="5177" ht="13.5" customHeight="1"/>
    <row r="5178" ht="13.5" customHeight="1"/>
    <row r="5179" ht="13.5" customHeight="1"/>
    <row r="5180" ht="13.5" customHeight="1"/>
    <row r="5181" ht="13.5" customHeight="1"/>
    <row r="5182" ht="13.5" customHeight="1"/>
    <row r="5183" ht="13.5" customHeight="1"/>
    <row r="5184" ht="13.5" customHeight="1"/>
    <row r="5185" ht="13.5" customHeight="1"/>
    <row r="5186" ht="13.5" customHeight="1"/>
    <row r="5187" ht="13.5" customHeight="1"/>
    <row r="5188" ht="13.5" customHeight="1"/>
    <row r="5189" ht="13.5" customHeight="1"/>
    <row r="5190" ht="13.5" customHeight="1"/>
    <row r="5191" ht="13.5" customHeight="1"/>
    <row r="5192" ht="13.5" customHeight="1"/>
    <row r="5193" ht="13.5" customHeight="1"/>
    <row r="5194" ht="13.5" customHeight="1"/>
    <row r="5195" ht="13.5" customHeight="1"/>
    <row r="5196" ht="13.5" customHeight="1"/>
    <row r="5197" ht="13.5" customHeight="1"/>
    <row r="5198" ht="13.5" customHeight="1"/>
    <row r="5199" ht="13.5" customHeight="1"/>
    <row r="5200" ht="13.5" customHeight="1"/>
    <row r="5201" ht="13.5" customHeight="1"/>
    <row r="5202" ht="13.5" customHeight="1"/>
    <row r="5203" ht="13.5" customHeight="1"/>
    <row r="5204" ht="13.5" customHeight="1"/>
    <row r="5205" ht="13.5" customHeight="1"/>
    <row r="5206" ht="13.5" customHeight="1"/>
    <row r="5207" ht="13.5" customHeight="1"/>
    <row r="5208" ht="13.5" customHeight="1"/>
    <row r="5209" ht="13.5" customHeight="1"/>
    <row r="5210" ht="13.5" customHeight="1"/>
    <row r="5211" ht="13.5" customHeight="1"/>
    <row r="5212" ht="13.5" customHeight="1"/>
    <row r="5213" ht="13.5" customHeight="1"/>
    <row r="5214" ht="13.5" customHeight="1"/>
    <row r="5215" ht="13.5" customHeight="1"/>
    <row r="5216" ht="13.5" customHeight="1"/>
    <row r="5217" ht="13.5" customHeight="1"/>
    <row r="5218" ht="13.5" customHeight="1"/>
    <row r="5219" ht="13.5" customHeight="1"/>
    <row r="5220" ht="13.5" customHeight="1"/>
    <row r="5221" ht="13.5" customHeight="1"/>
    <row r="5222" ht="13.5" customHeight="1"/>
    <row r="5223" ht="13.5" customHeight="1"/>
    <row r="5224" ht="13.5" customHeight="1"/>
    <row r="5225" ht="13.5" customHeight="1"/>
    <row r="5226" ht="13.5" customHeight="1"/>
    <row r="5227" ht="13.5" customHeight="1"/>
    <row r="5228" ht="13.5" customHeight="1"/>
    <row r="5229" ht="13.5" customHeight="1"/>
    <row r="5230" ht="13.5" customHeight="1"/>
    <row r="5231" ht="13.5" customHeight="1"/>
    <row r="5232" ht="13.5" customHeight="1"/>
    <row r="5233" ht="13.5" customHeight="1"/>
    <row r="5234" ht="13.5" customHeight="1"/>
    <row r="5235" ht="13.5" customHeight="1"/>
    <row r="5236" ht="13.5" customHeight="1"/>
    <row r="5237" ht="13.5" customHeight="1"/>
    <row r="5238" ht="13.5" customHeight="1"/>
    <row r="5239" ht="13.5" customHeight="1"/>
    <row r="5240" ht="13.5" customHeight="1"/>
    <row r="5241" ht="13.5" customHeight="1"/>
    <row r="5242" ht="13.5" customHeight="1"/>
    <row r="5243" ht="13.5" customHeight="1"/>
    <row r="5244" ht="13.5" customHeight="1"/>
    <row r="5245" ht="13.5" customHeight="1"/>
    <row r="5246" ht="13.5" customHeight="1"/>
    <row r="5247" ht="13.5" customHeight="1"/>
    <row r="5248" ht="13.5" customHeight="1"/>
    <row r="5249" ht="13.5" customHeight="1"/>
    <row r="5250" ht="13.5" customHeight="1"/>
    <row r="5251" ht="13.5" customHeight="1"/>
    <row r="5252" ht="13.5" customHeight="1"/>
    <row r="5253" ht="13.5" customHeight="1"/>
    <row r="5254" ht="13.5" customHeight="1"/>
    <row r="5255" ht="13.5" customHeight="1"/>
    <row r="5256" ht="13.5" customHeight="1"/>
    <row r="5257" ht="13.5" customHeight="1"/>
    <row r="5258" ht="13.5" customHeight="1"/>
    <row r="5259" ht="13.5" customHeight="1"/>
    <row r="5260" ht="13.5" customHeight="1"/>
    <row r="5261" ht="13.5" customHeight="1"/>
    <row r="5262" ht="13.5" customHeight="1"/>
    <row r="5263" ht="13.5" customHeight="1"/>
    <row r="5264" ht="13.5" customHeight="1"/>
    <row r="5265" ht="13.5" customHeight="1"/>
    <row r="5266" ht="13.5" customHeight="1"/>
    <row r="5267" ht="13.5" customHeight="1"/>
    <row r="5268" ht="13.5" customHeight="1"/>
    <row r="5269" ht="13.5" customHeight="1"/>
    <row r="5270" ht="13.5" customHeight="1"/>
    <row r="5271" ht="13.5" customHeight="1"/>
    <row r="5272" ht="13.5" customHeight="1"/>
    <row r="5273" ht="13.5" customHeight="1"/>
    <row r="5274" ht="13.5" customHeight="1"/>
    <row r="5275" ht="13.5" customHeight="1"/>
    <row r="5276" ht="13.5" customHeight="1"/>
    <row r="5277" ht="13.5" customHeight="1"/>
    <row r="5278" ht="13.5" customHeight="1"/>
    <row r="5279" ht="13.5" customHeight="1"/>
    <row r="5280" ht="13.5" customHeight="1"/>
    <row r="5281" ht="13.5" customHeight="1"/>
    <row r="5282" ht="13.5" customHeight="1"/>
    <row r="5283" ht="13.5" customHeight="1"/>
    <row r="5284" ht="13.5" customHeight="1"/>
    <row r="5285" ht="13.5" customHeight="1"/>
    <row r="5286" ht="13.5" customHeight="1"/>
    <row r="5287" ht="13.5" customHeight="1"/>
    <row r="5288" ht="13.5" customHeight="1"/>
    <row r="5289" ht="13.5" customHeight="1"/>
    <row r="5290" ht="13.5" customHeight="1"/>
    <row r="5291" ht="13.5" customHeight="1"/>
    <row r="5292" ht="13.5" customHeight="1"/>
    <row r="5293" ht="13.5" customHeight="1"/>
    <row r="5294" ht="13.5" customHeight="1"/>
    <row r="5295" ht="13.5" customHeight="1"/>
    <row r="5296" ht="13.5" customHeight="1"/>
    <row r="5297" ht="13.5" customHeight="1"/>
    <row r="5298" ht="13.5" customHeight="1"/>
    <row r="5299" ht="13.5" customHeight="1"/>
    <row r="5300" ht="13.5" customHeight="1"/>
    <row r="5301" ht="13.5" customHeight="1"/>
    <row r="5302" ht="13.5" customHeight="1"/>
    <row r="5303" ht="13.5" customHeight="1"/>
    <row r="5304" ht="13.5" customHeight="1"/>
    <row r="5305" ht="13.5" customHeight="1"/>
    <row r="5306" ht="13.5" customHeight="1"/>
    <row r="5307" ht="13.5" customHeight="1"/>
    <row r="5308" ht="13.5" customHeight="1"/>
    <row r="5309" ht="13.5" customHeight="1"/>
    <row r="5310" ht="13.5" customHeight="1"/>
    <row r="5311" ht="13.5" customHeight="1"/>
    <row r="5312" ht="13.5" customHeight="1"/>
    <row r="5313" ht="13.5" customHeight="1"/>
    <row r="5314" ht="13.5" customHeight="1"/>
    <row r="5315" ht="13.5" customHeight="1"/>
    <row r="5316" ht="13.5" customHeight="1"/>
    <row r="5317" ht="13.5" customHeight="1"/>
    <row r="5318" ht="13.5" customHeight="1"/>
    <row r="5319" ht="13.5" customHeight="1"/>
    <row r="5320" ht="13.5" customHeight="1"/>
    <row r="5321" ht="13.5" customHeight="1"/>
    <row r="5322" ht="13.5" customHeight="1"/>
    <row r="5323" ht="13.5" customHeight="1"/>
    <row r="5324" ht="13.5" customHeight="1"/>
    <row r="5325" ht="13.5" customHeight="1"/>
    <row r="5326" ht="13.5" customHeight="1"/>
    <row r="5327" ht="13.5" customHeight="1"/>
    <row r="5328" ht="13.5" customHeight="1"/>
    <row r="5329" ht="13.5" customHeight="1"/>
    <row r="5330" ht="13.5" customHeight="1"/>
    <row r="5331" ht="13.5" customHeight="1"/>
    <row r="5332" ht="13.5" customHeight="1"/>
    <row r="5333" ht="13.5" customHeight="1"/>
    <row r="5334" ht="13.5" customHeight="1"/>
    <row r="5335" ht="13.5" customHeight="1"/>
    <row r="5336" ht="13.5" customHeight="1"/>
    <row r="5337" ht="13.5" customHeight="1"/>
    <row r="5338" ht="13.5" customHeight="1"/>
    <row r="5339" ht="13.5" customHeight="1"/>
    <row r="5340" ht="13.5" customHeight="1"/>
    <row r="5341" ht="13.5" customHeight="1"/>
    <row r="5342" ht="13.5" customHeight="1"/>
    <row r="5343" ht="13.5" customHeight="1"/>
    <row r="5344" ht="13.5" customHeight="1"/>
    <row r="5345" ht="13.5" customHeight="1"/>
    <row r="5346" ht="13.5" customHeight="1"/>
    <row r="5347" ht="13.5" customHeight="1"/>
    <row r="5348" ht="13.5" customHeight="1"/>
    <row r="5349" ht="13.5" customHeight="1"/>
    <row r="5350" ht="13.5" customHeight="1"/>
    <row r="5351" ht="13.5" customHeight="1"/>
    <row r="5352" ht="13.5" customHeight="1"/>
    <row r="5353" ht="13.5" customHeight="1"/>
    <row r="5354" ht="13.5" customHeight="1"/>
    <row r="5355" ht="13.5" customHeight="1"/>
    <row r="5356" ht="13.5" customHeight="1"/>
    <row r="5357" ht="13.5" customHeight="1"/>
    <row r="5358" ht="13.5" customHeight="1"/>
    <row r="5359" ht="13.5" customHeight="1"/>
    <row r="5360" ht="13.5" customHeight="1"/>
    <row r="5361" ht="13.5" customHeight="1"/>
    <row r="5362" ht="13.5" customHeight="1"/>
    <row r="5363" ht="13.5" customHeight="1"/>
    <row r="5364" ht="13.5" customHeight="1"/>
    <row r="5365" ht="13.5" customHeight="1"/>
    <row r="5366" ht="13.5" customHeight="1"/>
    <row r="5367" ht="13.5" customHeight="1"/>
    <row r="5368" ht="13.5" customHeight="1"/>
    <row r="5369" ht="13.5" customHeight="1"/>
    <row r="5370" ht="13.5" customHeight="1"/>
    <row r="5371" ht="13.5" customHeight="1"/>
    <row r="5372" ht="13.5" customHeight="1"/>
    <row r="5373" ht="13.5" customHeight="1"/>
    <row r="5374" ht="13.5" customHeight="1"/>
    <row r="5375" ht="13.5" customHeight="1"/>
    <row r="5376" ht="13.5" customHeight="1"/>
    <row r="5377" ht="13.5" customHeight="1"/>
    <row r="5378" ht="13.5" customHeight="1"/>
    <row r="5379" ht="13.5" customHeight="1"/>
    <row r="5380" ht="13.5" customHeight="1"/>
    <row r="5381" ht="13.5" customHeight="1"/>
    <row r="5382" ht="13.5" customHeight="1"/>
    <row r="5383" ht="13.5" customHeight="1"/>
    <row r="5384" ht="13.5" customHeight="1"/>
    <row r="5385" ht="13.5" customHeight="1"/>
    <row r="5386" ht="13.5" customHeight="1"/>
    <row r="5387" ht="13.5" customHeight="1"/>
    <row r="5388" ht="13.5" customHeight="1"/>
    <row r="5389" ht="13.5" customHeight="1"/>
    <row r="5390" ht="13.5" customHeight="1"/>
    <row r="5391" ht="13.5" customHeight="1"/>
    <row r="5392" ht="13.5" customHeight="1"/>
    <row r="5393" ht="13.5" customHeight="1"/>
    <row r="5394" ht="13.5" customHeight="1"/>
    <row r="5395" ht="13.5" customHeight="1"/>
    <row r="5396" ht="13.5" customHeight="1"/>
    <row r="5397" ht="13.5" customHeight="1"/>
    <row r="5398" ht="13.5" customHeight="1"/>
    <row r="5399" ht="13.5" customHeight="1"/>
    <row r="5400" ht="13.5" customHeight="1"/>
    <row r="5401" ht="13.5" customHeight="1"/>
    <row r="5402" ht="13.5" customHeight="1"/>
    <row r="5403" ht="13.5" customHeight="1"/>
    <row r="5404" ht="13.5" customHeight="1"/>
    <row r="5405" ht="13.5" customHeight="1"/>
    <row r="5406" ht="13.5" customHeight="1"/>
    <row r="5407" ht="13.5" customHeight="1"/>
    <row r="5408" ht="13.5" customHeight="1"/>
    <row r="5409" ht="13.5" customHeight="1"/>
    <row r="5410" ht="13.5" customHeight="1"/>
    <row r="5411" ht="13.5" customHeight="1"/>
    <row r="5412" ht="13.5" customHeight="1"/>
    <row r="5413" ht="13.5" customHeight="1"/>
    <row r="5414" ht="13.5" customHeight="1"/>
    <row r="5415" ht="13.5" customHeight="1"/>
    <row r="5416" ht="13.5" customHeight="1"/>
    <row r="5417" ht="13.5" customHeight="1"/>
    <row r="5418" ht="13.5" customHeight="1"/>
    <row r="5419" ht="13.5" customHeight="1"/>
    <row r="5420" ht="13.5" customHeight="1"/>
    <row r="5421" ht="13.5" customHeight="1"/>
    <row r="5422" ht="13.5" customHeight="1"/>
    <row r="5423" ht="13.5" customHeight="1"/>
    <row r="5424" ht="13.5" customHeight="1"/>
    <row r="5425" ht="13.5" customHeight="1"/>
    <row r="5426" ht="13.5" customHeight="1"/>
    <row r="5427" ht="13.5" customHeight="1"/>
    <row r="5428" ht="13.5" customHeight="1"/>
    <row r="5429" ht="13.5" customHeight="1"/>
    <row r="5430" ht="13.5" customHeight="1"/>
    <row r="5431" ht="13.5" customHeight="1"/>
    <row r="5432" ht="13.5" customHeight="1"/>
    <row r="5433" ht="13.5" customHeight="1"/>
    <row r="5434" ht="13.5" customHeight="1"/>
    <row r="5435" ht="13.5" customHeight="1"/>
    <row r="5436" ht="13.5" customHeight="1"/>
    <row r="5437" ht="13.5" customHeight="1"/>
    <row r="5438" ht="13.5" customHeight="1"/>
    <row r="5439" ht="13.5" customHeight="1"/>
    <row r="5440" ht="13.5" customHeight="1"/>
    <row r="5441" ht="13.5" customHeight="1"/>
    <row r="5442" ht="13.5" customHeight="1"/>
    <row r="5443" ht="13.5" customHeight="1"/>
    <row r="5444" ht="13.5" customHeight="1"/>
    <row r="5445" ht="13.5" customHeight="1"/>
    <row r="5446" ht="13.5" customHeight="1"/>
    <row r="5447" ht="13.5" customHeight="1"/>
    <row r="5448" ht="13.5" customHeight="1"/>
    <row r="5449" ht="13.5" customHeight="1"/>
    <row r="5450" ht="13.5" customHeight="1"/>
    <row r="5451" ht="13.5" customHeight="1"/>
    <row r="5452" ht="13.5" customHeight="1"/>
    <row r="5453" ht="13.5" customHeight="1"/>
    <row r="5454" ht="13.5" customHeight="1"/>
    <row r="5455" ht="13.5" customHeight="1"/>
    <row r="5456" ht="13.5" customHeight="1"/>
    <row r="5457" ht="13.5" customHeight="1"/>
    <row r="5458" ht="13.5" customHeight="1"/>
    <row r="5459" ht="13.5" customHeight="1"/>
    <row r="5460" ht="13.5" customHeight="1"/>
    <row r="5461" ht="13.5" customHeight="1"/>
    <row r="5462" ht="13.5" customHeight="1"/>
    <row r="5463" ht="13.5" customHeight="1"/>
    <row r="5464" ht="13.5" customHeight="1"/>
    <row r="5465" ht="13.5" customHeight="1"/>
    <row r="5466" ht="13.5" customHeight="1"/>
    <row r="5467" ht="13.5" customHeight="1"/>
    <row r="5468" ht="13.5" customHeight="1"/>
    <row r="5469" ht="13.5" customHeight="1"/>
    <row r="5470" ht="13.5" customHeight="1"/>
    <row r="5471" ht="13.5" customHeight="1"/>
    <row r="5472" ht="13.5" customHeight="1"/>
    <row r="5473" ht="13.5" customHeight="1"/>
    <row r="5474" ht="13.5" customHeight="1"/>
    <row r="5475" ht="13.5" customHeight="1"/>
    <row r="5476" ht="13.5" customHeight="1"/>
    <row r="5477" ht="13.5" customHeight="1"/>
    <row r="5478" ht="13.5" customHeight="1"/>
    <row r="5479" ht="13.5" customHeight="1"/>
    <row r="5480" ht="13.5" customHeight="1"/>
    <row r="5481" ht="13.5" customHeight="1"/>
    <row r="5482" ht="13.5" customHeight="1"/>
    <row r="5483" ht="13.5" customHeight="1"/>
    <row r="5484" ht="13.5" customHeight="1"/>
    <row r="5485" ht="13.5" customHeight="1"/>
    <row r="5486" ht="13.5" customHeight="1"/>
    <row r="5487" ht="13.5" customHeight="1"/>
    <row r="5488" ht="13.5" customHeight="1"/>
    <row r="5489" ht="13.5" customHeight="1"/>
    <row r="5490" ht="13.5" customHeight="1"/>
    <row r="5491" ht="13.5" customHeight="1"/>
    <row r="5492" ht="13.5" customHeight="1"/>
    <row r="5493" ht="13.5" customHeight="1"/>
    <row r="5494" ht="13.5" customHeight="1"/>
    <row r="5495" ht="13.5" customHeight="1"/>
    <row r="5496" ht="13.5" customHeight="1"/>
    <row r="5497" ht="13.5" customHeight="1"/>
    <row r="5498" ht="13.5" customHeight="1"/>
    <row r="5499" ht="13.5" customHeight="1"/>
    <row r="5500" ht="13.5" customHeight="1"/>
    <row r="5501" ht="13.5" customHeight="1"/>
    <row r="5502" ht="13.5" customHeight="1"/>
    <row r="5503" ht="13.5" customHeight="1"/>
    <row r="5504" ht="13.5" customHeight="1"/>
    <row r="5505" ht="13.5" customHeight="1"/>
    <row r="5506" ht="13.5" customHeight="1"/>
    <row r="5507" ht="13.5" customHeight="1"/>
    <row r="5508" ht="13.5" customHeight="1"/>
    <row r="5509" ht="13.5" customHeight="1"/>
    <row r="5510" ht="13.5" customHeight="1"/>
    <row r="5511" ht="13.5" customHeight="1"/>
    <row r="5512" ht="13.5" customHeight="1"/>
    <row r="5513" ht="13.5" customHeight="1"/>
    <row r="5514" ht="13.5" customHeight="1"/>
    <row r="5515" ht="13.5" customHeight="1"/>
    <row r="5516" ht="13.5" customHeight="1"/>
    <row r="5517" ht="13.5" customHeight="1"/>
    <row r="5518" ht="13.5" customHeight="1"/>
    <row r="5519" ht="13.5" customHeight="1"/>
    <row r="5520" ht="13.5" customHeight="1"/>
    <row r="5521" ht="13.5" customHeight="1"/>
    <row r="5522" ht="13.5" customHeight="1"/>
    <row r="5523" ht="13.5" customHeight="1"/>
    <row r="5524" ht="13.5" customHeight="1"/>
    <row r="5525" ht="13.5" customHeight="1"/>
    <row r="5526" ht="13.5" customHeight="1"/>
    <row r="5527" ht="13.5" customHeight="1"/>
    <row r="5528" ht="13.5" customHeight="1"/>
    <row r="5529" ht="13.5" customHeight="1"/>
    <row r="5530" ht="13.5" customHeight="1"/>
    <row r="5531" ht="13.5" customHeight="1"/>
    <row r="5532" ht="13.5" customHeight="1"/>
    <row r="5533" ht="13.5" customHeight="1"/>
    <row r="5534" ht="13.5" customHeight="1"/>
    <row r="5535" ht="13.5" customHeight="1"/>
    <row r="5536" ht="13.5" customHeight="1"/>
    <row r="5537" ht="13.5" customHeight="1"/>
    <row r="5538" ht="13.5" customHeight="1"/>
    <row r="5539" ht="13.5" customHeight="1"/>
    <row r="5540" ht="13.5" customHeight="1"/>
    <row r="5541" ht="13.5" customHeight="1"/>
    <row r="5542" ht="13.5" customHeight="1"/>
    <row r="5543" ht="13.5" customHeight="1"/>
    <row r="5544" ht="13.5" customHeight="1"/>
    <row r="5545" ht="13.5" customHeight="1"/>
    <row r="5546" ht="13.5" customHeight="1"/>
    <row r="5547" ht="13.5" customHeight="1"/>
    <row r="5548" ht="13.5" customHeight="1"/>
    <row r="5549" ht="13.5" customHeight="1"/>
    <row r="5550" ht="13.5" customHeight="1"/>
    <row r="5551" ht="13.5" customHeight="1"/>
    <row r="5552" ht="13.5" customHeight="1"/>
    <row r="5553" ht="13.5" customHeight="1"/>
    <row r="5554" ht="13.5" customHeight="1"/>
    <row r="5555" ht="13.5" customHeight="1"/>
    <row r="5556" ht="13.5" customHeight="1"/>
    <row r="5557" ht="13.5" customHeight="1"/>
    <row r="5558" ht="13.5" customHeight="1"/>
    <row r="5559" ht="13.5" customHeight="1"/>
    <row r="5560" ht="13.5" customHeight="1"/>
    <row r="5561" ht="13.5" customHeight="1"/>
    <row r="5562" ht="13.5" customHeight="1"/>
    <row r="5563" ht="13.5" customHeight="1"/>
    <row r="5564" ht="13.5" customHeight="1"/>
    <row r="5565" ht="13.5" customHeight="1"/>
    <row r="5566" ht="13.5" customHeight="1"/>
    <row r="5567" ht="13.5" customHeight="1"/>
    <row r="5568" ht="13.5" customHeight="1"/>
    <row r="5569" ht="13.5" customHeight="1"/>
    <row r="5570" ht="13.5" customHeight="1"/>
    <row r="5571" ht="13.5" customHeight="1"/>
    <row r="5572" ht="13.5" customHeight="1"/>
    <row r="5573" ht="13.5" customHeight="1"/>
    <row r="5574" ht="13.5" customHeight="1"/>
    <row r="5575" ht="13.5" customHeight="1"/>
    <row r="5576" ht="13.5" customHeight="1"/>
    <row r="5577" ht="13.5" customHeight="1"/>
    <row r="5578" ht="13.5" customHeight="1"/>
    <row r="5579" ht="13.5" customHeight="1"/>
    <row r="5580" ht="13.5" customHeight="1"/>
    <row r="5581" ht="13.5" customHeight="1"/>
    <row r="5582" ht="13.5" customHeight="1"/>
    <row r="5583" ht="13.5" customHeight="1"/>
    <row r="5584" ht="13.5" customHeight="1"/>
    <row r="5585" ht="13.5" customHeight="1"/>
    <row r="5586" ht="13.5" customHeight="1"/>
    <row r="5587" ht="13.5" customHeight="1"/>
    <row r="5588" ht="13.5" customHeight="1"/>
    <row r="5589" ht="13.5" customHeight="1"/>
    <row r="5590" ht="13.5" customHeight="1"/>
    <row r="5591" ht="13.5" customHeight="1"/>
    <row r="5592" ht="13.5" customHeight="1"/>
    <row r="5593" ht="13.5" customHeight="1"/>
    <row r="5594" ht="13.5" customHeight="1"/>
    <row r="5595" ht="13.5" customHeight="1"/>
    <row r="5596" ht="13.5" customHeight="1"/>
    <row r="5597" ht="13.5" customHeight="1"/>
    <row r="5598" ht="13.5" customHeight="1"/>
    <row r="5599" ht="13.5" customHeight="1"/>
    <row r="5600" ht="13.5" customHeight="1"/>
    <row r="5601" ht="13.5" customHeight="1"/>
    <row r="5602" ht="13.5" customHeight="1"/>
    <row r="5603" ht="13.5" customHeight="1"/>
    <row r="5604" ht="13.5" customHeight="1"/>
    <row r="5605" ht="13.5" customHeight="1"/>
    <row r="5606" ht="13.5" customHeight="1"/>
    <row r="5607" ht="13.5" customHeight="1"/>
    <row r="5608" ht="13.5" customHeight="1"/>
    <row r="5609" ht="13.5" customHeight="1"/>
    <row r="5610" ht="13.5" customHeight="1"/>
    <row r="5611" ht="13.5" customHeight="1"/>
    <row r="5612" ht="13.5" customHeight="1"/>
    <row r="5613" ht="13.5" customHeight="1"/>
    <row r="5614" ht="13.5" customHeight="1"/>
    <row r="5615" ht="13.5" customHeight="1"/>
    <row r="5616" ht="13.5" customHeight="1"/>
    <row r="5617" ht="13.5" customHeight="1"/>
    <row r="5618" ht="13.5" customHeight="1"/>
    <row r="5619" ht="13.5" customHeight="1"/>
    <row r="5620" ht="13.5" customHeight="1"/>
    <row r="5621" ht="13.5" customHeight="1"/>
    <row r="5622" ht="13.5" customHeight="1"/>
    <row r="5623" ht="13.5" customHeight="1"/>
    <row r="5624" ht="13.5" customHeight="1"/>
    <row r="5625" ht="13.5" customHeight="1"/>
    <row r="5626" ht="13.5" customHeight="1"/>
    <row r="5627" ht="13.5" customHeight="1"/>
    <row r="5628" ht="13.5" customHeight="1"/>
    <row r="5629" ht="13.5" customHeight="1"/>
    <row r="5630" ht="13.5" customHeight="1"/>
    <row r="5631" ht="13.5" customHeight="1"/>
    <row r="5632" ht="13.5" customHeight="1"/>
    <row r="5633" ht="13.5" customHeight="1"/>
    <row r="5634" ht="13.5" customHeight="1"/>
    <row r="5635" ht="13.5" customHeight="1"/>
    <row r="5636" ht="13.5" customHeight="1"/>
    <row r="5637" ht="13.5" customHeight="1"/>
    <row r="5638" ht="13.5" customHeight="1"/>
    <row r="5639" ht="13.5" customHeight="1"/>
    <row r="5640" ht="13.5" customHeight="1"/>
    <row r="5641" ht="13.5" customHeight="1"/>
    <row r="5642" ht="13.5" customHeight="1"/>
    <row r="5643" ht="13.5" customHeight="1"/>
    <row r="5644" ht="13.5" customHeight="1"/>
    <row r="5645" ht="13.5" customHeight="1"/>
    <row r="5646" ht="13.5" customHeight="1"/>
    <row r="5647" ht="13.5" customHeight="1"/>
    <row r="5648" ht="13.5" customHeight="1"/>
    <row r="5649" ht="13.5" customHeight="1"/>
    <row r="5650" ht="13.5" customHeight="1"/>
    <row r="5651" ht="13.5" customHeight="1"/>
    <row r="5652" ht="13.5" customHeight="1"/>
    <row r="5653" ht="13.5" customHeight="1"/>
    <row r="5654" ht="13.5" customHeight="1"/>
    <row r="5655" ht="13.5" customHeight="1"/>
    <row r="5656" ht="13.5" customHeight="1"/>
    <row r="5657" ht="13.5" customHeight="1"/>
    <row r="5658" ht="13.5" customHeight="1"/>
    <row r="5659" ht="13.5" customHeight="1"/>
    <row r="5660" ht="13.5" customHeight="1"/>
    <row r="5661" ht="13.5" customHeight="1"/>
    <row r="5662" ht="13.5" customHeight="1"/>
    <row r="5663" ht="13.5" customHeight="1"/>
    <row r="5664" ht="13.5" customHeight="1"/>
    <row r="5665" ht="13.5" customHeight="1"/>
    <row r="5666" ht="13.5" customHeight="1"/>
    <row r="5667" ht="13.5" customHeight="1"/>
    <row r="5668" ht="13.5" customHeight="1"/>
    <row r="5669" ht="13.5" customHeight="1"/>
    <row r="5670" ht="13.5" customHeight="1"/>
    <row r="5671" ht="13.5" customHeight="1"/>
    <row r="5672" ht="13.5" customHeight="1"/>
    <row r="5673" ht="13.5" customHeight="1"/>
    <row r="5674" ht="13.5" customHeight="1"/>
    <row r="5675" ht="13.5" customHeight="1"/>
    <row r="5676" ht="13.5" customHeight="1"/>
    <row r="5677" ht="13.5" customHeight="1"/>
    <row r="5678" ht="13.5" customHeight="1"/>
    <row r="5679" ht="13.5" customHeight="1"/>
    <row r="5680" ht="13.5" customHeight="1"/>
    <row r="5681" ht="13.5" customHeight="1"/>
    <row r="5682" ht="13.5" customHeight="1"/>
    <row r="5683" ht="13.5" customHeight="1"/>
    <row r="5684" ht="13.5" customHeight="1"/>
    <row r="5685" ht="13.5" customHeight="1"/>
    <row r="5686" ht="13.5" customHeight="1"/>
    <row r="5687" ht="13.5" customHeight="1"/>
    <row r="5688" ht="13.5" customHeight="1"/>
    <row r="5689" ht="13.5" customHeight="1"/>
    <row r="5690" ht="13.5" customHeight="1"/>
    <row r="5691" ht="13.5" customHeight="1"/>
    <row r="5692" ht="13.5" customHeight="1"/>
    <row r="5693" ht="13.5" customHeight="1"/>
    <row r="5694" ht="13.5" customHeight="1"/>
    <row r="5695" ht="13.5" customHeight="1"/>
    <row r="5696" ht="13.5" customHeight="1"/>
    <row r="5697" ht="13.5" customHeight="1"/>
    <row r="5698" ht="13.5" customHeight="1"/>
    <row r="5699" ht="13.5" customHeight="1"/>
    <row r="5700" ht="13.5" customHeight="1"/>
    <row r="5701" ht="13.5" customHeight="1"/>
    <row r="5702" ht="13.5" customHeight="1"/>
    <row r="5703" ht="13.5" customHeight="1"/>
    <row r="5704" ht="13.5" customHeight="1"/>
    <row r="5705" ht="13.5" customHeight="1"/>
    <row r="5706" ht="13.5" customHeight="1"/>
    <row r="5707" ht="13.5" customHeight="1"/>
    <row r="5708" ht="13.5" customHeight="1"/>
    <row r="5709" ht="13.5" customHeight="1"/>
    <row r="5710" ht="13.5" customHeight="1"/>
    <row r="5711" ht="13.5" customHeight="1"/>
    <row r="5712" ht="13.5" customHeight="1"/>
    <row r="5713" ht="13.5" customHeight="1"/>
    <row r="5714" ht="13.5" customHeight="1"/>
    <row r="5715" ht="13.5" customHeight="1"/>
    <row r="5716" ht="13.5" customHeight="1"/>
    <row r="5717" ht="13.5" customHeight="1"/>
    <row r="5718" ht="13.5" customHeight="1"/>
    <row r="5719" ht="13.5" customHeight="1"/>
    <row r="5720" ht="13.5" customHeight="1"/>
    <row r="5721" ht="13.5" customHeight="1"/>
    <row r="5722" ht="13.5" customHeight="1"/>
    <row r="5723" ht="13.5" customHeight="1"/>
    <row r="5724" ht="13.5" customHeight="1"/>
    <row r="5725" ht="13.5" customHeight="1"/>
    <row r="5726" ht="13.5" customHeight="1"/>
    <row r="5727" ht="13.5" customHeight="1"/>
    <row r="5728" ht="13.5" customHeight="1"/>
    <row r="5729" ht="13.5" customHeight="1"/>
    <row r="5730" ht="13.5" customHeight="1"/>
    <row r="5731" ht="13.5" customHeight="1"/>
    <row r="5732" ht="13.5" customHeight="1"/>
    <row r="5733" ht="13.5" customHeight="1"/>
    <row r="5734" ht="13.5" customHeight="1"/>
    <row r="5735" ht="13.5" customHeight="1"/>
    <row r="5736" ht="13.5" customHeight="1"/>
    <row r="5737" ht="13.5" customHeight="1"/>
    <row r="5738" ht="13.5" customHeight="1"/>
    <row r="5739" ht="13.5" customHeight="1"/>
    <row r="5740" ht="13.5" customHeight="1"/>
    <row r="5741" ht="13.5" customHeight="1"/>
    <row r="5742" ht="13.5" customHeight="1"/>
    <row r="5743" ht="13.5" customHeight="1"/>
    <row r="5744" ht="13.5" customHeight="1"/>
    <row r="5745" ht="13.5" customHeight="1"/>
    <row r="5746" ht="13.5" customHeight="1"/>
    <row r="5747" ht="13.5" customHeight="1"/>
    <row r="5748" ht="13.5" customHeight="1"/>
    <row r="5749" ht="13.5" customHeight="1"/>
    <row r="5750" ht="13.5" customHeight="1"/>
    <row r="5751" ht="13.5" customHeight="1"/>
    <row r="5752" ht="13.5" customHeight="1"/>
    <row r="5753" ht="13.5" customHeight="1"/>
    <row r="5754" ht="13.5" customHeight="1"/>
    <row r="5755" ht="13.5" customHeight="1"/>
    <row r="5756" ht="13.5" customHeight="1"/>
    <row r="5757" ht="13.5" customHeight="1"/>
    <row r="5758" ht="13.5" customHeight="1"/>
    <row r="5759" ht="13.5" customHeight="1"/>
    <row r="5760" ht="13.5" customHeight="1"/>
    <row r="5761" ht="13.5" customHeight="1"/>
    <row r="5762" ht="13.5" customHeight="1"/>
    <row r="5763" ht="13.5" customHeight="1"/>
    <row r="5764" ht="13.5" customHeight="1"/>
    <row r="5765" ht="13.5" customHeight="1"/>
    <row r="5766" ht="13.5" customHeight="1"/>
    <row r="5767" ht="13.5" customHeight="1"/>
    <row r="5768" ht="13.5" customHeight="1"/>
    <row r="5769" ht="13.5" customHeight="1"/>
    <row r="5770" ht="13.5" customHeight="1"/>
    <row r="5771" ht="13.5" customHeight="1"/>
    <row r="5772" ht="13.5" customHeight="1"/>
    <row r="5773" ht="13.5" customHeight="1"/>
    <row r="5774" ht="13.5" customHeight="1"/>
    <row r="5775" ht="13.5" customHeight="1"/>
    <row r="5776" ht="13.5" customHeight="1"/>
    <row r="5777" ht="13.5" customHeight="1"/>
    <row r="5778" ht="13.5" customHeight="1"/>
    <row r="5779" ht="13.5" customHeight="1"/>
    <row r="5780" ht="13.5" customHeight="1"/>
    <row r="5781" ht="13.5" customHeight="1"/>
    <row r="5782" ht="13.5" customHeight="1"/>
    <row r="5783" ht="13.5" customHeight="1"/>
    <row r="5784" ht="13.5" customHeight="1"/>
    <row r="5785" ht="13.5" customHeight="1"/>
    <row r="5786" ht="13.5" customHeight="1"/>
    <row r="5787" ht="13.5" customHeight="1"/>
    <row r="5788" ht="13.5" customHeight="1"/>
    <row r="5789" ht="13.5" customHeight="1"/>
    <row r="5790" ht="13.5" customHeight="1"/>
    <row r="5791" ht="13.5" customHeight="1"/>
    <row r="5792" ht="13.5" customHeight="1"/>
    <row r="5793" ht="13.5" customHeight="1"/>
    <row r="5794" ht="13.5" customHeight="1"/>
    <row r="5795" ht="13.5" customHeight="1"/>
    <row r="5796" ht="13.5" customHeight="1"/>
    <row r="5797" ht="13.5" customHeight="1"/>
    <row r="5798" ht="13.5" customHeight="1"/>
    <row r="5799" ht="13.5" customHeight="1"/>
    <row r="5800" ht="13.5" customHeight="1"/>
    <row r="5801" ht="13.5" customHeight="1"/>
    <row r="5802" ht="13.5" customHeight="1"/>
    <row r="5803" ht="13.5" customHeight="1"/>
    <row r="5804" ht="13.5" customHeight="1"/>
    <row r="5805" ht="13.5" customHeight="1"/>
    <row r="5806" ht="13.5" customHeight="1"/>
    <row r="5807" ht="13.5" customHeight="1"/>
    <row r="5808" ht="13.5" customHeight="1"/>
    <row r="5809" ht="13.5" customHeight="1"/>
    <row r="5810" ht="13.5" customHeight="1"/>
    <row r="5811" ht="13.5" customHeight="1"/>
    <row r="5812" ht="13.5" customHeight="1"/>
    <row r="5813" ht="13.5" customHeight="1"/>
    <row r="5814" ht="13.5" customHeight="1"/>
    <row r="5815" ht="13.5" customHeight="1"/>
    <row r="5816" ht="13.5" customHeight="1"/>
    <row r="5817" ht="13.5" customHeight="1"/>
    <row r="5818" ht="13.5" customHeight="1"/>
    <row r="5819" ht="13.5" customHeight="1"/>
    <row r="5820" ht="13.5" customHeight="1"/>
    <row r="5821" ht="13.5" customHeight="1"/>
    <row r="5822" ht="13.5" customHeight="1"/>
    <row r="5823" ht="13.5" customHeight="1"/>
    <row r="5824" ht="13.5" customHeight="1"/>
    <row r="5825" ht="13.5" customHeight="1"/>
    <row r="5826" ht="13.5" customHeight="1"/>
    <row r="5827" ht="13.5" customHeight="1"/>
    <row r="5828" ht="13.5" customHeight="1"/>
    <row r="5829" ht="13.5" customHeight="1"/>
    <row r="5830" ht="13.5" customHeight="1"/>
    <row r="5831" ht="13.5" customHeight="1"/>
    <row r="5832" ht="13.5" customHeight="1"/>
    <row r="5833" ht="13.5" customHeight="1"/>
    <row r="5834" ht="13.5" customHeight="1"/>
    <row r="5835" ht="13.5" customHeight="1"/>
    <row r="5836" ht="13.5" customHeight="1"/>
    <row r="5837" ht="13.5" customHeight="1"/>
    <row r="5838" ht="13.5" customHeight="1"/>
    <row r="5839" ht="13.5" customHeight="1"/>
    <row r="5840" ht="13.5" customHeight="1"/>
    <row r="5841" ht="13.5" customHeight="1"/>
    <row r="5842" ht="13.5" customHeight="1"/>
    <row r="5843" ht="13.5" customHeight="1"/>
    <row r="5844" ht="13.5" customHeight="1"/>
    <row r="5845" ht="13.5" customHeight="1"/>
    <row r="5846" ht="13.5" customHeight="1"/>
    <row r="5847" ht="13.5" customHeight="1"/>
    <row r="5848" ht="13.5" customHeight="1"/>
    <row r="5849" ht="13.5" customHeight="1"/>
    <row r="5850" ht="13.5" customHeight="1"/>
    <row r="5851" ht="13.5" customHeight="1"/>
    <row r="5852" ht="13.5" customHeight="1"/>
    <row r="5853" ht="13.5" customHeight="1"/>
    <row r="5854" ht="13.5" customHeight="1"/>
    <row r="5855" ht="13.5" customHeight="1"/>
    <row r="5856" ht="13.5" customHeight="1"/>
    <row r="5857" ht="13.5" customHeight="1"/>
    <row r="5858" ht="13.5" customHeight="1"/>
    <row r="5859" ht="13.5" customHeight="1"/>
    <row r="5860" ht="13.5" customHeight="1"/>
    <row r="5861" ht="13.5" customHeight="1"/>
    <row r="5862" ht="13.5" customHeight="1"/>
    <row r="5863" ht="13.5" customHeight="1"/>
    <row r="5864" ht="13.5" customHeight="1"/>
    <row r="5865" ht="13.5" customHeight="1"/>
    <row r="5866" ht="13.5" customHeight="1"/>
    <row r="5867" ht="13.5" customHeight="1"/>
    <row r="5868" ht="13.5" customHeight="1"/>
    <row r="5869" ht="13.5" customHeight="1"/>
    <row r="5870" ht="13.5" customHeight="1"/>
    <row r="5871" ht="13.5" customHeight="1"/>
    <row r="5872" ht="13.5" customHeight="1"/>
    <row r="5873" ht="13.5" customHeight="1"/>
    <row r="5874" ht="13.5" customHeight="1"/>
    <row r="5875" ht="13.5" customHeight="1"/>
    <row r="5876" ht="13.5" customHeight="1"/>
    <row r="5877" ht="13.5" customHeight="1"/>
    <row r="5878" ht="13.5" customHeight="1"/>
    <row r="5879" ht="13.5" customHeight="1"/>
    <row r="5880" ht="13.5" customHeight="1"/>
    <row r="5881" ht="13.5" customHeight="1"/>
    <row r="5882" ht="13.5" customHeight="1"/>
    <row r="5883" ht="13.5" customHeight="1"/>
    <row r="5884" ht="13.5" customHeight="1"/>
    <row r="5885" ht="13.5" customHeight="1"/>
    <row r="5886" ht="13.5" customHeight="1"/>
    <row r="5887" ht="13.5" customHeight="1"/>
    <row r="5888" ht="13.5" customHeight="1"/>
    <row r="5889" ht="13.5" customHeight="1"/>
    <row r="5890" ht="13.5" customHeight="1"/>
    <row r="5891" ht="13.5" customHeight="1"/>
    <row r="5892" ht="13.5" customHeight="1"/>
    <row r="5893" ht="13.5" customHeight="1"/>
    <row r="5894" ht="13.5" customHeight="1"/>
    <row r="5895" ht="13.5" customHeight="1"/>
    <row r="5896" ht="13.5" customHeight="1"/>
    <row r="5897" ht="13.5" customHeight="1"/>
    <row r="5898" ht="13.5" customHeight="1"/>
    <row r="5899" ht="13.5" customHeight="1"/>
    <row r="5900" ht="13.5" customHeight="1"/>
    <row r="5901" ht="13.5" customHeight="1"/>
    <row r="5902" ht="13.5" customHeight="1"/>
    <row r="5903" ht="13.5" customHeight="1"/>
    <row r="5904" ht="13.5" customHeight="1"/>
    <row r="5905" ht="13.5" customHeight="1"/>
    <row r="5906" ht="13.5" customHeight="1"/>
    <row r="5907" ht="13.5" customHeight="1"/>
    <row r="5908" ht="13.5" customHeight="1"/>
    <row r="5909" ht="13.5" customHeight="1"/>
    <row r="5910" ht="13.5" customHeight="1"/>
    <row r="5911" ht="13.5" customHeight="1"/>
    <row r="5912" ht="13.5" customHeight="1"/>
    <row r="5913" ht="13.5" customHeight="1"/>
    <row r="5914" ht="13.5" customHeight="1"/>
    <row r="5915" ht="13.5" customHeight="1"/>
    <row r="5916" ht="13.5" customHeight="1"/>
    <row r="5917" ht="13.5" customHeight="1"/>
    <row r="5918" ht="13.5" customHeight="1"/>
    <row r="5919" ht="13.5" customHeight="1"/>
    <row r="5920" ht="13.5" customHeight="1"/>
    <row r="5921" ht="13.5" customHeight="1"/>
    <row r="5922" ht="13.5" customHeight="1"/>
    <row r="5923" ht="13.5" customHeight="1"/>
    <row r="5924" ht="13.5" customHeight="1"/>
    <row r="5925" ht="13.5" customHeight="1"/>
    <row r="5926" ht="13.5" customHeight="1"/>
    <row r="5927" ht="13.5" customHeight="1"/>
    <row r="5928" ht="13.5" customHeight="1"/>
    <row r="5929" ht="13.5" customHeight="1"/>
    <row r="5930" ht="13.5" customHeight="1"/>
    <row r="5931" ht="13.5" customHeight="1"/>
    <row r="5932" ht="13.5" customHeight="1"/>
    <row r="5933" ht="13.5" customHeight="1"/>
    <row r="5934" ht="13.5" customHeight="1"/>
    <row r="5935" ht="13.5" customHeight="1"/>
    <row r="5936" ht="13.5" customHeight="1"/>
    <row r="5937" ht="13.5" customHeight="1"/>
    <row r="5938" ht="13.5" customHeight="1"/>
    <row r="5939" ht="13.5" customHeight="1"/>
    <row r="5940" ht="13.5" customHeight="1"/>
    <row r="5941" ht="13.5" customHeight="1"/>
    <row r="5942" ht="13.5" customHeight="1"/>
    <row r="5943" ht="13.5" customHeight="1"/>
    <row r="5944" ht="13.5" customHeight="1"/>
    <row r="5945" ht="13.5" customHeight="1"/>
    <row r="5946" ht="13.5" customHeight="1"/>
    <row r="5947" ht="13.5" customHeight="1"/>
    <row r="5948" ht="13.5" customHeight="1"/>
    <row r="5949" ht="13.5" customHeight="1"/>
    <row r="5950" ht="13.5" customHeight="1"/>
    <row r="5951" ht="13.5" customHeight="1"/>
    <row r="5952" ht="13.5" customHeight="1"/>
    <row r="5953" ht="13.5" customHeight="1"/>
    <row r="5954" ht="13.5" customHeight="1"/>
    <row r="5955" ht="13.5" customHeight="1"/>
    <row r="5956" ht="13.5" customHeight="1"/>
    <row r="5957" ht="13.5" customHeight="1"/>
    <row r="5958" ht="13.5" customHeight="1"/>
    <row r="5959" ht="13.5" customHeight="1"/>
    <row r="5960" ht="13.5" customHeight="1"/>
    <row r="5961" ht="13.5" customHeight="1"/>
    <row r="5962" ht="13.5" customHeight="1"/>
    <row r="5963" ht="13.5" customHeight="1"/>
    <row r="5964" ht="13.5" customHeight="1"/>
    <row r="5965" ht="13.5" customHeight="1"/>
    <row r="5966" ht="13.5" customHeight="1"/>
    <row r="5967" ht="13.5" customHeight="1"/>
    <row r="5968" ht="13.5" customHeight="1"/>
    <row r="5969" ht="13.5" customHeight="1"/>
    <row r="5970" ht="13.5" customHeight="1"/>
    <row r="5971" ht="13.5" customHeight="1"/>
    <row r="5972" ht="13.5" customHeight="1"/>
    <row r="5973" ht="13.5" customHeight="1"/>
    <row r="5974" ht="13.5" customHeight="1"/>
    <row r="5975" ht="13.5" customHeight="1"/>
    <row r="5976" ht="13.5" customHeight="1"/>
    <row r="5977" ht="13.5" customHeight="1"/>
    <row r="5978" ht="13.5" customHeight="1"/>
    <row r="5979" ht="13.5" customHeight="1"/>
    <row r="5980" ht="13.5" customHeight="1"/>
    <row r="5981" ht="13.5" customHeight="1"/>
    <row r="5982" ht="13.5" customHeight="1"/>
    <row r="5983" ht="13.5" customHeight="1"/>
    <row r="5984" ht="13.5" customHeight="1"/>
    <row r="5985" ht="13.5" customHeight="1"/>
    <row r="5986" ht="13.5" customHeight="1"/>
    <row r="5987" ht="13.5" customHeight="1"/>
    <row r="5988" ht="13.5" customHeight="1"/>
    <row r="5989" ht="13.5" customHeight="1"/>
    <row r="5990" ht="13.5" customHeight="1"/>
    <row r="5991" ht="13.5" customHeight="1"/>
    <row r="5992" ht="13.5" customHeight="1"/>
    <row r="5993" ht="13.5" customHeight="1"/>
    <row r="5994" ht="13.5" customHeight="1"/>
    <row r="5995" ht="13.5" customHeight="1"/>
    <row r="5996" ht="13.5" customHeight="1"/>
    <row r="5997" ht="13.5" customHeight="1"/>
    <row r="5998" ht="13.5" customHeight="1"/>
    <row r="5999" ht="13.5" customHeight="1"/>
    <row r="6000" ht="13.5" customHeight="1"/>
    <row r="6001" ht="13.5" customHeight="1"/>
    <row r="6002" ht="13.5" customHeight="1"/>
    <row r="6003" ht="13.5" customHeight="1"/>
    <row r="6004" ht="13.5" customHeight="1"/>
    <row r="6005" ht="13.5" customHeight="1"/>
    <row r="6006" ht="13.5" customHeight="1"/>
    <row r="6007" ht="13.5" customHeight="1"/>
    <row r="6008" ht="13.5" customHeight="1"/>
    <row r="6009" ht="13.5" customHeight="1"/>
    <row r="6010" ht="13.5" customHeight="1"/>
    <row r="6011" ht="13.5" customHeight="1"/>
    <row r="6012" ht="13.5" customHeight="1"/>
    <row r="6013" ht="13.5" customHeight="1"/>
    <row r="6014" ht="13.5" customHeight="1"/>
    <row r="6015" ht="13.5" customHeight="1"/>
    <row r="6016" ht="13.5" customHeight="1"/>
    <row r="6017" ht="13.5" customHeight="1"/>
    <row r="6018" ht="13.5" customHeight="1"/>
    <row r="6019" ht="13.5" customHeight="1"/>
    <row r="6020" ht="13.5" customHeight="1"/>
    <row r="6021" ht="13.5" customHeight="1"/>
    <row r="6022" ht="13.5" customHeight="1"/>
    <row r="6023" ht="13.5" customHeight="1"/>
    <row r="6024" ht="13.5" customHeight="1"/>
    <row r="6025" ht="13.5" customHeight="1"/>
    <row r="6026" ht="13.5" customHeight="1"/>
    <row r="6027" ht="13.5" customHeight="1"/>
    <row r="6028" ht="13.5" customHeight="1"/>
    <row r="6029" ht="13.5" customHeight="1"/>
    <row r="6030" ht="13.5" customHeight="1"/>
    <row r="6031" ht="13.5" customHeight="1"/>
    <row r="6032" ht="13.5" customHeight="1"/>
    <row r="6033" ht="13.5" customHeight="1"/>
    <row r="6034" ht="13.5" customHeight="1"/>
    <row r="6035" ht="13.5" customHeight="1"/>
    <row r="6036" ht="13.5" customHeight="1"/>
    <row r="6037" ht="13.5" customHeight="1"/>
    <row r="6038" ht="13.5" customHeight="1"/>
    <row r="6039" ht="13.5" customHeight="1"/>
    <row r="6040" ht="13.5" customHeight="1"/>
    <row r="6041" ht="13.5" customHeight="1"/>
    <row r="6042" ht="13.5" customHeight="1"/>
    <row r="6043" ht="13.5" customHeight="1"/>
    <row r="6044" ht="13.5" customHeight="1"/>
    <row r="6045" ht="13.5" customHeight="1"/>
    <row r="6046" ht="13.5" customHeight="1"/>
    <row r="6047" ht="13.5" customHeight="1"/>
    <row r="6048" ht="13.5" customHeight="1"/>
    <row r="6049" ht="13.5" customHeight="1"/>
    <row r="6050" ht="13.5" customHeight="1"/>
    <row r="6051" ht="13.5" customHeight="1"/>
    <row r="6052" ht="13.5" customHeight="1"/>
    <row r="6053" ht="13.5" customHeight="1"/>
    <row r="6054" ht="13.5" customHeight="1"/>
    <row r="6055" ht="13.5" customHeight="1"/>
    <row r="6056" ht="13.5" customHeight="1"/>
    <row r="6057" ht="13.5" customHeight="1"/>
    <row r="6058" ht="13.5" customHeight="1"/>
    <row r="6059" ht="13.5" customHeight="1"/>
    <row r="6060" ht="13.5" customHeight="1"/>
    <row r="6061" ht="13.5" customHeight="1"/>
    <row r="6062" ht="13.5" customHeight="1"/>
    <row r="6063" ht="13.5" customHeight="1"/>
    <row r="6064" ht="13.5" customHeight="1"/>
    <row r="6065" ht="13.5" customHeight="1"/>
    <row r="6066" ht="13.5" customHeight="1"/>
    <row r="6067" ht="13.5" customHeight="1"/>
    <row r="6068" ht="13.5" customHeight="1"/>
    <row r="6069" ht="13.5" customHeight="1"/>
    <row r="6070" ht="13.5" customHeight="1"/>
    <row r="6071" ht="13.5" customHeight="1"/>
    <row r="6072" ht="13.5" customHeight="1"/>
    <row r="6073" ht="13.5" customHeight="1"/>
    <row r="6074" ht="13.5" customHeight="1"/>
    <row r="6075" ht="13.5" customHeight="1"/>
    <row r="6076" ht="13.5" customHeight="1"/>
    <row r="6077" ht="13.5" customHeight="1"/>
    <row r="6078" ht="13.5" customHeight="1"/>
    <row r="6079" ht="13.5" customHeight="1"/>
    <row r="6080" ht="13.5" customHeight="1"/>
    <row r="6081" ht="13.5" customHeight="1"/>
    <row r="6082" ht="13.5" customHeight="1"/>
    <row r="6083" ht="13.5" customHeight="1"/>
    <row r="6084" ht="13.5" customHeight="1"/>
    <row r="6085" ht="13.5" customHeight="1"/>
    <row r="6086" ht="13.5" customHeight="1"/>
    <row r="6087" ht="13.5" customHeight="1"/>
    <row r="6088" ht="13.5" customHeight="1"/>
    <row r="6089" ht="13.5" customHeight="1"/>
    <row r="6090" ht="13.5" customHeight="1"/>
    <row r="6091" ht="13.5" customHeight="1"/>
    <row r="6092" ht="13.5" customHeight="1"/>
    <row r="6093" ht="13.5" customHeight="1"/>
    <row r="6094" ht="13.5" customHeight="1"/>
    <row r="6095" ht="13.5" customHeight="1"/>
    <row r="6096" ht="13.5" customHeight="1"/>
    <row r="6097" ht="13.5" customHeight="1"/>
    <row r="6098" ht="13.5" customHeight="1"/>
    <row r="6099" ht="13.5" customHeight="1"/>
    <row r="6100" ht="13.5" customHeight="1"/>
    <row r="6101" ht="13.5" customHeight="1"/>
    <row r="6102" ht="13.5" customHeight="1"/>
    <row r="6103" ht="13.5" customHeight="1"/>
    <row r="6104" ht="13.5" customHeight="1"/>
    <row r="6105" ht="13.5" customHeight="1"/>
    <row r="6106" ht="13.5" customHeight="1"/>
    <row r="6107" ht="13.5" customHeight="1"/>
    <row r="6108" ht="13.5" customHeight="1"/>
    <row r="6109" ht="13.5" customHeight="1"/>
    <row r="6110" ht="13.5" customHeight="1"/>
    <row r="6111" ht="13.5" customHeight="1"/>
    <row r="6112" ht="13.5" customHeight="1"/>
    <row r="6113" ht="13.5" customHeight="1"/>
    <row r="6114" ht="13.5" customHeight="1"/>
    <row r="6115" ht="13.5" customHeight="1"/>
    <row r="6116" ht="13.5" customHeight="1"/>
    <row r="6117" ht="13.5" customHeight="1"/>
    <row r="6118" ht="13.5" customHeight="1"/>
    <row r="6119" ht="13.5" customHeight="1"/>
    <row r="6120" ht="13.5" customHeight="1"/>
    <row r="6121" ht="13.5" customHeight="1"/>
    <row r="6122" ht="13.5" customHeight="1"/>
    <row r="6123" ht="13.5" customHeight="1"/>
    <row r="6124" ht="13.5" customHeight="1"/>
    <row r="6125" ht="13.5" customHeight="1"/>
    <row r="6126" ht="13.5" customHeight="1"/>
    <row r="6127" ht="13.5" customHeight="1"/>
    <row r="6128" ht="13.5" customHeight="1"/>
    <row r="6129" ht="13.5" customHeight="1"/>
    <row r="6130" ht="13.5" customHeight="1"/>
    <row r="6131" ht="13.5" customHeight="1"/>
    <row r="6132" ht="13.5" customHeight="1"/>
    <row r="6133" ht="13.5" customHeight="1"/>
    <row r="6134" ht="13.5" customHeight="1"/>
    <row r="6135" ht="13.5" customHeight="1"/>
    <row r="6136" ht="13.5" customHeight="1"/>
    <row r="6137" ht="13.5" customHeight="1"/>
    <row r="6138" ht="13.5" customHeight="1"/>
    <row r="6139" ht="13.5" customHeight="1"/>
    <row r="6140" ht="13.5" customHeight="1"/>
    <row r="6141" ht="13.5" customHeight="1"/>
    <row r="6142" ht="13.5" customHeight="1"/>
    <row r="6143" ht="13.5" customHeight="1"/>
    <row r="6144" ht="13.5" customHeight="1"/>
    <row r="6145" ht="13.5" customHeight="1"/>
    <row r="6146" ht="13.5" customHeight="1"/>
    <row r="6147" ht="13.5" customHeight="1"/>
    <row r="6148" ht="13.5" customHeight="1"/>
    <row r="6149" ht="13.5" customHeight="1"/>
    <row r="6150" ht="13.5" customHeight="1"/>
    <row r="6151" ht="13.5" customHeight="1"/>
    <row r="6152" ht="13.5" customHeight="1"/>
    <row r="6153" ht="13.5" customHeight="1"/>
    <row r="6154" ht="13.5" customHeight="1"/>
    <row r="6155" ht="13.5" customHeight="1"/>
    <row r="6156" ht="13.5" customHeight="1"/>
    <row r="6157" ht="13.5" customHeight="1"/>
    <row r="6158" ht="13.5" customHeight="1"/>
    <row r="6159" ht="13.5" customHeight="1"/>
    <row r="6160" ht="13.5" customHeight="1"/>
    <row r="6161" ht="13.5" customHeight="1"/>
    <row r="6162" ht="13.5" customHeight="1"/>
    <row r="6163" ht="13.5" customHeight="1"/>
    <row r="6164" ht="13.5" customHeight="1"/>
    <row r="6165" ht="13.5" customHeight="1"/>
    <row r="6166" ht="13.5" customHeight="1"/>
    <row r="6167" ht="13.5" customHeight="1"/>
    <row r="6168" ht="13.5" customHeight="1"/>
    <row r="6169" ht="13.5" customHeight="1"/>
    <row r="6170" ht="13.5" customHeight="1"/>
    <row r="6171" ht="13.5" customHeight="1"/>
    <row r="6172" ht="13.5" customHeight="1"/>
    <row r="6173" ht="13.5" customHeight="1"/>
    <row r="6174" ht="13.5" customHeight="1"/>
    <row r="6175" ht="13.5" customHeight="1"/>
    <row r="6176" ht="13.5" customHeight="1"/>
    <row r="6177" ht="13.5" customHeight="1"/>
    <row r="6178" ht="13.5" customHeight="1"/>
    <row r="6179" ht="13.5" customHeight="1"/>
    <row r="6180" ht="13.5" customHeight="1"/>
    <row r="6181" ht="13.5" customHeight="1"/>
    <row r="6182" ht="13.5" customHeight="1"/>
    <row r="6183" ht="13.5" customHeight="1"/>
    <row r="6184" ht="13.5" customHeight="1"/>
    <row r="6185" ht="13.5" customHeight="1"/>
    <row r="6186" ht="13.5" customHeight="1"/>
    <row r="6187" ht="13.5" customHeight="1"/>
    <row r="6188" ht="13.5" customHeight="1"/>
    <row r="6189" ht="13.5" customHeight="1"/>
    <row r="6190" ht="13.5" customHeight="1"/>
    <row r="6191" ht="13.5" customHeight="1"/>
    <row r="6192" ht="13.5" customHeight="1"/>
    <row r="6193" ht="13.5" customHeight="1"/>
    <row r="6194" ht="13.5" customHeight="1"/>
    <row r="6195" ht="13.5" customHeight="1"/>
    <row r="6196" ht="13.5" customHeight="1"/>
    <row r="6197" ht="13.5" customHeight="1"/>
    <row r="6198" ht="13.5" customHeight="1"/>
    <row r="6199" ht="13.5" customHeight="1"/>
    <row r="6200" ht="13.5" customHeight="1"/>
    <row r="6201" ht="13.5" customHeight="1"/>
    <row r="6202" ht="13.5" customHeight="1"/>
    <row r="6203" ht="13.5" customHeight="1"/>
    <row r="6204" ht="13.5" customHeight="1"/>
    <row r="6205" ht="13.5" customHeight="1"/>
    <row r="6206" ht="13.5" customHeight="1"/>
    <row r="6207" ht="13.5" customHeight="1"/>
    <row r="6208" ht="13.5" customHeight="1"/>
    <row r="6209" ht="13.5" customHeight="1"/>
    <row r="6210" ht="13.5" customHeight="1"/>
    <row r="6211" ht="13.5" customHeight="1"/>
    <row r="6212" ht="13.5" customHeight="1"/>
    <row r="6213" ht="13.5" customHeight="1"/>
    <row r="6214" ht="13.5" customHeight="1"/>
    <row r="6215" ht="13.5" customHeight="1"/>
    <row r="6216" ht="13.5" customHeight="1"/>
    <row r="6217" ht="13.5" customHeight="1"/>
    <row r="6218" ht="13.5" customHeight="1"/>
    <row r="6219" ht="13.5" customHeight="1"/>
    <row r="6220" ht="13.5" customHeight="1"/>
    <row r="6221" ht="13.5" customHeight="1"/>
    <row r="6222" ht="13.5" customHeight="1"/>
    <row r="6223" ht="13.5" customHeight="1"/>
    <row r="6224" ht="13.5" customHeight="1"/>
    <row r="6225" ht="13.5" customHeight="1"/>
    <row r="6226" ht="13.5" customHeight="1"/>
    <row r="6227" ht="13.5" customHeight="1"/>
    <row r="6228" ht="13.5" customHeight="1"/>
    <row r="6229" ht="13.5" customHeight="1"/>
    <row r="6230" ht="13.5" customHeight="1"/>
    <row r="6231" ht="13.5" customHeight="1"/>
    <row r="6232" ht="13.5" customHeight="1"/>
    <row r="6233" ht="13.5" customHeight="1"/>
    <row r="6234" ht="13.5" customHeight="1"/>
    <row r="6235" ht="13.5" customHeight="1"/>
    <row r="6236" ht="13.5" customHeight="1"/>
    <row r="6237" ht="13.5" customHeight="1"/>
    <row r="6238" ht="13.5" customHeight="1"/>
    <row r="6239" ht="13.5" customHeight="1"/>
    <row r="6240" ht="13.5" customHeight="1"/>
    <row r="6241" ht="13.5" customHeight="1"/>
    <row r="6242" ht="13.5" customHeight="1"/>
    <row r="6243" ht="13.5" customHeight="1"/>
    <row r="6244" ht="13.5" customHeight="1"/>
    <row r="6245" ht="13.5" customHeight="1"/>
    <row r="6246" ht="13.5" customHeight="1"/>
    <row r="6247" ht="13.5" customHeight="1"/>
    <row r="6248" ht="13.5" customHeight="1"/>
    <row r="6249" ht="13.5" customHeight="1"/>
    <row r="6250" ht="13.5" customHeight="1"/>
    <row r="6251" ht="13.5" customHeight="1"/>
    <row r="6252" ht="13.5" customHeight="1"/>
    <row r="6253" ht="13.5" customHeight="1"/>
    <row r="6254" ht="13.5" customHeight="1"/>
    <row r="6255" ht="13.5" customHeight="1"/>
    <row r="6256" ht="13.5" customHeight="1"/>
    <row r="6257" ht="13.5" customHeight="1"/>
    <row r="6258" ht="13.5" customHeight="1"/>
    <row r="6259" ht="13.5" customHeight="1"/>
    <row r="6260" ht="13.5" customHeight="1"/>
    <row r="6261" ht="13.5" customHeight="1"/>
    <row r="6262" ht="13.5" customHeight="1"/>
    <row r="6263" ht="13.5" customHeight="1"/>
    <row r="6264" ht="13.5" customHeight="1"/>
    <row r="6265" ht="13.5" customHeight="1"/>
    <row r="6266" ht="13.5" customHeight="1"/>
    <row r="6267" ht="13.5" customHeight="1"/>
    <row r="6268" ht="13.5" customHeight="1"/>
    <row r="6269" ht="13.5" customHeight="1"/>
    <row r="6270" ht="13.5" customHeight="1"/>
    <row r="6271" ht="13.5" customHeight="1"/>
    <row r="6272" ht="13.5" customHeight="1"/>
    <row r="6273" ht="13.5" customHeight="1"/>
    <row r="6274" ht="13.5" customHeight="1"/>
    <row r="6275" ht="13.5" customHeight="1"/>
    <row r="6276" ht="13.5" customHeight="1"/>
    <row r="6277" ht="13.5" customHeight="1"/>
    <row r="6278" ht="13.5" customHeight="1"/>
    <row r="6279" ht="13.5" customHeight="1"/>
    <row r="6280" ht="13.5" customHeight="1"/>
    <row r="6281" ht="13.5" customHeight="1"/>
    <row r="6282" ht="13.5" customHeight="1"/>
    <row r="6283" ht="13.5" customHeight="1"/>
    <row r="6284" ht="13.5" customHeight="1"/>
    <row r="6285" ht="13.5" customHeight="1"/>
    <row r="6286" ht="13.5" customHeight="1"/>
    <row r="6287" ht="13.5" customHeight="1"/>
    <row r="6288" ht="13.5" customHeight="1"/>
    <row r="6289" ht="13.5" customHeight="1"/>
    <row r="6290" ht="13.5" customHeight="1"/>
    <row r="6291" ht="13.5" customHeight="1"/>
    <row r="6292" ht="13.5" customHeight="1"/>
    <row r="6293" ht="13.5" customHeight="1"/>
    <row r="6294" ht="13.5" customHeight="1"/>
    <row r="6295" ht="13.5" customHeight="1"/>
    <row r="6296" ht="13.5" customHeight="1"/>
    <row r="6297" ht="13.5" customHeight="1"/>
    <row r="6298" ht="13.5" customHeight="1"/>
    <row r="6299" ht="13.5" customHeight="1"/>
    <row r="6300" ht="13.5" customHeight="1"/>
    <row r="6301" ht="13.5" customHeight="1"/>
    <row r="6302" ht="13.5" customHeight="1"/>
    <row r="6303" ht="13.5" customHeight="1"/>
    <row r="6304" ht="13.5" customHeight="1"/>
    <row r="6305" ht="13.5" customHeight="1"/>
    <row r="6306" ht="13.5" customHeight="1"/>
    <row r="6307" ht="13.5" customHeight="1"/>
    <row r="6308" ht="13.5" customHeight="1"/>
    <row r="6309" ht="13.5" customHeight="1"/>
    <row r="6310" ht="13.5" customHeight="1"/>
    <row r="6311" ht="13.5" customHeight="1"/>
    <row r="6312" ht="13.5" customHeight="1"/>
    <row r="6313" ht="13.5" customHeight="1"/>
    <row r="6314" ht="13.5" customHeight="1"/>
    <row r="6315" ht="13.5" customHeight="1"/>
    <row r="6316" ht="13.5" customHeight="1"/>
    <row r="6317" ht="13.5" customHeight="1"/>
    <row r="6318" ht="13.5" customHeight="1"/>
    <row r="6319" ht="13.5" customHeight="1"/>
    <row r="6320" ht="13.5" customHeight="1"/>
    <row r="6321" ht="13.5" customHeight="1"/>
    <row r="6322" ht="13.5" customHeight="1"/>
    <row r="6323" ht="13.5" customHeight="1"/>
    <row r="6324" ht="13.5" customHeight="1"/>
    <row r="6325" ht="13.5" customHeight="1"/>
    <row r="6326" ht="13.5" customHeight="1"/>
    <row r="6327" ht="13.5" customHeight="1"/>
    <row r="6328" ht="13.5" customHeight="1"/>
    <row r="6329" ht="13.5" customHeight="1"/>
    <row r="6330" ht="13.5" customHeight="1"/>
    <row r="6331" ht="13.5" customHeight="1"/>
    <row r="6332" ht="13.5" customHeight="1"/>
    <row r="6333" ht="13.5" customHeight="1"/>
    <row r="6334" ht="13.5" customHeight="1"/>
    <row r="6335" ht="13.5" customHeight="1"/>
    <row r="6336" ht="13.5" customHeight="1"/>
    <row r="6337" ht="13.5" customHeight="1"/>
    <row r="6338" ht="13.5" customHeight="1"/>
    <row r="6339" ht="13.5" customHeight="1"/>
    <row r="6340" ht="13.5" customHeight="1"/>
    <row r="6341" ht="13.5" customHeight="1"/>
    <row r="6342" ht="13.5" customHeight="1"/>
    <row r="6343" ht="13.5" customHeight="1"/>
    <row r="6344" ht="13.5" customHeight="1"/>
    <row r="6345" ht="13.5" customHeight="1"/>
    <row r="6346" ht="13.5" customHeight="1"/>
    <row r="6347" ht="13.5" customHeight="1"/>
    <row r="6348" ht="13.5" customHeight="1"/>
    <row r="6349" ht="13.5" customHeight="1"/>
    <row r="6350" ht="13.5" customHeight="1"/>
    <row r="6351" ht="13.5" customHeight="1"/>
    <row r="6352" ht="13.5" customHeight="1"/>
    <row r="6353" ht="13.5" customHeight="1"/>
    <row r="6354" ht="13.5" customHeight="1"/>
    <row r="6355" ht="13.5" customHeight="1"/>
    <row r="6356" ht="13.5" customHeight="1"/>
    <row r="6357" ht="13.5" customHeight="1"/>
    <row r="6358" ht="13.5" customHeight="1"/>
    <row r="6359" ht="13.5" customHeight="1"/>
    <row r="6360" ht="13.5" customHeight="1"/>
    <row r="6361" ht="13.5" customHeight="1"/>
    <row r="6362" ht="13.5" customHeight="1"/>
    <row r="6363" ht="13.5" customHeight="1"/>
    <row r="6364" ht="13.5" customHeight="1"/>
    <row r="6365" ht="13.5" customHeight="1"/>
    <row r="6366" ht="13.5" customHeight="1"/>
    <row r="6367" ht="13.5" customHeight="1"/>
    <row r="6368" ht="13.5" customHeight="1"/>
    <row r="6369" ht="13.5" customHeight="1"/>
    <row r="6370" ht="13.5" customHeight="1"/>
    <row r="6371" ht="13.5" customHeight="1"/>
    <row r="6372" ht="13.5" customHeight="1"/>
    <row r="6373" ht="13.5" customHeight="1"/>
    <row r="6374" ht="13.5" customHeight="1"/>
    <row r="6375" ht="13.5" customHeight="1"/>
    <row r="6376" ht="13.5" customHeight="1"/>
    <row r="6377" ht="13.5" customHeight="1"/>
    <row r="6378" ht="13.5" customHeight="1"/>
    <row r="6379" ht="13.5" customHeight="1"/>
    <row r="6380" ht="13.5" customHeight="1"/>
    <row r="6381" ht="13.5" customHeight="1"/>
    <row r="6382" ht="13.5" customHeight="1"/>
    <row r="6383" ht="13.5" customHeight="1"/>
    <row r="6384" ht="13.5" customHeight="1"/>
    <row r="6385" ht="13.5" customHeight="1"/>
    <row r="6386" ht="13.5" customHeight="1"/>
    <row r="6387" ht="13.5" customHeight="1"/>
    <row r="6388" ht="13.5" customHeight="1"/>
    <row r="6389" ht="13.5" customHeight="1"/>
    <row r="6390" ht="13.5" customHeight="1"/>
    <row r="6391" ht="13.5" customHeight="1"/>
    <row r="6392" ht="13.5" customHeight="1"/>
    <row r="6393" ht="13.5" customHeight="1"/>
    <row r="6394" ht="13.5" customHeight="1"/>
    <row r="6395" ht="13.5" customHeight="1"/>
    <row r="6396" ht="13.5" customHeight="1"/>
    <row r="6397" ht="13.5" customHeight="1"/>
    <row r="6398" ht="13.5" customHeight="1"/>
    <row r="6399" ht="13.5" customHeight="1"/>
    <row r="6400" ht="13.5" customHeight="1"/>
    <row r="6401" ht="13.5" customHeight="1"/>
    <row r="6402" ht="13.5" customHeight="1"/>
    <row r="6403" ht="13.5" customHeight="1"/>
    <row r="6404" ht="13.5" customHeight="1"/>
    <row r="6405" ht="13.5" customHeight="1"/>
    <row r="6406" ht="13.5" customHeight="1"/>
    <row r="6407" ht="13.5" customHeight="1"/>
    <row r="6408" ht="13.5" customHeight="1"/>
    <row r="6409" ht="13.5" customHeight="1"/>
    <row r="6410" ht="13.5" customHeight="1"/>
    <row r="6411" ht="13.5" customHeight="1"/>
    <row r="6412" ht="13.5" customHeight="1"/>
    <row r="6413" ht="13.5" customHeight="1"/>
    <row r="6414" ht="13.5" customHeight="1"/>
    <row r="6415" ht="13.5" customHeight="1"/>
    <row r="6416" ht="13.5" customHeight="1"/>
    <row r="6417" ht="13.5" customHeight="1"/>
    <row r="6418" ht="13.5" customHeight="1"/>
    <row r="6419" ht="13.5" customHeight="1"/>
    <row r="6420" ht="13.5" customHeight="1"/>
    <row r="6421" ht="13.5" customHeight="1"/>
    <row r="6422" ht="13.5" customHeight="1"/>
    <row r="6423" ht="13.5" customHeight="1"/>
    <row r="6424" ht="13.5" customHeight="1"/>
    <row r="6425" ht="13.5" customHeight="1"/>
    <row r="6426" ht="13.5" customHeight="1"/>
    <row r="6427" ht="13.5" customHeight="1"/>
    <row r="6428" ht="13.5" customHeight="1"/>
    <row r="6429" ht="13.5" customHeight="1"/>
    <row r="6430" ht="13.5" customHeight="1"/>
    <row r="6431" ht="13.5" customHeight="1"/>
    <row r="6432" ht="13.5" customHeight="1"/>
    <row r="6433" ht="13.5" customHeight="1"/>
    <row r="6434" ht="13.5" customHeight="1"/>
    <row r="6435" ht="13.5" customHeight="1"/>
    <row r="6436" ht="13.5" customHeight="1"/>
    <row r="6437" ht="13.5" customHeight="1"/>
    <row r="6438" ht="13.5" customHeight="1"/>
    <row r="6439" ht="13.5" customHeight="1"/>
    <row r="6440" ht="13.5" customHeight="1"/>
    <row r="6441" ht="13.5" customHeight="1"/>
    <row r="6442" ht="13.5" customHeight="1"/>
    <row r="6443" ht="13.5" customHeight="1"/>
    <row r="6444" ht="13.5" customHeight="1"/>
    <row r="6445" ht="13.5" customHeight="1"/>
    <row r="6446" ht="13.5" customHeight="1"/>
    <row r="6447" ht="13.5" customHeight="1"/>
    <row r="6448" ht="13.5" customHeight="1"/>
    <row r="6449" ht="13.5" customHeight="1"/>
    <row r="6450" ht="13.5" customHeight="1"/>
    <row r="6451" ht="13.5" customHeight="1"/>
    <row r="6452" ht="13.5" customHeight="1"/>
    <row r="6453" ht="13.5" customHeight="1"/>
    <row r="6454" ht="13.5" customHeight="1"/>
    <row r="6455" ht="13.5" customHeight="1"/>
    <row r="6456" ht="13.5" customHeight="1"/>
    <row r="6457" ht="13.5" customHeight="1"/>
    <row r="6458" ht="13.5" customHeight="1"/>
    <row r="6459" ht="13.5" customHeight="1"/>
    <row r="6460" ht="13.5" customHeight="1"/>
    <row r="6461" ht="13.5" customHeight="1"/>
    <row r="6462" ht="13.5" customHeight="1"/>
    <row r="6463" ht="13.5" customHeight="1"/>
    <row r="6464" ht="13.5" customHeight="1"/>
    <row r="6465" ht="13.5" customHeight="1"/>
    <row r="6466" ht="13.5" customHeight="1"/>
    <row r="6467" ht="13.5" customHeight="1"/>
    <row r="6468" ht="13.5" customHeight="1"/>
    <row r="6469" ht="13.5" customHeight="1"/>
    <row r="6470" ht="13.5" customHeight="1"/>
    <row r="6471" ht="13.5" customHeight="1"/>
    <row r="6472" ht="13.5" customHeight="1"/>
    <row r="6473" ht="13.5" customHeight="1"/>
    <row r="6474" ht="13.5" customHeight="1"/>
    <row r="6475" ht="13.5" customHeight="1"/>
    <row r="6476" ht="13.5" customHeight="1"/>
    <row r="6477" ht="13.5" customHeight="1"/>
    <row r="6478" ht="13.5" customHeight="1"/>
    <row r="6479" ht="13.5" customHeight="1"/>
    <row r="6480" ht="13.5" customHeight="1"/>
    <row r="6481" ht="13.5" customHeight="1"/>
    <row r="6482" ht="13.5" customHeight="1"/>
    <row r="6483" ht="13.5" customHeight="1"/>
    <row r="6484" ht="13.5" customHeight="1"/>
    <row r="6485" ht="13.5" customHeight="1"/>
    <row r="6486" ht="13.5" customHeight="1"/>
    <row r="6487" ht="13.5" customHeight="1"/>
    <row r="6488" ht="13.5" customHeight="1"/>
    <row r="6489" ht="13.5" customHeight="1"/>
    <row r="6490" ht="13.5" customHeight="1"/>
    <row r="6491" ht="13.5" customHeight="1"/>
    <row r="6492" ht="13.5" customHeight="1"/>
    <row r="6493" ht="13.5" customHeight="1"/>
    <row r="6494" ht="13.5" customHeight="1"/>
    <row r="6495" ht="13.5" customHeight="1"/>
    <row r="6496" ht="13.5" customHeight="1"/>
    <row r="6497" ht="13.5" customHeight="1"/>
    <row r="6498" ht="13.5" customHeight="1"/>
    <row r="6499" ht="13.5" customHeight="1"/>
    <row r="6500" ht="13.5" customHeight="1"/>
    <row r="6501" ht="13.5" customHeight="1"/>
    <row r="6502" ht="13.5" customHeight="1"/>
    <row r="6503" ht="13.5" customHeight="1"/>
    <row r="6504" ht="13.5" customHeight="1"/>
    <row r="6505" ht="13.5" customHeight="1"/>
    <row r="6506" ht="13.5" customHeight="1"/>
    <row r="6507" ht="13.5" customHeight="1"/>
    <row r="6508" ht="13.5" customHeight="1"/>
    <row r="6509" ht="13.5" customHeight="1"/>
    <row r="6510" ht="13.5" customHeight="1"/>
    <row r="6511" ht="13.5" customHeight="1"/>
    <row r="6512" ht="13.5" customHeight="1"/>
    <row r="6513" ht="13.5" customHeight="1"/>
    <row r="6514" ht="13.5" customHeight="1"/>
    <row r="6515" ht="13.5" customHeight="1"/>
    <row r="6516" ht="13.5" customHeight="1"/>
    <row r="6517" ht="13.5" customHeight="1"/>
    <row r="6518" ht="13.5" customHeight="1"/>
    <row r="6519" ht="13.5" customHeight="1"/>
    <row r="6520" ht="13.5" customHeight="1"/>
    <row r="6521" ht="13.5" customHeight="1"/>
    <row r="6522" ht="13.5" customHeight="1"/>
    <row r="6523" ht="13.5" customHeight="1"/>
    <row r="6524" ht="13.5" customHeight="1"/>
    <row r="6525" ht="13.5" customHeight="1"/>
    <row r="6526" ht="13.5" customHeight="1"/>
    <row r="6527" ht="13.5" customHeight="1"/>
    <row r="6528" ht="13.5" customHeight="1"/>
    <row r="6529" ht="13.5" customHeight="1"/>
    <row r="6530" ht="13.5" customHeight="1"/>
    <row r="6531" ht="13.5" customHeight="1"/>
    <row r="6532" ht="13.5" customHeight="1"/>
    <row r="6533" ht="13.5" customHeight="1"/>
    <row r="6534" ht="13.5" customHeight="1"/>
    <row r="6535" ht="13.5" customHeight="1"/>
    <row r="6536" ht="13.5" customHeight="1"/>
    <row r="6537" ht="13.5" customHeight="1"/>
    <row r="6538" ht="13.5" customHeight="1"/>
    <row r="6539" ht="13.5" customHeight="1"/>
    <row r="6540" ht="13.5" customHeight="1"/>
    <row r="6541" ht="13.5" customHeight="1"/>
    <row r="6542" ht="13.5" customHeight="1"/>
    <row r="6543" ht="13.5" customHeight="1"/>
    <row r="6544" ht="13.5" customHeight="1"/>
    <row r="6545" ht="13.5" customHeight="1"/>
    <row r="6546" ht="13.5" customHeight="1"/>
    <row r="6547" ht="13.5" customHeight="1"/>
    <row r="6548" ht="13.5" customHeight="1"/>
    <row r="6549" ht="13.5" customHeight="1"/>
    <row r="6550" ht="13.5" customHeight="1"/>
    <row r="6551" ht="13.5" customHeight="1"/>
    <row r="6552" ht="13.5" customHeight="1"/>
    <row r="6553" ht="13.5" customHeight="1"/>
    <row r="6554" ht="13.5" customHeight="1"/>
    <row r="6555" ht="13.5" customHeight="1"/>
    <row r="6556" ht="13.5" customHeight="1"/>
    <row r="6557" ht="13.5" customHeight="1"/>
    <row r="6558" ht="13.5" customHeight="1"/>
    <row r="6559" ht="13.5" customHeight="1"/>
    <row r="6560" ht="13.5" customHeight="1"/>
    <row r="6561" ht="13.5" customHeight="1"/>
    <row r="6562" ht="13.5" customHeight="1"/>
    <row r="6563" ht="13.5" customHeight="1"/>
    <row r="6564" ht="13.5" customHeight="1"/>
    <row r="6565" ht="13.5" customHeight="1"/>
    <row r="6566" ht="13.5" customHeight="1"/>
    <row r="6567" ht="13.5" customHeight="1"/>
    <row r="6568" ht="13.5" customHeight="1"/>
    <row r="6569" ht="13.5" customHeight="1"/>
    <row r="6570" ht="13.5" customHeight="1"/>
    <row r="6571" ht="13.5" customHeight="1"/>
    <row r="6572" ht="13.5" customHeight="1"/>
    <row r="6573" ht="13.5" customHeight="1"/>
    <row r="6574" ht="13.5" customHeight="1"/>
    <row r="6575" ht="13.5" customHeight="1"/>
    <row r="6576" ht="13.5" customHeight="1"/>
    <row r="6577" ht="13.5" customHeight="1"/>
    <row r="6578" ht="13.5" customHeight="1"/>
    <row r="6579" ht="13.5" customHeight="1"/>
    <row r="6580" ht="13.5" customHeight="1"/>
    <row r="6581" ht="13.5" customHeight="1"/>
    <row r="6582" ht="13.5" customHeight="1"/>
    <row r="6583" ht="13.5" customHeight="1"/>
    <row r="6584" ht="13.5" customHeight="1"/>
    <row r="6585" ht="13.5" customHeight="1"/>
    <row r="6586" ht="13.5" customHeight="1"/>
    <row r="6587" ht="13.5" customHeight="1"/>
    <row r="6588" ht="13.5" customHeight="1"/>
    <row r="6589" ht="13.5" customHeight="1"/>
    <row r="6590" ht="13.5" customHeight="1"/>
    <row r="6591" ht="13.5" customHeight="1"/>
    <row r="6592" ht="13.5" customHeight="1"/>
    <row r="6593" ht="13.5" customHeight="1"/>
    <row r="6594" ht="13.5" customHeight="1"/>
    <row r="6595" ht="13.5" customHeight="1"/>
    <row r="6596" ht="13.5" customHeight="1"/>
    <row r="6597" ht="13.5" customHeight="1"/>
    <row r="6598" ht="13.5" customHeight="1"/>
    <row r="6599" ht="13.5" customHeight="1"/>
    <row r="6600" ht="13.5" customHeight="1"/>
    <row r="6601" ht="13.5" customHeight="1"/>
    <row r="6602" ht="13.5" customHeight="1"/>
    <row r="6603" ht="13.5" customHeight="1"/>
    <row r="6604" ht="13.5" customHeight="1"/>
    <row r="6605" ht="13.5" customHeight="1"/>
    <row r="6606" ht="13.5" customHeight="1"/>
    <row r="6607" ht="13.5" customHeight="1"/>
    <row r="6608" ht="13.5" customHeight="1"/>
    <row r="6609" ht="13.5" customHeight="1"/>
    <row r="6610" ht="13.5" customHeight="1"/>
    <row r="6611" ht="13.5" customHeight="1"/>
    <row r="6612" ht="13.5" customHeight="1"/>
    <row r="6613" ht="13.5" customHeight="1"/>
    <row r="6614" ht="13.5" customHeight="1"/>
    <row r="6615" ht="13.5" customHeight="1"/>
    <row r="6616" ht="13.5" customHeight="1"/>
    <row r="6617" ht="13.5" customHeight="1"/>
    <row r="6618" ht="13.5" customHeight="1"/>
    <row r="6619" ht="13.5" customHeight="1"/>
    <row r="6620" ht="13.5" customHeight="1"/>
    <row r="6621" ht="13.5" customHeight="1"/>
    <row r="6622" ht="13.5" customHeight="1"/>
    <row r="6623" ht="13.5" customHeight="1"/>
    <row r="6624" ht="13.5" customHeight="1"/>
    <row r="6625" ht="13.5" customHeight="1"/>
    <row r="6626" ht="13.5" customHeight="1"/>
    <row r="6627" ht="13.5" customHeight="1"/>
    <row r="6628" ht="13.5" customHeight="1"/>
    <row r="6629" ht="13.5" customHeight="1"/>
    <row r="6630" ht="13.5" customHeight="1"/>
    <row r="6631" ht="13.5" customHeight="1"/>
    <row r="6632" ht="13.5" customHeight="1"/>
    <row r="6633" ht="13.5" customHeight="1"/>
    <row r="6634" ht="13.5" customHeight="1"/>
    <row r="6635" ht="13.5" customHeight="1"/>
    <row r="6636" ht="13.5" customHeight="1"/>
    <row r="6637" ht="13.5" customHeight="1"/>
    <row r="6638" ht="13.5" customHeight="1"/>
    <row r="6639" ht="13.5" customHeight="1"/>
    <row r="6640" ht="13.5" customHeight="1"/>
    <row r="6641" ht="13.5" customHeight="1"/>
    <row r="6642" ht="13.5" customHeight="1"/>
    <row r="6643" ht="13.5" customHeight="1"/>
    <row r="6644" ht="13.5" customHeight="1"/>
    <row r="6645" ht="13.5" customHeight="1"/>
    <row r="6646" ht="13.5" customHeight="1"/>
    <row r="6647" ht="13.5" customHeight="1"/>
    <row r="6648" ht="13.5" customHeight="1"/>
    <row r="6649" ht="13.5" customHeight="1"/>
    <row r="6650" ht="13.5" customHeight="1"/>
    <row r="6651" ht="13.5" customHeight="1"/>
    <row r="6652" ht="13.5" customHeight="1"/>
    <row r="6653" ht="13.5" customHeight="1"/>
    <row r="6654" ht="13.5" customHeight="1"/>
    <row r="6655" ht="13.5" customHeight="1"/>
    <row r="6656" ht="13.5" customHeight="1"/>
    <row r="6657" ht="13.5" customHeight="1"/>
    <row r="6658" ht="13.5" customHeight="1"/>
    <row r="6659" ht="13.5" customHeight="1"/>
    <row r="6660" ht="13.5" customHeight="1"/>
    <row r="6661" ht="13.5" customHeight="1"/>
    <row r="6662" ht="13.5" customHeight="1"/>
    <row r="6663" ht="13.5" customHeight="1"/>
    <row r="6664" ht="13.5" customHeight="1"/>
    <row r="6665" ht="13.5" customHeight="1"/>
    <row r="6666" ht="13.5" customHeight="1"/>
    <row r="6667" ht="13.5" customHeight="1"/>
    <row r="6668" ht="13.5" customHeight="1"/>
    <row r="6669" ht="13.5" customHeight="1"/>
    <row r="6670" ht="13.5" customHeight="1"/>
    <row r="6671" ht="13.5" customHeight="1"/>
    <row r="6672" ht="13.5" customHeight="1"/>
    <row r="6673" ht="13.5" customHeight="1"/>
    <row r="6674" ht="13.5" customHeight="1"/>
    <row r="6675" ht="13.5" customHeight="1"/>
    <row r="6676" ht="13.5" customHeight="1"/>
    <row r="6677" ht="13.5" customHeight="1"/>
    <row r="6678" ht="13.5" customHeight="1"/>
    <row r="6679" ht="13.5" customHeight="1"/>
    <row r="6680" ht="13.5" customHeight="1"/>
    <row r="6681" ht="13.5" customHeight="1"/>
    <row r="6682" ht="13.5" customHeight="1"/>
    <row r="6683" ht="13.5" customHeight="1"/>
    <row r="6684" ht="13.5" customHeight="1"/>
    <row r="6685" ht="13.5" customHeight="1"/>
    <row r="6686" ht="13.5" customHeight="1"/>
    <row r="6687" ht="13.5" customHeight="1"/>
    <row r="6688" ht="13.5" customHeight="1"/>
    <row r="6689" ht="13.5" customHeight="1"/>
    <row r="6690" ht="13.5" customHeight="1"/>
    <row r="6691" ht="13.5" customHeight="1"/>
    <row r="6692" ht="13.5" customHeight="1"/>
    <row r="6693" ht="13.5" customHeight="1"/>
    <row r="6694" ht="13.5" customHeight="1"/>
    <row r="6695" ht="13.5" customHeight="1"/>
    <row r="6696" ht="13.5" customHeight="1"/>
    <row r="6697" ht="13.5" customHeight="1"/>
    <row r="6698" ht="13.5" customHeight="1"/>
    <row r="6699" ht="13.5" customHeight="1"/>
    <row r="6700" ht="13.5" customHeight="1"/>
    <row r="6701" ht="13.5" customHeight="1"/>
    <row r="6702" ht="13.5" customHeight="1"/>
    <row r="6703" ht="13.5" customHeight="1"/>
    <row r="6704" ht="13.5" customHeight="1"/>
    <row r="6705" ht="13.5" customHeight="1"/>
    <row r="6706" ht="13.5" customHeight="1"/>
    <row r="6707" ht="13.5" customHeight="1"/>
    <row r="6708" ht="13.5" customHeight="1"/>
    <row r="6709" ht="13.5" customHeight="1"/>
    <row r="6710" ht="13.5" customHeight="1"/>
    <row r="6711" ht="13.5" customHeight="1"/>
    <row r="6712" ht="13.5" customHeight="1"/>
    <row r="6713" ht="13.5" customHeight="1"/>
    <row r="6714" ht="13.5" customHeight="1"/>
    <row r="6715" ht="13.5" customHeight="1"/>
    <row r="6716" ht="13.5" customHeight="1"/>
    <row r="6717" ht="13.5" customHeight="1"/>
    <row r="6718" ht="13.5" customHeight="1"/>
    <row r="6719" ht="13.5" customHeight="1"/>
    <row r="6720" ht="13.5" customHeight="1"/>
    <row r="6721" ht="13.5" customHeight="1"/>
    <row r="6722" ht="13.5" customHeight="1"/>
    <row r="6723" ht="13.5" customHeight="1"/>
    <row r="6724" ht="13.5" customHeight="1"/>
    <row r="6725" ht="13.5" customHeight="1"/>
    <row r="6726" ht="13.5" customHeight="1"/>
    <row r="6727" ht="13.5" customHeight="1"/>
    <row r="6728" ht="13.5" customHeight="1"/>
    <row r="6729" ht="13.5" customHeight="1"/>
    <row r="6730" ht="13.5" customHeight="1"/>
    <row r="6731" ht="13.5" customHeight="1"/>
    <row r="6732" ht="13.5" customHeight="1"/>
    <row r="6733" ht="13.5" customHeight="1"/>
    <row r="6734" ht="13.5" customHeight="1"/>
    <row r="6735" ht="13.5" customHeight="1"/>
    <row r="6736" ht="13.5" customHeight="1"/>
    <row r="6737" ht="13.5" customHeight="1"/>
    <row r="6738" ht="13.5" customHeight="1"/>
    <row r="6739" ht="13.5" customHeight="1"/>
    <row r="6740" ht="13.5" customHeight="1"/>
    <row r="6741" ht="13.5" customHeight="1"/>
    <row r="6742" ht="13.5" customHeight="1"/>
    <row r="6743" ht="13.5" customHeight="1"/>
    <row r="6744" ht="13.5" customHeight="1"/>
    <row r="6745" ht="13.5" customHeight="1"/>
    <row r="6746" ht="13.5" customHeight="1"/>
    <row r="6747" ht="13.5" customHeight="1"/>
    <row r="6748" ht="13.5" customHeight="1"/>
    <row r="6749" ht="13.5" customHeight="1"/>
    <row r="6750" ht="13.5" customHeight="1"/>
    <row r="6751" ht="13.5" customHeight="1"/>
    <row r="6752" ht="13.5" customHeight="1"/>
    <row r="6753" ht="13.5" customHeight="1"/>
    <row r="6754" ht="13.5" customHeight="1"/>
    <row r="6755" ht="13.5" customHeight="1"/>
    <row r="6756" ht="13.5" customHeight="1"/>
    <row r="6757" ht="13.5" customHeight="1"/>
    <row r="6758" ht="13.5" customHeight="1"/>
    <row r="6759" ht="13.5" customHeight="1"/>
    <row r="6760" ht="13.5" customHeight="1"/>
    <row r="6761" ht="13.5" customHeight="1"/>
    <row r="6762" ht="13.5" customHeight="1"/>
    <row r="6763" ht="13.5" customHeight="1"/>
    <row r="6764" ht="13.5" customHeight="1"/>
    <row r="6765" ht="13.5" customHeight="1"/>
    <row r="6766" ht="13.5" customHeight="1"/>
    <row r="6767" ht="13.5" customHeight="1"/>
    <row r="6768" ht="13.5" customHeight="1"/>
    <row r="6769" ht="13.5" customHeight="1"/>
    <row r="6770" ht="13.5" customHeight="1"/>
    <row r="6771" ht="13.5" customHeight="1"/>
    <row r="6772" ht="13.5" customHeight="1"/>
    <row r="6773" ht="13.5" customHeight="1"/>
    <row r="6774" ht="13.5" customHeight="1"/>
    <row r="6775" ht="13.5" customHeight="1"/>
    <row r="6776" ht="13.5" customHeight="1"/>
    <row r="6777" ht="13.5" customHeight="1"/>
    <row r="6778" ht="13.5" customHeight="1"/>
    <row r="6779" ht="13.5" customHeight="1"/>
    <row r="6780" ht="13.5" customHeight="1"/>
    <row r="6781" ht="13.5" customHeight="1"/>
    <row r="6782" ht="13.5" customHeight="1"/>
    <row r="6783" ht="13.5" customHeight="1"/>
    <row r="6784" ht="13.5" customHeight="1"/>
    <row r="6785" ht="13.5" customHeight="1"/>
    <row r="6786" ht="13.5" customHeight="1"/>
    <row r="6787" ht="13.5" customHeight="1"/>
    <row r="6788" ht="13.5" customHeight="1"/>
    <row r="6789" ht="13.5" customHeight="1"/>
    <row r="6790" ht="13.5" customHeight="1"/>
    <row r="6791" ht="13.5" customHeight="1"/>
    <row r="6792" ht="13.5" customHeight="1"/>
    <row r="6793" ht="13.5" customHeight="1"/>
    <row r="6794" ht="13.5" customHeight="1"/>
    <row r="6795" ht="13.5" customHeight="1"/>
    <row r="6796" ht="13.5" customHeight="1"/>
    <row r="6797" ht="13.5" customHeight="1"/>
    <row r="6798" ht="13.5" customHeight="1"/>
    <row r="6799" ht="13.5" customHeight="1"/>
    <row r="6800" ht="13.5" customHeight="1"/>
    <row r="6801" ht="13.5" customHeight="1"/>
    <row r="6802" ht="13.5" customHeight="1"/>
    <row r="6803" ht="13.5" customHeight="1"/>
    <row r="6804" ht="13.5" customHeight="1"/>
    <row r="6805" ht="13.5" customHeight="1"/>
    <row r="6806" ht="13.5" customHeight="1"/>
    <row r="6807" ht="13.5" customHeight="1"/>
    <row r="6808" ht="13.5" customHeight="1"/>
    <row r="6809" ht="13.5" customHeight="1"/>
    <row r="6810" ht="13.5" customHeight="1"/>
    <row r="6811" ht="13.5" customHeight="1"/>
    <row r="6812" ht="13.5" customHeight="1"/>
    <row r="6813" ht="13.5" customHeight="1"/>
    <row r="6814" ht="13.5" customHeight="1"/>
    <row r="6815" ht="13.5" customHeight="1"/>
    <row r="6816" ht="13.5" customHeight="1"/>
    <row r="6817" ht="13.5" customHeight="1"/>
    <row r="6818" ht="13.5" customHeight="1"/>
    <row r="6819" ht="13.5" customHeight="1"/>
    <row r="6820" ht="13.5" customHeight="1"/>
    <row r="6821" ht="13.5" customHeight="1"/>
    <row r="6822" ht="13.5" customHeight="1"/>
    <row r="6823" ht="13.5" customHeight="1"/>
    <row r="6824" ht="13.5" customHeight="1"/>
    <row r="6825" ht="13.5" customHeight="1"/>
    <row r="6826" ht="13.5" customHeight="1"/>
    <row r="6827" ht="13.5" customHeight="1"/>
    <row r="6828" ht="13.5" customHeight="1"/>
    <row r="6829" ht="13.5" customHeight="1"/>
    <row r="6830" ht="13.5" customHeight="1"/>
    <row r="6831" ht="13.5" customHeight="1"/>
    <row r="6832" ht="13.5" customHeight="1"/>
    <row r="6833" ht="13.5" customHeight="1"/>
    <row r="6834" ht="13.5" customHeight="1"/>
    <row r="6835" ht="13.5" customHeight="1"/>
    <row r="6836" ht="13.5" customHeight="1"/>
    <row r="6837" ht="13.5" customHeight="1"/>
    <row r="6838" ht="13.5" customHeight="1"/>
    <row r="6839" ht="13.5" customHeight="1"/>
    <row r="6840" ht="13.5" customHeight="1"/>
    <row r="6841" ht="13.5" customHeight="1"/>
    <row r="6842" ht="13.5" customHeight="1"/>
    <row r="6843" ht="13.5" customHeight="1"/>
    <row r="6844" ht="13.5" customHeight="1"/>
    <row r="6845" ht="13.5" customHeight="1"/>
    <row r="6846" ht="13.5" customHeight="1"/>
    <row r="6847" ht="13.5" customHeight="1"/>
    <row r="6848" ht="13.5" customHeight="1"/>
    <row r="6849" ht="13.5" customHeight="1"/>
    <row r="6850" ht="13.5" customHeight="1"/>
    <row r="6851" ht="13.5" customHeight="1"/>
    <row r="6852" ht="13.5" customHeight="1"/>
    <row r="6853" ht="13.5" customHeight="1"/>
    <row r="6854" ht="13.5" customHeight="1"/>
    <row r="6855" ht="13.5" customHeight="1"/>
    <row r="6856" ht="13.5" customHeight="1"/>
    <row r="6857" ht="13.5" customHeight="1"/>
    <row r="6858" ht="13.5" customHeight="1"/>
    <row r="6859" ht="13.5" customHeight="1"/>
    <row r="6860" ht="13.5" customHeight="1"/>
    <row r="6861" ht="13.5" customHeight="1"/>
    <row r="6862" ht="13.5" customHeight="1"/>
    <row r="6863" ht="13.5" customHeight="1"/>
    <row r="6864" ht="13.5" customHeight="1"/>
    <row r="6865" ht="13.5" customHeight="1"/>
    <row r="6866" ht="13.5" customHeight="1"/>
    <row r="6867" ht="13.5" customHeight="1"/>
    <row r="6868" ht="13.5" customHeight="1"/>
    <row r="6869" ht="13.5" customHeight="1"/>
    <row r="6870" ht="13.5" customHeight="1"/>
    <row r="6871" ht="13.5" customHeight="1"/>
    <row r="6872" ht="13.5" customHeight="1"/>
    <row r="6873" ht="13.5" customHeight="1"/>
    <row r="6874" ht="13.5" customHeight="1"/>
    <row r="6875" ht="13.5" customHeight="1"/>
    <row r="6876" ht="13.5" customHeight="1"/>
    <row r="6877" ht="13.5" customHeight="1"/>
    <row r="6878" ht="13.5" customHeight="1"/>
    <row r="6879" ht="13.5" customHeight="1"/>
    <row r="6880" ht="13.5" customHeight="1"/>
    <row r="6881" ht="13.5" customHeight="1"/>
    <row r="6882" ht="13.5" customHeight="1"/>
    <row r="6883" ht="13.5" customHeight="1"/>
    <row r="6884" ht="13.5" customHeight="1"/>
    <row r="6885" ht="13.5" customHeight="1"/>
    <row r="6886" ht="13.5" customHeight="1"/>
    <row r="6887" ht="13.5" customHeight="1"/>
    <row r="6888" ht="13.5" customHeight="1"/>
    <row r="6889" ht="13.5" customHeight="1"/>
    <row r="6890" ht="13.5" customHeight="1"/>
    <row r="6891" ht="13.5" customHeight="1"/>
    <row r="6892" ht="13.5" customHeight="1"/>
    <row r="6893" ht="13.5" customHeight="1"/>
    <row r="6894" ht="13.5" customHeight="1"/>
    <row r="6895" ht="13.5" customHeight="1"/>
    <row r="6896" ht="13.5" customHeight="1"/>
    <row r="6897" ht="13.5" customHeight="1"/>
    <row r="6898" ht="13.5" customHeight="1"/>
    <row r="6899" ht="13.5" customHeight="1"/>
    <row r="6900" ht="13.5" customHeight="1"/>
    <row r="6901" ht="13.5" customHeight="1"/>
    <row r="6902" ht="13.5" customHeight="1"/>
    <row r="6903" ht="13.5" customHeight="1"/>
    <row r="6904" ht="13.5" customHeight="1"/>
    <row r="6905" ht="13.5" customHeight="1"/>
    <row r="6906" ht="13.5" customHeight="1"/>
    <row r="6907" ht="13.5" customHeight="1"/>
    <row r="6908" ht="13.5" customHeight="1"/>
    <row r="6909" ht="13.5" customHeight="1"/>
    <row r="6910" ht="13.5" customHeight="1"/>
    <row r="6911" ht="13.5" customHeight="1"/>
    <row r="6912" ht="13.5" customHeight="1"/>
    <row r="6913" ht="13.5" customHeight="1"/>
    <row r="6914" ht="13.5" customHeight="1"/>
    <row r="6915" ht="13.5" customHeight="1"/>
    <row r="6916" ht="13.5" customHeight="1"/>
    <row r="6917" ht="13.5" customHeight="1"/>
    <row r="6918" ht="13.5" customHeight="1"/>
    <row r="6919" ht="13.5" customHeight="1"/>
    <row r="6920" ht="13.5" customHeight="1"/>
    <row r="6921" ht="13.5" customHeight="1"/>
    <row r="6922" ht="13.5" customHeight="1"/>
    <row r="6923" ht="13.5" customHeight="1"/>
    <row r="6924" ht="13.5" customHeight="1"/>
    <row r="6925" ht="13.5" customHeight="1"/>
    <row r="6926" ht="13.5" customHeight="1"/>
    <row r="6927" ht="13.5" customHeight="1"/>
    <row r="6928" ht="13.5" customHeight="1"/>
    <row r="6929" ht="13.5" customHeight="1"/>
    <row r="6930" ht="13.5" customHeight="1"/>
    <row r="6931" ht="13.5" customHeight="1"/>
    <row r="6932" ht="13.5" customHeight="1"/>
    <row r="6933" ht="13.5" customHeight="1"/>
    <row r="6934" ht="13.5" customHeight="1"/>
    <row r="6935" ht="13.5" customHeight="1"/>
    <row r="6936" ht="13.5" customHeight="1"/>
    <row r="6937" ht="13.5" customHeight="1"/>
    <row r="6938" ht="13.5" customHeight="1"/>
    <row r="6939" ht="13.5" customHeight="1"/>
    <row r="6940" ht="13.5" customHeight="1"/>
    <row r="6941" ht="13.5" customHeight="1"/>
    <row r="6942" ht="13.5" customHeight="1"/>
    <row r="6943" ht="13.5" customHeight="1"/>
    <row r="6944" ht="13.5" customHeight="1"/>
    <row r="6945" ht="13.5" customHeight="1"/>
    <row r="6946" ht="13.5" customHeight="1"/>
    <row r="6947" ht="13.5" customHeight="1"/>
    <row r="6948" ht="13.5" customHeight="1"/>
    <row r="6949" ht="13.5" customHeight="1"/>
    <row r="6950" ht="13.5" customHeight="1"/>
    <row r="6951" ht="13.5" customHeight="1"/>
    <row r="6952" ht="13.5" customHeight="1"/>
    <row r="6953" ht="13.5" customHeight="1"/>
    <row r="6954" ht="13.5" customHeight="1"/>
    <row r="6955" ht="13.5" customHeight="1"/>
    <row r="6956" ht="13.5" customHeight="1"/>
    <row r="6957" ht="13.5" customHeight="1"/>
    <row r="6958" ht="13.5" customHeight="1"/>
    <row r="6959" ht="13.5" customHeight="1"/>
    <row r="6960" ht="13.5" customHeight="1"/>
    <row r="6961" ht="13.5" customHeight="1"/>
    <row r="6962" ht="13.5" customHeight="1"/>
    <row r="6963" ht="13.5" customHeight="1"/>
    <row r="6964" ht="13.5" customHeight="1"/>
    <row r="6965" ht="13.5" customHeight="1"/>
    <row r="6966" ht="13.5" customHeight="1"/>
    <row r="6967" ht="13.5" customHeight="1"/>
    <row r="6968" ht="13.5" customHeight="1"/>
    <row r="6969" ht="13.5" customHeight="1"/>
    <row r="6970" ht="13.5" customHeight="1"/>
    <row r="6971" ht="13.5" customHeight="1"/>
    <row r="6972" ht="13.5" customHeight="1"/>
    <row r="6973" ht="13.5" customHeight="1"/>
    <row r="6974" ht="13.5" customHeight="1"/>
    <row r="6975" ht="13.5" customHeight="1"/>
    <row r="6976" ht="13.5" customHeight="1"/>
    <row r="6977" ht="13.5" customHeight="1"/>
    <row r="6978" ht="13.5" customHeight="1"/>
    <row r="6979" ht="13.5" customHeight="1"/>
    <row r="6980" ht="13.5" customHeight="1"/>
    <row r="6981" ht="13.5" customHeight="1"/>
    <row r="6982" ht="13.5" customHeight="1"/>
    <row r="6983" ht="13.5" customHeight="1"/>
    <row r="6984" ht="13.5" customHeight="1"/>
    <row r="6985" ht="13.5" customHeight="1"/>
    <row r="6986" ht="13.5" customHeight="1"/>
    <row r="6987" ht="13.5" customHeight="1"/>
    <row r="6988" ht="13.5" customHeight="1"/>
    <row r="6989" ht="13.5" customHeight="1"/>
    <row r="6990" ht="13.5" customHeight="1"/>
    <row r="6991" ht="13.5" customHeight="1"/>
    <row r="6992" ht="13.5" customHeight="1"/>
    <row r="6993" ht="13.5" customHeight="1"/>
    <row r="6994" ht="13.5" customHeight="1"/>
    <row r="6995" ht="13.5" customHeight="1"/>
    <row r="6996" ht="13.5" customHeight="1"/>
    <row r="6997" ht="13.5" customHeight="1"/>
    <row r="6998" ht="13.5" customHeight="1"/>
    <row r="6999" ht="13.5" customHeight="1"/>
    <row r="7000" ht="13.5" customHeight="1"/>
    <row r="7001" ht="13.5" customHeight="1"/>
    <row r="7002" ht="13.5" customHeight="1"/>
    <row r="7003" ht="13.5" customHeight="1"/>
    <row r="7004" ht="13.5" customHeight="1"/>
    <row r="7005" ht="13.5" customHeight="1"/>
    <row r="7006" ht="13.5" customHeight="1"/>
    <row r="7007" ht="13.5" customHeight="1"/>
    <row r="7008" ht="13.5" customHeight="1"/>
    <row r="7009" ht="13.5" customHeight="1"/>
    <row r="7010" ht="13.5" customHeight="1"/>
    <row r="7011" ht="13.5" customHeight="1"/>
    <row r="7012" ht="13.5" customHeight="1"/>
    <row r="7013" ht="13.5" customHeight="1"/>
    <row r="7014" ht="13.5" customHeight="1"/>
    <row r="7015" ht="13.5" customHeight="1"/>
    <row r="7016" ht="13.5" customHeight="1"/>
    <row r="7017" ht="13.5" customHeight="1"/>
    <row r="7018" ht="13.5" customHeight="1"/>
    <row r="7019" ht="13.5" customHeight="1"/>
    <row r="7020" ht="13.5" customHeight="1"/>
    <row r="7021" ht="13.5" customHeight="1"/>
    <row r="7022" ht="13.5" customHeight="1"/>
    <row r="7023" ht="13.5" customHeight="1"/>
    <row r="7024" ht="13.5" customHeight="1"/>
    <row r="7025" ht="13.5" customHeight="1"/>
    <row r="7026" ht="13.5" customHeight="1"/>
    <row r="7027" ht="13.5" customHeight="1"/>
    <row r="7028" ht="13.5" customHeight="1"/>
    <row r="7029" ht="13.5" customHeight="1"/>
    <row r="7030" ht="13.5" customHeight="1"/>
    <row r="7031" ht="13.5" customHeight="1"/>
    <row r="7032" ht="13.5" customHeight="1"/>
    <row r="7033" ht="13.5" customHeight="1"/>
    <row r="7034" ht="13.5" customHeight="1"/>
    <row r="7035" ht="13.5" customHeight="1"/>
    <row r="7036" ht="13.5" customHeight="1"/>
    <row r="7037" ht="13.5" customHeight="1"/>
    <row r="7038" ht="13.5" customHeight="1"/>
    <row r="7039" ht="13.5" customHeight="1"/>
    <row r="7040" ht="13.5" customHeight="1"/>
    <row r="7041" ht="13.5" customHeight="1"/>
    <row r="7042" ht="13.5" customHeight="1"/>
    <row r="7043" ht="13.5" customHeight="1"/>
    <row r="7044" ht="13.5" customHeight="1"/>
    <row r="7045" ht="13.5" customHeight="1"/>
    <row r="7046" ht="13.5" customHeight="1"/>
    <row r="7047" ht="13.5" customHeight="1"/>
    <row r="7048" ht="13.5" customHeight="1"/>
    <row r="7049" ht="13.5" customHeight="1"/>
    <row r="7050" ht="13.5" customHeight="1"/>
    <row r="7051" ht="13.5" customHeight="1"/>
    <row r="7052" ht="13.5" customHeight="1"/>
    <row r="7053" ht="13.5" customHeight="1"/>
    <row r="7054" ht="13.5" customHeight="1"/>
    <row r="7055" ht="13.5" customHeight="1"/>
    <row r="7056" ht="13.5" customHeight="1"/>
    <row r="7057" ht="13.5" customHeight="1"/>
    <row r="7058" ht="13.5" customHeight="1"/>
    <row r="7059" ht="13.5" customHeight="1"/>
    <row r="7060" ht="13.5" customHeight="1"/>
    <row r="7061" ht="13.5" customHeight="1"/>
    <row r="7062" ht="13.5" customHeight="1"/>
    <row r="7063" ht="13.5" customHeight="1"/>
    <row r="7064" ht="13.5" customHeight="1"/>
    <row r="7065" ht="13.5" customHeight="1"/>
    <row r="7066" ht="13.5" customHeight="1"/>
    <row r="7067" ht="13.5" customHeight="1"/>
    <row r="7068" ht="13.5" customHeight="1"/>
    <row r="7069" ht="13.5" customHeight="1"/>
    <row r="7070" ht="13.5" customHeight="1"/>
    <row r="7071" ht="13.5" customHeight="1"/>
    <row r="7072" ht="13.5" customHeight="1"/>
    <row r="7073" ht="13.5" customHeight="1"/>
    <row r="7074" ht="13.5" customHeight="1"/>
    <row r="7075" ht="13.5" customHeight="1"/>
    <row r="7076" ht="13.5" customHeight="1"/>
    <row r="7077" ht="13.5" customHeight="1"/>
    <row r="7078" ht="13.5" customHeight="1"/>
    <row r="7079" ht="13.5" customHeight="1"/>
    <row r="7080" ht="13.5" customHeight="1"/>
    <row r="7081" ht="13.5" customHeight="1"/>
    <row r="7082" ht="13.5" customHeight="1"/>
    <row r="7083" ht="13.5" customHeight="1"/>
    <row r="7084" ht="13.5" customHeight="1"/>
    <row r="7085" ht="13.5" customHeight="1"/>
    <row r="7086" ht="13.5" customHeight="1"/>
    <row r="7087" ht="13.5" customHeight="1"/>
    <row r="7088" ht="13.5" customHeight="1"/>
    <row r="7089" ht="13.5" customHeight="1"/>
    <row r="7090" ht="13.5" customHeight="1"/>
    <row r="7091" ht="13.5" customHeight="1"/>
    <row r="7092" ht="13.5" customHeight="1"/>
    <row r="7093" ht="13.5" customHeight="1"/>
    <row r="7094" ht="13.5" customHeight="1"/>
    <row r="7095" ht="13.5" customHeight="1"/>
    <row r="7096" ht="13.5" customHeight="1"/>
    <row r="7097" ht="13.5" customHeight="1"/>
    <row r="7098" ht="13.5" customHeight="1"/>
    <row r="7099" ht="13.5" customHeight="1"/>
    <row r="7100" ht="13.5" customHeight="1"/>
    <row r="7101" ht="13.5" customHeight="1"/>
    <row r="7102" ht="13.5" customHeight="1"/>
    <row r="7103" ht="13.5" customHeight="1"/>
    <row r="7104" ht="13.5" customHeight="1"/>
    <row r="7105" ht="13.5" customHeight="1"/>
    <row r="7106" ht="13.5" customHeight="1"/>
    <row r="7107" ht="13.5" customHeight="1"/>
    <row r="7108" ht="13.5" customHeight="1"/>
    <row r="7109" ht="13.5" customHeight="1"/>
    <row r="7110" ht="13.5" customHeight="1"/>
    <row r="7111" ht="13.5" customHeight="1"/>
    <row r="7112" ht="13.5" customHeight="1"/>
    <row r="7113" ht="13.5" customHeight="1"/>
    <row r="7114" ht="13.5" customHeight="1"/>
    <row r="7115" ht="13.5" customHeight="1"/>
    <row r="7116" ht="13.5" customHeight="1"/>
    <row r="7117" ht="13.5" customHeight="1"/>
    <row r="7118" ht="13.5" customHeight="1"/>
    <row r="7119" ht="13.5" customHeight="1"/>
    <row r="7120" ht="13.5" customHeight="1"/>
    <row r="7121" ht="13.5" customHeight="1"/>
    <row r="7122" ht="13.5" customHeight="1"/>
    <row r="7123" ht="13.5" customHeight="1"/>
    <row r="7124" ht="13.5" customHeight="1"/>
    <row r="7125" ht="13.5" customHeight="1"/>
    <row r="7126" ht="13.5" customHeight="1"/>
    <row r="7127" ht="13.5" customHeight="1"/>
    <row r="7128" ht="13.5" customHeight="1"/>
    <row r="7129" ht="13.5" customHeight="1"/>
    <row r="7130" ht="13.5" customHeight="1"/>
    <row r="7131" ht="13.5" customHeight="1"/>
    <row r="7132" ht="13.5" customHeight="1"/>
    <row r="7133" ht="13.5" customHeight="1"/>
    <row r="7134" ht="13.5" customHeight="1"/>
    <row r="7135" ht="13.5" customHeight="1"/>
    <row r="7136" ht="13.5" customHeight="1"/>
    <row r="7137" ht="13.5" customHeight="1"/>
    <row r="7138" ht="13.5" customHeight="1"/>
    <row r="7139" ht="13.5" customHeight="1"/>
    <row r="7140" ht="13.5" customHeight="1"/>
    <row r="7141" ht="13.5" customHeight="1"/>
    <row r="7142" ht="13.5" customHeight="1"/>
    <row r="7143" ht="13.5" customHeight="1"/>
    <row r="7144" ht="13.5" customHeight="1"/>
    <row r="7145" ht="13.5" customHeight="1"/>
    <row r="7146" ht="13.5" customHeight="1"/>
    <row r="7147" ht="13.5" customHeight="1"/>
    <row r="7148" ht="13.5" customHeight="1"/>
    <row r="7149" ht="13.5" customHeight="1"/>
    <row r="7150" ht="13.5" customHeight="1"/>
    <row r="7151" ht="13.5" customHeight="1"/>
    <row r="7152" ht="13.5" customHeight="1"/>
    <row r="7153" ht="13.5" customHeight="1"/>
    <row r="7154" ht="13.5" customHeight="1"/>
    <row r="7155" ht="13.5" customHeight="1"/>
    <row r="7156" ht="13.5" customHeight="1"/>
    <row r="7157" ht="13.5" customHeight="1"/>
    <row r="7158" ht="13.5" customHeight="1"/>
    <row r="7159" ht="13.5" customHeight="1"/>
    <row r="7160" ht="13.5" customHeight="1"/>
    <row r="7161" ht="13.5" customHeight="1"/>
    <row r="7162" ht="13.5" customHeight="1"/>
    <row r="7163" ht="13.5" customHeight="1"/>
    <row r="7164" ht="13.5" customHeight="1"/>
    <row r="7165" ht="13.5" customHeight="1"/>
    <row r="7166" ht="13.5" customHeight="1"/>
    <row r="7167" ht="13.5" customHeight="1"/>
    <row r="7168" ht="13.5" customHeight="1"/>
    <row r="7169" ht="13.5" customHeight="1"/>
    <row r="7170" ht="13.5" customHeight="1"/>
    <row r="7171" ht="13.5" customHeight="1"/>
    <row r="7172" ht="13.5" customHeight="1"/>
    <row r="7173" ht="13.5" customHeight="1"/>
    <row r="7174" ht="13.5" customHeight="1"/>
    <row r="7175" ht="13.5" customHeight="1"/>
    <row r="7176" ht="13.5" customHeight="1"/>
    <row r="7177" ht="13.5" customHeight="1"/>
    <row r="7178" ht="13.5" customHeight="1"/>
    <row r="7179" ht="13.5" customHeight="1"/>
    <row r="7180" ht="13.5" customHeight="1"/>
    <row r="7181" ht="13.5" customHeight="1"/>
    <row r="7182" ht="13.5" customHeight="1"/>
    <row r="7183" ht="13.5" customHeight="1"/>
    <row r="7184" ht="13.5" customHeight="1"/>
    <row r="7185" ht="13.5" customHeight="1"/>
    <row r="7186" ht="13.5" customHeight="1"/>
    <row r="7187" ht="13.5" customHeight="1"/>
    <row r="7188" ht="13.5" customHeight="1"/>
    <row r="7189" ht="13.5" customHeight="1"/>
    <row r="7190" ht="13.5" customHeight="1"/>
    <row r="7191" ht="13.5" customHeight="1"/>
    <row r="7192" ht="13.5" customHeight="1"/>
    <row r="7193" ht="13.5" customHeight="1"/>
    <row r="7194" ht="13.5" customHeight="1"/>
    <row r="7195" ht="13.5" customHeight="1"/>
    <row r="7196" ht="13.5" customHeight="1"/>
    <row r="7197" ht="13.5" customHeight="1"/>
    <row r="7198" ht="13.5" customHeight="1"/>
    <row r="7199" ht="13.5" customHeight="1"/>
    <row r="7200" ht="13.5" customHeight="1"/>
    <row r="7201" ht="13.5" customHeight="1"/>
    <row r="7202" ht="13.5" customHeight="1"/>
    <row r="7203" ht="13.5" customHeight="1"/>
    <row r="7204" ht="13.5" customHeight="1"/>
    <row r="7205" ht="13.5" customHeight="1"/>
    <row r="7206" ht="13.5" customHeight="1"/>
    <row r="7207" ht="13.5" customHeight="1"/>
    <row r="7208" ht="13.5" customHeight="1"/>
    <row r="7209" ht="13.5" customHeight="1"/>
    <row r="7210" ht="13.5" customHeight="1"/>
    <row r="7211" ht="13.5" customHeight="1"/>
    <row r="7212" ht="13.5" customHeight="1"/>
    <row r="7213" ht="13.5" customHeight="1"/>
    <row r="7214" ht="13.5" customHeight="1"/>
    <row r="7215" ht="13.5" customHeight="1"/>
    <row r="7216" ht="13.5" customHeight="1"/>
    <row r="7217" ht="13.5" customHeight="1"/>
    <row r="7218" ht="13.5" customHeight="1"/>
    <row r="7219" ht="13.5" customHeight="1"/>
    <row r="7220" ht="13.5" customHeight="1"/>
    <row r="7221" ht="13.5" customHeight="1"/>
    <row r="7222" ht="13.5" customHeight="1"/>
    <row r="7223" ht="13.5" customHeight="1"/>
    <row r="7224" ht="13.5" customHeight="1"/>
    <row r="7225" ht="13.5" customHeight="1"/>
    <row r="7226" ht="13.5" customHeight="1"/>
    <row r="7227" ht="13.5" customHeight="1"/>
    <row r="7228" ht="13.5" customHeight="1"/>
    <row r="7229" ht="13.5" customHeight="1"/>
    <row r="7230" ht="13.5" customHeight="1"/>
    <row r="7231" ht="13.5" customHeight="1"/>
    <row r="7232" ht="13.5" customHeight="1"/>
    <row r="7233" ht="13.5" customHeight="1"/>
    <row r="7234" ht="13.5" customHeight="1"/>
    <row r="7235" ht="13.5" customHeight="1"/>
    <row r="7236" ht="13.5" customHeight="1"/>
    <row r="7237" ht="13.5" customHeight="1"/>
    <row r="7238" ht="13.5" customHeight="1"/>
    <row r="7239" ht="13.5" customHeight="1"/>
    <row r="7240" ht="13.5" customHeight="1"/>
    <row r="7241" ht="13.5" customHeight="1"/>
    <row r="7242" ht="13.5" customHeight="1"/>
    <row r="7243" ht="13.5" customHeight="1"/>
    <row r="7244" ht="13.5" customHeight="1"/>
    <row r="7245" ht="13.5" customHeight="1"/>
    <row r="7246" ht="13.5" customHeight="1"/>
    <row r="7247" ht="13.5" customHeight="1"/>
    <row r="7248" ht="13.5" customHeight="1"/>
    <row r="7249" ht="13.5" customHeight="1"/>
    <row r="7250" ht="13.5" customHeight="1"/>
    <row r="7251" ht="13.5" customHeight="1"/>
    <row r="7252" ht="13.5" customHeight="1"/>
    <row r="7253" ht="13.5" customHeight="1"/>
    <row r="7254" ht="13.5" customHeight="1"/>
    <row r="7255" ht="13.5" customHeight="1"/>
    <row r="7256" ht="13.5" customHeight="1"/>
    <row r="7257" ht="13.5" customHeight="1"/>
    <row r="7258" ht="13.5" customHeight="1"/>
    <row r="7259" ht="13.5" customHeight="1"/>
    <row r="7260" ht="13.5" customHeight="1"/>
    <row r="7261" ht="13.5" customHeight="1"/>
    <row r="7262" ht="13.5" customHeight="1"/>
    <row r="7263" ht="13.5" customHeight="1"/>
    <row r="7264" ht="13.5" customHeight="1"/>
    <row r="7265" ht="13.5" customHeight="1"/>
    <row r="7266" ht="13.5" customHeight="1"/>
    <row r="7267" ht="13.5" customHeight="1"/>
    <row r="7268" ht="13.5" customHeight="1"/>
    <row r="7269" ht="13.5" customHeight="1"/>
    <row r="7270" ht="13.5" customHeight="1"/>
    <row r="7271" ht="13.5" customHeight="1"/>
    <row r="7272" ht="13.5" customHeight="1"/>
    <row r="7273" ht="13.5" customHeight="1"/>
    <row r="7274" ht="13.5" customHeight="1"/>
    <row r="7275" ht="13.5" customHeight="1"/>
    <row r="7276" ht="13.5" customHeight="1"/>
    <row r="7277" ht="13.5" customHeight="1"/>
    <row r="7278" ht="13.5" customHeight="1"/>
    <row r="7279" ht="13.5" customHeight="1"/>
    <row r="7280" ht="13.5" customHeight="1"/>
    <row r="7281" ht="13.5" customHeight="1"/>
    <row r="7282" ht="13.5" customHeight="1"/>
    <row r="7283" ht="13.5" customHeight="1"/>
    <row r="7284" ht="13.5" customHeight="1"/>
    <row r="7285" ht="13.5" customHeight="1"/>
    <row r="7286" ht="13.5" customHeight="1"/>
    <row r="7287" ht="13.5" customHeight="1"/>
    <row r="7288" ht="13.5" customHeight="1"/>
    <row r="7289" ht="13.5" customHeight="1"/>
    <row r="7290" ht="13.5" customHeight="1"/>
    <row r="7291" ht="13.5" customHeight="1"/>
    <row r="7292" ht="13.5" customHeight="1"/>
    <row r="7293" ht="13.5" customHeight="1"/>
    <row r="7294" ht="13.5" customHeight="1"/>
    <row r="7295" ht="13.5" customHeight="1"/>
    <row r="7296" ht="13.5" customHeight="1"/>
    <row r="7297" ht="13.5" customHeight="1"/>
    <row r="7298" ht="13.5" customHeight="1"/>
    <row r="7299" ht="13.5" customHeight="1"/>
    <row r="7300" ht="13.5" customHeight="1"/>
    <row r="7301" ht="13.5" customHeight="1"/>
    <row r="7302" ht="13.5" customHeight="1"/>
    <row r="7303" ht="13.5" customHeight="1"/>
    <row r="7304" ht="13.5" customHeight="1"/>
    <row r="7305" ht="13.5" customHeight="1"/>
    <row r="7306" ht="13.5" customHeight="1"/>
    <row r="7307" ht="13.5" customHeight="1"/>
    <row r="7308" ht="13.5" customHeight="1"/>
    <row r="7309" ht="13.5" customHeight="1"/>
    <row r="7310" ht="13.5" customHeight="1"/>
    <row r="7311" ht="13.5" customHeight="1"/>
    <row r="7312" ht="13.5" customHeight="1"/>
    <row r="7313" ht="13.5" customHeight="1"/>
    <row r="7314" ht="13.5" customHeight="1"/>
    <row r="7315" ht="13.5" customHeight="1"/>
    <row r="7316" ht="13.5" customHeight="1"/>
    <row r="7317" ht="13.5" customHeight="1"/>
    <row r="7318" ht="13.5" customHeight="1"/>
    <row r="7319" ht="13.5" customHeight="1"/>
    <row r="7320" ht="13.5" customHeight="1"/>
    <row r="7321" ht="13.5" customHeight="1"/>
    <row r="7322" ht="13.5" customHeight="1"/>
    <row r="7323" ht="13.5" customHeight="1"/>
    <row r="7324" ht="13.5" customHeight="1"/>
    <row r="7325" ht="13.5" customHeight="1"/>
    <row r="7326" ht="13.5" customHeight="1"/>
    <row r="7327" ht="13.5" customHeight="1"/>
    <row r="7328" ht="13.5" customHeight="1"/>
    <row r="7329" ht="13.5" customHeight="1"/>
    <row r="7330" ht="13.5" customHeight="1"/>
    <row r="7331" ht="13.5" customHeight="1"/>
    <row r="7332" ht="13.5" customHeight="1"/>
    <row r="7333" ht="13.5" customHeight="1"/>
    <row r="7334" ht="13.5" customHeight="1"/>
    <row r="7335" ht="13.5" customHeight="1"/>
    <row r="7336" ht="13.5" customHeight="1"/>
    <row r="7337" ht="13.5" customHeight="1"/>
    <row r="7338" ht="13.5" customHeight="1"/>
    <row r="7339" ht="13.5" customHeight="1"/>
    <row r="7340" ht="13.5" customHeight="1"/>
    <row r="7341" ht="13.5" customHeight="1"/>
    <row r="7342" ht="13.5" customHeight="1"/>
    <row r="7343" ht="13.5" customHeight="1"/>
    <row r="7344" ht="13.5" customHeight="1"/>
    <row r="7345" ht="13.5" customHeight="1"/>
    <row r="7346" ht="13.5" customHeight="1"/>
    <row r="7347" ht="13.5" customHeight="1"/>
    <row r="7348" ht="13.5" customHeight="1"/>
    <row r="7349" ht="13.5" customHeight="1"/>
    <row r="7350" ht="13.5" customHeight="1"/>
    <row r="7351" ht="13.5" customHeight="1"/>
    <row r="7352" ht="13.5" customHeight="1"/>
    <row r="7353" ht="13.5" customHeight="1"/>
    <row r="7354" ht="13.5" customHeight="1"/>
    <row r="7355" ht="13.5" customHeight="1"/>
    <row r="7356" ht="13.5" customHeight="1"/>
    <row r="7357" ht="13.5" customHeight="1"/>
    <row r="7358" ht="13.5" customHeight="1"/>
    <row r="7359" ht="13.5" customHeight="1"/>
    <row r="7360" ht="13.5" customHeight="1"/>
    <row r="7361" ht="13.5" customHeight="1"/>
    <row r="7362" ht="13.5" customHeight="1"/>
    <row r="7363" ht="13.5" customHeight="1"/>
    <row r="7364" ht="13.5" customHeight="1"/>
    <row r="7365" ht="13.5" customHeight="1"/>
    <row r="7366" ht="13.5" customHeight="1"/>
    <row r="7367" ht="13.5" customHeight="1"/>
    <row r="7368" ht="13.5" customHeight="1"/>
    <row r="7369" ht="13.5" customHeight="1"/>
    <row r="7370" ht="13.5" customHeight="1"/>
    <row r="7371" ht="13.5" customHeight="1"/>
    <row r="7372" ht="13.5" customHeight="1"/>
    <row r="7373" ht="13.5" customHeight="1"/>
    <row r="7374" ht="13.5" customHeight="1"/>
    <row r="7375" ht="13.5" customHeight="1"/>
    <row r="7376" ht="13.5" customHeight="1"/>
    <row r="7377" ht="13.5" customHeight="1"/>
    <row r="7378" ht="13.5" customHeight="1"/>
    <row r="7379" ht="13.5" customHeight="1"/>
    <row r="7380" ht="13.5" customHeight="1"/>
    <row r="7381" ht="13.5" customHeight="1"/>
    <row r="7382" ht="13.5" customHeight="1"/>
    <row r="7383" ht="13.5" customHeight="1"/>
    <row r="7384" ht="13.5" customHeight="1"/>
    <row r="7385" ht="13.5" customHeight="1"/>
    <row r="7386" ht="13.5" customHeight="1"/>
    <row r="7387" ht="13.5" customHeight="1"/>
    <row r="7388" ht="13.5" customHeight="1"/>
    <row r="7389" ht="13.5" customHeight="1"/>
    <row r="7390" ht="13.5" customHeight="1"/>
    <row r="7391" ht="13.5" customHeight="1"/>
    <row r="7392" ht="13.5" customHeight="1"/>
    <row r="7393" ht="13.5" customHeight="1"/>
    <row r="7394" ht="13.5" customHeight="1"/>
    <row r="7395" ht="13.5" customHeight="1"/>
    <row r="7396" ht="13.5" customHeight="1"/>
    <row r="7397" ht="13.5" customHeight="1"/>
    <row r="7398" ht="13.5" customHeight="1"/>
    <row r="7399" ht="13.5" customHeight="1"/>
    <row r="7400" ht="13.5" customHeight="1"/>
    <row r="7401" ht="13.5" customHeight="1"/>
    <row r="7402" ht="13.5" customHeight="1"/>
    <row r="7403" ht="13.5" customHeight="1"/>
    <row r="7404" ht="13.5" customHeight="1"/>
    <row r="7405" ht="13.5" customHeight="1"/>
    <row r="7406" ht="13.5" customHeight="1"/>
    <row r="7407" ht="13.5" customHeight="1"/>
    <row r="7408" ht="13.5" customHeight="1"/>
    <row r="7409" ht="13.5" customHeight="1"/>
    <row r="7410" ht="13.5" customHeight="1"/>
    <row r="7411" ht="13.5" customHeight="1"/>
    <row r="7412" ht="13.5" customHeight="1"/>
    <row r="7413" ht="13.5" customHeight="1"/>
    <row r="7414" ht="13.5" customHeight="1"/>
    <row r="7415" ht="13.5" customHeight="1"/>
    <row r="7416" ht="13.5" customHeight="1"/>
    <row r="7417" ht="13.5" customHeight="1"/>
    <row r="7418" ht="13.5" customHeight="1"/>
    <row r="7419" ht="13.5" customHeight="1"/>
    <row r="7420" ht="13.5" customHeight="1"/>
    <row r="7421" ht="13.5" customHeight="1"/>
    <row r="7422" ht="13.5" customHeight="1"/>
    <row r="7423" ht="13.5" customHeight="1"/>
    <row r="7424" ht="13.5" customHeight="1"/>
    <row r="7425" ht="13.5" customHeight="1"/>
    <row r="7426" ht="13.5" customHeight="1"/>
    <row r="7427" ht="13.5" customHeight="1"/>
    <row r="7428" ht="13.5" customHeight="1"/>
    <row r="7429" ht="13.5" customHeight="1"/>
    <row r="7430" ht="13.5" customHeight="1"/>
    <row r="7431" ht="13.5" customHeight="1"/>
    <row r="7432" ht="13.5" customHeight="1"/>
    <row r="7433" ht="13.5" customHeight="1"/>
    <row r="7434" ht="13.5" customHeight="1"/>
    <row r="7435" ht="13.5" customHeight="1"/>
    <row r="7436" ht="13.5" customHeight="1"/>
    <row r="7437" ht="13.5" customHeight="1"/>
    <row r="7438" ht="13.5" customHeight="1"/>
    <row r="7439" ht="13.5" customHeight="1"/>
    <row r="7440" ht="13.5" customHeight="1"/>
    <row r="7441" ht="13.5" customHeight="1"/>
    <row r="7442" ht="13.5" customHeight="1"/>
    <row r="7443" ht="13.5" customHeight="1"/>
    <row r="7444" ht="13.5" customHeight="1"/>
    <row r="7445" ht="13.5" customHeight="1"/>
    <row r="7446" ht="13.5" customHeight="1"/>
    <row r="7447" ht="13.5" customHeight="1"/>
    <row r="7448" ht="13.5" customHeight="1"/>
    <row r="7449" ht="13.5" customHeight="1"/>
    <row r="7450" ht="13.5" customHeight="1"/>
    <row r="7451" ht="13.5" customHeight="1"/>
    <row r="7452" ht="13.5" customHeight="1"/>
    <row r="7453" ht="13.5" customHeight="1"/>
    <row r="7454" ht="13.5" customHeight="1"/>
    <row r="7455" ht="13.5" customHeight="1"/>
    <row r="7456" ht="13.5" customHeight="1"/>
    <row r="7457" ht="13.5" customHeight="1"/>
    <row r="7458" ht="13.5" customHeight="1"/>
    <row r="7459" ht="13.5" customHeight="1"/>
    <row r="7460" ht="13.5" customHeight="1"/>
    <row r="7461" ht="13.5" customHeight="1"/>
    <row r="7462" ht="13.5" customHeight="1"/>
    <row r="7463" ht="13.5" customHeight="1"/>
    <row r="7464" ht="13.5" customHeight="1"/>
    <row r="7465" ht="13.5" customHeight="1"/>
    <row r="7466" ht="13.5" customHeight="1"/>
    <row r="7467" ht="13.5" customHeight="1"/>
    <row r="7468" ht="13.5" customHeight="1"/>
    <row r="7469" ht="13.5" customHeight="1"/>
    <row r="7470" ht="13.5" customHeight="1"/>
    <row r="7471" ht="13.5" customHeight="1"/>
    <row r="7472" ht="13.5" customHeight="1"/>
    <row r="7473" ht="13.5" customHeight="1"/>
    <row r="7474" ht="13.5" customHeight="1"/>
    <row r="7475" ht="13.5" customHeight="1"/>
    <row r="7476" ht="13.5" customHeight="1"/>
    <row r="7477" ht="13.5" customHeight="1"/>
    <row r="7478" ht="13.5" customHeight="1"/>
    <row r="7479" ht="13.5" customHeight="1"/>
    <row r="7480" ht="13.5" customHeight="1"/>
    <row r="7481" ht="13.5" customHeight="1"/>
    <row r="7482" ht="13.5" customHeight="1"/>
    <row r="7483" ht="13.5" customHeight="1"/>
    <row r="7484" ht="13.5" customHeight="1"/>
    <row r="7485" ht="13.5" customHeight="1"/>
    <row r="7486" ht="13.5" customHeight="1"/>
    <row r="7487" ht="13.5" customHeight="1"/>
    <row r="7488" ht="13.5" customHeight="1"/>
    <row r="7489" ht="13.5" customHeight="1"/>
    <row r="7490" ht="13.5" customHeight="1"/>
    <row r="7491" ht="13.5" customHeight="1"/>
    <row r="7492" ht="13.5" customHeight="1"/>
    <row r="7493" ht="13.5" customHeight="1"/>
    <row r="7494" ht="13.5" customHeight="1"/>
    <row r="7495" ht="13.5" customHeight="1"/>
    <row r="7496" ht="13.5" customHeight="1"/>
    <row r="7497" ht="13.5" customHeight="1"/>
    <row r="7498" ht="13.5" customHeight="1"/>
    <row r="7499" ht="13.5" customHeight="1"/>
    <row r="7500" ht="13.5" customHeight="1"/>
    <row r="7501" ht="13.5" customHeight="1"/>
    <row r="7502" ht="13.5" customHeight="1"/>
    <row r="7503" ht="13.5" customHeight="1"/>
    <row r="7504" ht="13.5" customHeight="1"/>
    <row r="7505" ht="13.5" customHeight="1"/>
    <row r="7506" ht="13.5" customHeight="1"/>
    <row r="7507" ht="13.5" customHeight="1"/>
    <row r="7508" ht="13.5" customHeight="1"/>
    <row r="7509" ht="13.5" customHeight="1"/>
    <row r="7510" ht="13.5" customHeight="1"/>
    <row r="7511" ht="13.5" customHeight="1"/>
    <row r="7512" ht="13.5" customHeight="1"/>
    <row r="7513" ht="13.5" customHeight="1"/>
    <row r="7514" ht="13.5" customHeight="1"/>
    <row r="7515" ht="13.5" customHeight="1"/>
    <row r="7516" ht="13.5" customHeight="1"/>
    <row r="7517" ht="13.5" customHeight="1"/>
    <row r="7518" ht="13.5" customHeight="1"/>
    <row r="7519" ht="13.5" customHeight="1"/>
    <row r="7520" ht="13.5" customHeight="1"/>
    <row r="7521" ht="13.5" customHeight="1"/>
    <row r="7522" ht="13.5" customHeight="1"/>
    <row r="7523" ht="13.5" customHeight="1"/>
    <row r="7524" ht="13.5" customHeight="1"/>
    <row r="7525" ht="13.5" customHeight="1"/>
    <row r="7526" ht="13.5" customHeight="1"/>
    <row r="7527" ht="13.5" customHeight="1"/>
    <row r="7528" ht="13.5" customHeight="1"/>
    <row r="7529" ht="13.5" customHeight="1"/>
    <row r="7530" ht="13.5" customHeight="1"/>
    <row r="7531" ht="13.5" customHeight="1"/>
    <row r="7532" ht="13.5" customHeight="1"/>
    <row r="7533" ht="13.5" customHeight="1"/>
    <row r="7534" ht="13.5" customHeight="1"/>
    <row r="7535" ht="13.5" customHeight="1"/>
    <row r="7536" ht="13.5" customHeight="1"/>
    <row r="7537" ht="13.5" customHeight="1"/>
    <row r="7538" ht="13.5" customHeight="1"/>
    <row r="7539" ht="13.5" customHeight="1"/>
    <row r="7540" ht="13.5" customHeight="1"/>
    <row r="7541" ht="13.5" customHeight="1"/>
    <row r="7542" ht="13.5" customHeight="1"/>
    <row r="7543" ht="13.5" customHeight="1"/>
    <row r="7544" ht="13.5" customHeight="1"/>
    <row r="7545" ht="13.5" customHeight="1"/>
    <row r="7546" ht="13.5" customHeight="1"/>
    <row r="7547" ht="13.5" customHeight="1"/>
    <row r="7548" ht="13.5" customHeight="1"/>
    <row r="7549" ht="13.5" customHeight="1"/>
    <row r="7550" ht="13.5" customHeight="1"/>
    <row r="7551" ht="13.5" customHeight="1"/>
    <row r="7552" ht="13.5" customHeight="1"/>
    <row r="7553" ht="13.5" customHeight="1"/>
    <row r="7554" ht="13.5" customHeight="1"/>
    <row r="7555" ht="13.5" customHeight="1"/>
    <row r="7556" ht="13.5" customHeight="1"/>
    <row r="7557" ht="13.5" customHeight="1"/>
    <row r="7558" ht="13.5" customHeight="1"/>
    <row r="7559" ht="13.5" customHeight="1"/>
    <row r="7560" ht="13.5" customHeight="1"/>
    <row r="7561" ht="13.5" customHeight="1"/>
    <row r="7562" ht="13.5" customHeight="1"/>
    <row r="7563" ht="13.5" customHeight="1"/>
    <row r="7564" ht="13.5" customHeight="1"/>
    <row r="7565" ht="13.5" customHeight="1"/>
    <row r="7566" ht="13.5" customHeight="1"/>
    <row r="7567" ht="13.5" customHeight="1"/>
    <row r="7568" ht="13.5" customHeight="1"/>
    <row r="7569" ht="13.5" customHeight="1"/>
    <row r="7570" ht="13.5" customHeight="1"/>
    <row r="7571" ht="13.5" customHeight="1"/>
    <row r="7572" ht="13.5" customHeight="1"/>
    <row r="7573" ht="13.5" customHeight="1"/>
    <row r="7574" ht="13.5" customHeight="1"/>
    <row r="7575" ht="13.5" customHeight="1"/>
    <row r="7576" ht="13.5" customHeight="1"/>
    <row r="7577" ht="13.5" customHeight="1"/>
    <row r="7578" ht="13.5" customHeight="1"/>
    <row r="7579" ht="13.5" customHeight="1"/>
    <row r="7580" ht="13.5" customHeight="1"/>
    <row r="7581" ht="13.5" customHeight="1"/>
    <row r="7582" ht="13.5" customHeight="1"/>
    <row r="7583" ht="13.5" customHeight="1"/>
    <row r="7584" ht="13.5" customHeight="1"/>
    <row r="7585" ht="13.5" customHeight="1"/>
    <row r="7586" ht="13.5" customHeight="1"/>
    <row r="7587" ht="13.5" customHeight="1"/>
    <row r="7588" ht="13.5" customHeight="1"/>
    <row r="7589" ht="13.5" customHeight="1"/>
    <row r="7590" ht="13.5" customHeight="1"/>
    <row r="7591" ht="13.5" customHeight="1"/>
    <row r="7592" ht="13.5" customHeight="1"/>
    <row r="7593" ht="13.5" customHeight="1"/>
    <row r="7594" ht="13.5" customHeight="1"/>
    <row r="7595" ht="13.5" customHeight="1"/>
    <row r="7596" ht="13.5" customHeight="1"/>
    <row r="7597" ht="13.5" customHeight="1"/>
    <row r="7598" ht="13.5" customHeight="1"/>
    <row r="7599" ht="13.5" customHeight="1"/>
    <row r="7600" ht="13.5" customHeight="1"/>
    <row r="7601" ht="13.5" customHeight="1"/>
    <row r="7602" ht="13.5" customHeight="1"/>
    <row r="7603" ht="13.5" customHeight="1"/>
    <row r="7604" ht="13.5" customHeight="1"/>
    <row r="7605" ht="13.5" customHeight="1"/>
    <row r="7606" ht="13.5" customHeight="1"/>
    <row r="7607" ht="13.5" customHeight="1"/>
    <row r="7608" ht="13.5" customHeight="1"/>
    <row r="7609" ht="13.5" customHeight="1"/>
    <row r="7610" ht="13.5" customHeight="1"/>
    <row r="7611" ht="13.5" customHeight="1"/>
    <row r="7612" ht="13.5" customHeight="1"/>
    <row r="7613" ht="13.5" customHeight="1"/>
    <row r="7614" ht="13.5" customHeight="1"/>
    <row r="7615" ht="13.5" customHeight="1"/>
    <row r="7616" ht="13.5" customHeight="1"/>
    <row r="7617" ht="13.5" customHeight="1"/>
    <row r="7618" ht="13.5" customHeight="1"/>
    <row r="7619" ht="13.5" customHeight="1"/>
    <row r="7620" ht="13.5" customHeight="1"/>
    <row r="7621" ht="13.5" customHeight="1"/>
    <row r="7622" ht="13.5" customHeight="1"/>
    <row r="7623" ht="13.5" customHeight="1"/>
    <row r="7624" ht="13.5" customHeight="1"/>
    <row r="7625" ht="13.5" customHeight="1"/>
    <row r="7626" ht="13.5" customHeight="1"/>
    <row r="7627" ht="13.5" customHeight="1"/>
    <row r="7628" ht="13.5" customHeight="1"/>
    <row r="7629" ht="13.5" customHeight="1"/>
    <row r="7630" ht="13.5" customHeight="1"/>
    <row r="7631" ht="13.5" customHeight="1"/>
    <row r="7632" ht="13.5" customHeight="1"/>
    <row r="7633" ht="13.5" customHeight="1"/>
    <row r="7634" ht="13.5" customHeight="1"/>
    <row r="7635" ht="13.5" customHeight="1"/>
    <row r="7636" ht="13.5" customHeight="1"/>
    <row r="7637" ht="13.5" customHeight="1"/>
    <row r="7638" ht="13.5" customHeight="1"/>
    <row r="7639" ht="13.5" customHeight="1"/>
    <row r="7640" ht="13.5" customHeight="1"/>
    <row r="7641" ht="13.5" customHeight="1"/>
    <row r="7642" ht="13.5" customHeight="1"/>
    <row r="7643" ht="13.5" customHeight="1"/>
    <row r="7644" ht="13.5" customHeight="1"/>
    <row r="7645" ht="13.5" customHeight="1"/>
    <row r="7646" ht="13.5" customHeight="1"/>
    <row r="7647" ht="13.5" customHeight="1"/>
    <row r="7648" ht="13.5" customHeight="1"/>
    <row r="7649" ht="13.5" customHeight="1"/>
    <row r="7650" ht="13.5" customHeight="1"/>
    <row r="7651" ht="13.5" customHeight="1"/>
    <row r="7652" ht="13.5" customHeight="1"/>
    <row r="7653" ht="13.5" customHeight="1"/>
    <row r="7654" ht="13.5" customHeight="1"/>
    <row r="7655" ht="13.5" customHeight="1"/>
    <row r="7656" ht="13.5" customHeight="1"/>
    <row r="7657" ht="13.5" customHeight="1"/>
    <row r="7658" ht="13.5" customHeight="1"/>
    <row r="7659" ht="13.5" customHeight="1"/>
    <row r="7660" ht="13.5" customHeight="1"/>
    <row r="7661" ht="13.5" customHeight="1"/>
    <row r="7662" ht="13.5" customHeight="1"/>
    <row r="7663" ht="13.5" customHeight="1"/>
    <row r="7664" ht="13.5" customHeight="1"/>
    <row r="7665" ht="13.5" customHeight="1"/>
    <row r="7666" ht="13.5" customHeight="1"/>
    <row r="7667" ht="13.5" customHeight="1"/>
    <row r="7668" ht="13.5" customHeight="1"/>
    <row r="7669" ht="13.5" customHeight="1"/>
    <row r="7670" ht="13.5" customHeight="1"/>
    <row r="7671" ht="13.5" customHeight="1"/>
    <row r="7672" ht="13.5" customHeight="1"/>
    <row r="7673" ht="13.5" customHeight="1"/>
    <row r="7674" ht="13.5" customHeight="1"/>
    <row r="7675" ht="13.5" customHeight="1"/>
    <row r="7676" ht="13.5" customHeight="1"/>
    <row r="7677" ht="13.5" customHeight="1"/>
    <row r="7678" ht="13.5" customHeight="1"/>
    <row r="7679" ht="13.5" customHeight="1"/>
    <row r="7680" ht="13.5" customHeight="1"/>
    <row r="7681" ht="13.5" customHeight="1"/>
    <row r="7682" ht="13.5" customHeight="1"/>
    <row r="7683" ht="13.5" customHeight="1"/>
    <row r="7684" ht="13.5" customHeight="1"/>
    <row r="7685" ht="13.5" customHeight="1"/>
    <row r="7686" ht="13.5" customHeight="1"/>
    <row r="7687" ht="13.5" customHeight="1"/>
    <row r="7688" ht="13.5" customHeight="1"/>
    <row r="7689" ht="13.5" customHeight="1"/>
    <row r="7690" ht="13.5" customHeight="1"/>
    <row r="7691" ht="13.5" customHeight="1"/>
    <row r="7692" ht="13.5" customHeight="1"/>
    <row r="7693" ht="13.5" customHeight="1"/>
    <row r="7694" ht="13.5" customHeight="1"/>
    <row r="7695" ht="13.5" customHeight="1"/>
    <row r="7696" ht="13.5" customHeight="1"/>
    <row r="7697" ht="13.5" customHeight="1"/>
    <row r="7698" ht="13.5" customHeight="1"/>
    <row r="7699" ht="13.5" customHeight="1"/>
    <row r="7700" ht="13.5" customHeight="1"/>
    <row r="7701" ht="13.5" customHeight="1"/>
    <row r="7702" ht="13.5" customHeight="1"/>
    <row r="7703" ht="13.5" customHeight="1"/>
    <row r="7704" ht="13.5" customHeight="1"/>
    <row r="7705" ht="13.5" customHeight="1"/>
    <row r="7706" ht="13.5" customHeight="1"/>
    <row r="7707" ht="13.5" customHeight="1"/>
    <row r="7708" ht="13.5" customHeight="1"/>
    <row r="7709" ht="13.5" customHeight="1"/>
    <row r="7710" ht="13.5" customHeight="1"/>
    <row r="7711" ht="13.5" customHeight="1"/>
    <row r="7712" ht="13.5" customHeight="1"/>
    <row r="7713" ht="13.5" customHeight="1"/>
    <row r="7714" ht="13.5" customHeight="1"/>
    <row r="7715" ht="13.5" customHeight="1"/>
    <row r="7716" ht="13.5" customHeight="1"/>
    <row r="7717" ht="13.5" customHeight="1"/>
    <row r="7718" ht="13.5" customHeight="1"/>
    <row r="7719" ht="13.5" customHeight="1"/>
    <row r="7720" ht="13.5" customHeight="1"/>
    <row r="7721" ht="13.5" customHeight="1"/>
    <row r="7722" ht="13.5" customHeight="1"/>
    <row r="7723" ht="13.5" customHeight="1"/>
    <row r="7724" ht="13.5" customHeight="1"/>
    <row r="7725" ht="13.5" customHeight="1"/>
    <row r="7726" ht="13.5" customHeight="1"/>
    <row r="7727" ht="13.5" customHeight="1"/>
    <row r="7728" ht="13.5" customHeight="1"/>
    <row r="7729" ht="13.5" customHeight="1"/>
    <row r="7730" ht="13.5" customHeight="1"/>
    <row r="7731" ht="13.5" customHeight="1"/>
    <row r="7732" ht="13.5" customHeight="1"/>
    <row r="7733" ht="13.5" customHeight="1"/>
    <row r="7734" ht="13.5" customHeight="1"/>
    <row r="7735" ht="13.5" customHeight="1"/>
    <row r="7736" ht="13.5" customHeight="1"/>
    <row r="7737" ht="13.5" customHeight="1"/>
    <row r="7738" ht="13.5" customHeight="1"/>
    <row r="7739" ht="13.5" customHeight="1"/>
    <row r="7740" ht="13.5" customHeight="1"/>
    <row r="7741" ht="13.5" customHeight="1"/>
    <row r="7742" ht="13.5" customHeight="1"/>
    <row r="7743" ht="13.5" customHeight="1"/>
    <row r="7744" ht="13.5" customHeight="1"/>
    <row r="7745" ht="13.5" customHeight="1"/>
    <row r="7746" ht="13.5" customHeight="1"/>
    <row r="7747" ht="13.5" customHeight="1"/>
    <row r="7748" ht="13.5" customHeight="1"/>
    <row r="7749" ht="13.5" customHeight="1"/>
    <row r="7750" ht="13.5" customHeight="1"/>
    <row r="7751" ht="13.5" customHeight="1"/>
    <row r="7752" ht="13.5" customHeight="1"/>
    <row r="7753" ht="13.5" customHeight="1"/>
    <row r="7754" ht="13.5" customHeight="1"/>
    <row r="7755" ht="13.5" customHeight="1"/>
    <row r="7756" ht="13.5" customHeight="1"/>
    <row r="7757" ht="13.5" customHeight="1"/>
    <row r="7758" ht="13.5" customHeight="1"/>
    <row r="7759" ht="13.5" customHeight="1"/>
    <row r="7760" ht="13.5" customHeight="1"/>
    <row r="7761" ht="13.5" customHeight="1"/>
    <row r="7762" ht="13.5" customHeight="1"/>
    <row r="7763" ht="13.5" customHeight="1"/>
    <row r="7764" ht="13.5" customHeight="1"/>
    <row r="7765" ht="13.5" customHeight="1"/>
    <row r="7766" ht="13.5" customHeight="1"/>
    <row r="7767" ht="13.5" customHeight="1"/>
    <row r="7768" ht="13.5" customHeight="1"/>
    <row r="7769" ht="13.5" customHeight="1"/>
    <row r="7770" ht="13.5" customHeight="1"/>
    <row r="7771" ht="13.5" customHeight="1"/>
    <row r="7772" ht="13.5" customHeight="1"/>
    <row r="7773" ht="13.5" customHeight="1"/>
    <row r="7774" ht="13.5" customHeight="1"/>
    <row r="7775" ht="13.5" customHeight="1"/>
    <row r="7776" ht="13.5" customHeight="1"/>
    <row r="7777" ht="13.5" customHeight="1"/>
    <row r="7778" ht="13.5" customHeight="1"/>
    <row r="7779" ht="13.5" customHeight="1"/>
    <row r="7780" ht="13.5" customHeight="1"/>
    <row r="7781" ht="13.5" customHeight="1"/>
    <row r="7782" ht="13.5" customHeight="1"/>
    <row r="7783" ht="13.5" customHeight="1"/>
    <row r="7784" ht="13.5" customHeight="1"/>
    <row r="7785" ht="13.5" customHeight="1"/>
    <row r="7786" ht="13.5" customHeight="1"/>
    <row r="7787" ht="13.5" customHeight="1"/>
    <row r="7788" ht="13.5" customHeight="1"/>
    <row r="7789" ht="13.5" customHeight="1"/>
    <row r="7790" ht="13.5" customHeight="1"/>
    <row r="7791" ht="13.5" customHeight="1"/>
    <row r="7792" ht="13.5" customHeight="1"/>
    <row r="7793" ht="13.5" customHeight="1"/>
    <row r="7794" ht="13.5" customHeight="1"/>
    <row r="7795" ht="13.5" customHeight="1"/>
    <row r="7796" ht="13.5" customHeight="1"/>
    <row r="7797" ht="13.5" customHeight="1"/>
    <row r="7798" ht="13.5" customHeight="1"/>
    <row r="7799" ht="13.5" customHeight="1"/>
    <row r="7800" ht="13.5" customHeight="1"/>
    <row r="7801" ht="13.5" customHeight="1"/>
    <row r="7802" ht="13.5" customHeight="1"/>
    <row r="7803" ht="13.5" customHeight="1"/>
    <row r="7804" ht="13.5" customHeight="1"/>
    <row r="7805" ht="13.5" customHeight="1"/>
    <row r="7806" ht="13.5" customHeight="1"/>
    <row r="7807" ht="13.5" customHeight="1"/>
    <row r="7808" ht="13.5" customHeight="1"/>
    <row r="7809" ht="13.5" customHeight="1"/>
    <row r="7810" ht="13.5" customHeight="1"/>
    <row r="7811" ht="13.5" customHeight="1"/>
    <row r="7812" ht="13.5" customHeight="1"/>
    <row r="7813" ht="13.5" customHeight="1"/>
    <row r="7814" ht="13.5" customHeight="1"/>
    <row r="7815" ht="13.5" customHeight="1"/>
    <row r="7816" ht="13.5" customHeight="1"/>
    <row r="7817" ht="13.5" customHeight="1"/>
    <row r="7818" ht="13.5" customHeight="1"/>
    <row r="7819" ht="13.5" customHeight="1"/>
    <row r="7820" ht="13.5" customHeight="1"/>
    <row r="7821" ht="13.5" customHeight="1"/>
    <row r="7822" ht="13.5" customHeight="1"/>
    <row r="7823" ht="13.5" customHeight="1"/>
    <row r="7824" ht="13.5" customHeight="1"/>
    <row r="7825" ht="13.5" customHeight="1"/>
    <row r="7826" ht="13.5" customHeight="1"/>
    <row r="7827" ht="13.5" customHeight="1"/>
    <row r="7828" ht="13.5" customHeight="1"/>
    <row r="7829" ht="13.5" customHeight="1"/>
    <row r="7830" ht="13.5" customHeight="1"/>
    <row r="7831" ht="13.5" customHeight="1"/>
    <row r="7832" ht="13.5" customHeight="1"/>
    <row r="7833" ht="13.5" customHeight="1"/>
    <row r="7834" ht="13.5" customHeight="1"/>
    <row r="7835" ht="13.5" customHeight="1"/>
    <row r="7836" ht="13.5" customHeight="1"/>
    <row r="7837" ht="13.5" customHeight="1"/>
    <row r="7838" ht="13.5" customHeight="1"/>
    <row r="7839" ht="13.5" customHeight="1"/>
    <row r="7840" ht="13.5" customHeight="1"/>
    <row r="7841" ht="13.5" customHeight="1"/>
    <row r="7842" ht="13.5" customHeight="1"/>
    <row r="7843" ht="13.5" customHeight="1"/>
    <row r="7844" ht="13.5" customHeight="1"/>
    <row r="7845" ht="13.5" customHeight="1"/>
    <row r="7846" ht="13.5" customHeight="1"/>
    <row r="7847" ht="13.5" customHeight="1"/>
    <row r="7848" ht="13.5" customHeight="1"/>
    <row r="7849" ht="13.5" customHeight="1"/>
    <row r="7850" ht="13.5" customHeight="1"/>
    <row r="7851" ht="13.5" customHeight="1"/>
    <row r="7852" ht="13.5" customHeight="1"/>
    <row r="7853" ht="13.5" customHeight="1"/>
    <row r="7854" ht="13.5" customHeight="1"/>
    <row r="7855" ht="13.5" customHeight="1"/>
    <row r="7856" ht="13.5" customHeight="1"/>
    <row r="7857" ht="13.5" customHeight="1"/>
    <row r="7858" ht="13.5" customHeight="1"/>
    <row r="7859" ht="13.5" customHeight="1"/>
    <row r="7860" ht="13.5" customHeight="1"/>
    <row r="7861" ht="13.5" customHeight="1"/>
    <row r="7862" ht="13.5" customHeight="1"/>
    <row r="7863" ht="13.5" customHeight="1"/>
    <row r="7864" ht="13.5" customHeight="1"/>
    <row r="7865" ht="13.5" customHeight="1"/>
    <row r="7866" ht="13.5" customHeight="1"/>
    <row r="7867" ht="13.5" customHeight="1"/>
    <row r="7868" ht="13.5" customHeight="1"/>
    <row r="7869" ht="13.5" customHeight="1"/>
    <row r="7870" ht="13.5" customHeight="1"/>
    <row r="7871" ht="13.5" customHeight="1"/>
    <row r="7872" ht="13.5" customHeight="1"/>
    <row r="7873" ht="13.5" customHeight="1"/>
    <row r="7874" ht="13.5" customHeight="1"/>
    <row r="7875" ht="13.5" customHeight="1"/>
    <row r="7876" ht="13.5" customHeight="1"/>
    <row r="7877" ht="13.5" customHeight="1"/>
    <row r="7878" ht="13.5" customHeight="1"/>
    <row r="7879" ht="13.5" customHeight="1"/>
    <row r="7880" ht="13.5" customHeight="1"/>
    <row r="7881" ht="13.5" customHeight="1"/>
    <row r="7882" ht="13.5" customHeight="1"/>
    <row r="7883" ht="13.5" customHeight="1"/>
    <row r="7884" ht="13.5" customHeight="1"/>
    <row r="7885" ht="13.5" customHeight="1"/>
    <row r="7886" ht="13.5" customHeight="1"/>
    <row r="7887" ht="13.5" customHeight="1"/>
    <row r="7888" ht="13.5" customHeight="1"/>
    <row r="7889" ht="13.5" customHeight="1"/>
    <row r="7890" ht="13.5" customHeight="1"/>
    <row r="7891" ht="13.5" customHeight="1"/>
    <row r="7892" ht="13.5" customHeight="1"/>
    <row r="7893" ht="13.5" customHeight="1"/>
    <row r="7894" ht="13.5" customHeight="1"/>
    <row r="7895" ht="13.5" customHeight="1"/>
    <row r="7896" ht="13.5" customHeight="1"/>
    <row r="7897" ht="13.5" customHeight="1"/>
    <row r="7898" ht="13.5" customHeight="1"/>
    <row r="7899" ht="13.5" customHeight="1"/>
    <row r="7900" ht="13.5" customHeight="1"/>
    <row r="7901" ht="13.5" customHeight="1"/>
    <row r="7902" ht="13.5" customHeight="1"/>
    <row r="7903" ht="13.5" customHeight="1"/>
    <row r="7904" ht="13.5" customHeight="1"/>
    <row r="7905" ht="13.5" customHeight="1"/>
    <row r="7906" ht="13.5" customHeight="1"/>
    <row r="7907" ht="13.5" customHeight="1"/>
    <row r="7908" ht="13.5" customHeight="1"/>
    <row r="7909" ht="13.5" customHeight="1"/>
    <row r="7910" ht="13.5" customHeight="1"/>
    <row r="7911" ht="13.5" customHeight="1"/>
    <row r="7912" ht="13.5" customHeight="1"/>
    <row r="7913" ht="13.5" customHeight="1"/>
    <row r="7914" ht="13.5" customHeight="1"/>
    <row r="7915" ht="13.5" customHeight="1"/>
    <row r="7916" ht="13.5" customHeight="1"/>
    <row r="7917" ht="13.5" customHeight="1"/>
    <row r="7918" ht="13.5" customHeight="1"/>
    <row r="7919" ht="13.5" customHeight="1"/>
    <row r="7920" ht="13.5" customHeight="1"/>
    <row r="7921" ht="13.5" customHeight="1"/>
    <row r="7922" ht="13.5" customHeight="1"/>
    <row r="7923" ht="13.5" customHeight="1"/>
    <row r="7924" ht="13.5" customHeight="1"/>
    <row r="7925" ht="13.5" customHeight="1"/>
    <row r="7926" ht="13.5" customHeight="1"/>
    <row r="7927" ht="13.5" customHeight="1"/>
    <row r="7928" ht="13.5" customHeight="1"/>
    <row r="7929" ht="13.5" customHeight="1"/>
    <row r="7930" ht="13.5" customHeight="1"/>
    <row r="7931" ht="13.5" customHeight="1"/>
    <row r="7932" ht="13.5" customHeight="1"/>
    <row r="7933" ht="13.5" customHeight="1"/>
    <row r="7934" ht="13.5" customHeight="1"/>
    <row r="7935" ht="13.5" customHeight="1"/>
    <row r="7936" ht="13.5" customHeight="1"/>
    <row r="7937" ht="13.5" customHeight="1"/>
    <row r="7938" ht="13.5" customHeight="1"/>
    <row r="7939" ht="13.5" customHeight="1"/>
    <row r="7940" ht="13.5" customHeight="1"/>
    <row r="7941" ht="13.5" customHeight="1"/>
    <row r="7942" ht="13.5" customHeight="1"/>
    <row r="7943" ht="13.5" customHeight="1"/>
    <row r="7944" ht="13.5" customHeight="1"/>
    <row r="7945" ht="13.5" customHeight="1"/>
    <row r="7946" ht="13.5" customHeight="1"/>
    <row r="7947" ht="13.5" customHeight="1"/>
    <row r="7948" ht="13.5" customHeight="1"/>
    <row r="7949" ht="13.5" customHeight="1"/>
    <row r="7950" ht="13.5" customHeight="1"/>
    <row r="7951" ht="13.5" customHeight="1"/>
    <row r="7952" ht="13.5" customHeight="1"/>
    <row r="7953" ht="13.5" customHeight="1"/>
    <row r="7954" ht="13.5" customHeight="1"/>
    <row r="7955" ht="13.5" customHeight="1"/>
    <row r="7956" ht="13.5" customHeight="1"/>
    <row r="7957" ht="13.5" customHeight="1"/>
    <row r="7958" ht="13.5" customHeight="1"/>
    <row r="7959" ht="13.5" customHeight="1"/>
    <row r="7960" ht="13.5" customHeight="1"/>
    <row r="7961" ht="13.5" customHeight="1"/>
    <row r="7962" ht="13.5" customHeight="1"/>
    <row r="7963" ht="13.5" customHeight="1"/>
    <row r="7964" ht="13.5" customHeight="1"/>
    <row r="7965" ht="13.5" customHeight="1"/>
    <row r="7966" ht="13.5" customHeight="1"/>
    <row r="7967" ht="13.5" customHeight="1"/>
    <row r="7968" ht="13.5" customHeight="1"/>
    <row r="7969" ht="13.5" customHeight="1"/>
    <row r="7970" ht="13.5" customHeight="1"/>
    <row r="7971" ht="13.5" customHeight="1"/>
    <row r="7972" ht="13.5" customHeight="1"/>
    <row r="7973" ht="13.5" customHeight="1"/>
    <row r="7974" ht="13.5" customHeight="1"/>
    <row r="7975" ht="13.5" customHeight="1"/>
    <row r="7976" ht="13.5" customHeight="1"/>
    <row r="7977" ht="13.5" customHeight="1"/>
    <row r="7978" ht="13.5" customHeight="1"/>
    <row r="7979" ht="13.5" customHeight="1"/>
    <row r="7980" ht="13.5" customHeight="1"/>
    <row r="7981" ht="13.5" customHeight="1"/>
    <row r="7982" ht="13.5" customHeight="1"/>
    <row r="7983" ht="13.5" customHeight="1"/>
    <row r="7984" ht="13.5" customHeight="1"/>
    <row r="7985" ht="13.5" customHeight="1"/>
    <row r="7986" ht="13.5" customHeight="1"/>
    <row r="7987" ht="13.5" customHeight="1"/>
    <row r="7988" ht="13.5" customHeight="1"/>
    <row r="7989" ht="13.5" customHeight="1"/>
    <row r="7990" ht="13.5" customHeight="1"/>
    <row r="7991" ht="13.5" customHeight="1"/>
    <row r="7992" ht="13.5" customHeight="1"/>
    <row r="7993" ht="13.5" customHeight="1"/>
    <row r="7994" ht="13.5" customHeight="1"/>
    <row r="7995" ht="13.5" customHeight="1"/>
    <row r="7996" ht="13.5" customHeight="1"/>
    <row r="7997" ht="13.5" customHeight="1"/>
    <row r="7998" ht="13.5" customHeight="1"/>
    <row r="7999" ht="13.5" customHeight="1"/>
    <row r="8000" ht="13.5" customHeight="1"/>
    <row r="8001" ht="13.5" customHeight="1"/>
    <row r="8002" ht="13.5" customHeight="1"/>
    <row r="8003" ht="13.5" customHeight="1"/>
    <row r="8004" ht="13.5" customHeight="1"/>
    <row r="8005" ht="13.5" customHeight="1"/>
    <row r="8006" ht="13.5" customHeight="1"/>
    <row r="8007" ht="13.5" customHeight="1"/>
    <row r="8008" ht="13.5" customHeight="1"/>
    <row r="8009" ht="13.5" customHeight="1"/>
    <row r="8010" ht="13.5" customHeight="1"/>
    <row r="8011" ht="13.5" customHeight="1"/>
    <row r="8012" ht="13.5" customHeight="1"/>
    <row r="8013" ht="13.5" customHeight="1"/>
    <row r="8014" ht="13.5" customHeight="1"/>
    <row r="8015" ht="13.5" customHeight="1"/>
    <row r="8016" ht="13.5" customHeight="1"/>
    <row r="8017" ht="13.5" customHeight="1"/>
    <row r="8018" ht="13.5" customHeight="1"/>
    <row r="8019" ht="13.5" customHeight="1"/>
    <row r="8020" ht="13.5" customHeight="1"/>
    <row r="8021" ht="13.5" customHeight="1"/>
    <row r="8022" ht="13.5" customHeight="1"/>
    <row r="8023" ht="13.5" customHeight="1"/>
    <row r="8024" ht="13.5" customHeight="1"/>
    <row r="8025" ht="13.5" customHeight="1"/>
    <row r="8026" ht="13.5" customHeight="1"/>
    <row r="8027" ht="13.5" customHeight="1"/>
    <row r="8028" ht="13.5" customHeight="1"/>
    <row r="8029" ht="13.5" customHeight="1"/>
    <row r="8030" ht="13.5" customHeight="1"/>
    <row r="8031" ht="13.5" customHeight="1"/>
    <row r="8032" ht="13.5" customHeight="1"/>
    <row r="8033" ht="13.5" customHeight="1"/>
    <row r="8034" ht="13.5" customHeight="1"/>
    <row r="8035" ht="13.5" customHeight="1"/>
    <row r="8036" ht="13.5" customHeight="1"/>
    <row r="8037" ht="13.5" customHeight="1"/>
    <row r="8038" ht="13.5" customHeight="1"/>
    <row r="8039" ht="13.5" customHeight="1"/>
    <row r="8040" ht="13.5" customHeight="1"/>
    <row r="8041" ht="13.5" customHeight="1"/>
    <row r="8042" ht="13.5" customHeight="1"/>
    <row r="8043" ht="13.5" customHeight="1"/>
    <row r="8044" ht="13.5" customHeight="1"/>
    <row r="8045" ht="13.5" customHeight="1"/>
    <row r="8046" ht="13.5" customHeight="1"/>
    <row r="8047" ht="13.5" customHeight="1"/>
    <row r="8048" ht="13.5" customHeight="1"/>
    <row r="8049" ht="13.5" customHeight="1"/>
    <row r="8050" ht="13.5" customHeight="1"/>
    <row r="8051" ht="13.5" customHeight="1"/>
    <row r="8052" ht="13.5" customHeight="1"/>
    <row r="8053" ht="13.5" customHeight="1"/>
    <row r="8054" ht="13.5" customHeight="1"/>
    <row r="8055" ht="13.5" customHeight="1"/>
    <row r="8056" ht="13.5" customHeight="1"/>
    <row r="8057" ht="13.5" customHeight="1"/>
    <row r="8058" ht="13.5" customHeight="1"/>
    <row r="8059" ht="13.5" customHeight="1"/>
    <row r="8060" ht="13.5" customHeight="1"/>
    <row r="8061" ht="13.5" customHeight="1"/>
    <row r="8062" ht="13.5" customHeight="1"/>
    <row r="8063" ht="13.5" customHeight="1"/>
    <row r="8064" ht="13.5" customHeight="1"/>
    <row r="8065" ht="13.5" customHeight="1"/>
    <row r="8066" ht="13.5" customHeight="1"/>
    <row r="8067" ht="13.5" customHeight="1"/>
    <row r="8068" ht="13.5" customHeight="1"/>
    <row r="8069" ht="13.5" customHeight="1"/>
    <row r="8070" ht="13.5" customHeight="1"/>
    <row r="8071" ht="13.5" customHeight="1"/>
    <row r="8072" ht="13.5" customHeight="1"/>
    <row r="8073" ht="13.5" customHeight="1"/>
    <row r="8074" ht="13.5" customHeight="1"/>
    <row r="8075" ht="13.5" customHeight="1"/>
    <row r="8076" ht="13.5" customHeight="1"/>
    <row r="8077" ht="13.5" customHeight="1"/>
    <row r="8078" ht="13.5" customHeight="1"/>
    <row r="8079" ht="13.5" customHeight="1"/>
    <row r="8080" ht="13.5" customHeight="1"/>
    <row r="8081" ht="13.5" customHeight="1"/>
    <row r="8082" ht="13.5" customHeight="1"/>
    <row r="8083" ht="13.5" customHeight="1"/>
    <row r="8084" ht="13.5" customHeight="1"/>
    <row r="8085" ht="13.5" customHeight="1"/>
    <row r="8086" ht="13.5" customHeight="1"/>
    <row r="8087" ht="13.5" customHeight="1"/>
    <row r="8088" ht="13.5" customHeight="1"/>
    <row r="8089" ht="13.5" customHeight="1"/>
    <row r="8090" ht="13.5" customHeight="1"/>
    <row r="8091" ht="13.5" customHeight="1"/>
    <row r="8092" ht="13.5" customHeight="1"/>
    <row r="8093" ht="13.5" customHeight="1"/>
    <row r="8094" ht="13.5" customHeight="1"/>
    <row r="8095" ht="13.5" customHeight="1"/>
    <row r="8096" ht="13.5" customHeight="1"/>
    <row r="8097" ht="13.5" customHeight="1"/>
    <row r="8098" ht="13.5" customHeight="1"/>
    <row r="8099" ht="13.5" customHeight="1"/>
    <row r="8100" ht="13.5" customHeight="1"/>
    <row r="8101" ht="13.5" customHeight="1"/>
    <row r="8102" ht="13.5" customHeight="1"/>
    <row r="8103" ht="13.5" customHeight="1"/>
    <row r="8104" ht="13.5" customHeight="1"/>
    <row r="8105" ht="13.5" customHeight="1"/>
    <row r="8106" ht="13.5" customHeight="1"/>
    <row r="8107" ht="13.5" customHeight="1"/>
    <row r="8108" ht="13.5" customHeight="1"/>
    <row r="8109" ht="13.5" customHeight="1"/>
    <row r="8110" ht="13.5" customHeight="1"/>
    <row r="8111" ht="13.5" customHeight="1"/>
    <row r="8112" ht="13.5" customHeight="1"/>
    <row r="8113" ht="13.5" customHeight="1"/>
    <row r="8114" ht="13.5" customHeight="1"/>
    <row r="8115" ht="13.5" customHeight="1"/>
    <row r="8116" ht="13.5" customHeight="1"/>
    <row r="8117" ht="13.5" customHeight="1"/>
    <row r="8118" ht="13.5" customHeight="1"/>
    <row r="8119" ht="13.5" customHeight="1"/>
    <row r="8120" ht="13.5" customHeight="1"/>
    <row r="8121" ht="13.5" customHeight="1"/>
    <row r="8122" ht="13.5" customHeight="1"/>
    <row r="8123" ht="13.5" customHeight="1"/>
    <row r="8124" ht="13.5" customHeight="1"/>
    <row r="8125" ht="13.5" customHeight="1"/>
    <row r="8126" ht="13.5" customHeight="1"/>
    <row r="8127" ht="13.5" customHeight="1"/>
    <row r="8128" ht="13.5" customHeight="1"/>
    <row r="8129" ht="13.5" customHeight="1"/>
    <row r="8130" ht="13.5" customHeight="1"/>
    <row r="8131" ht="13.5" customHeight="1"/>
    <row r="8132" ht="13.5" customHeight="1"/>
    <row r="8133" ht="13.5" customHeight="1"/>
    <row r="8134" ht="13.5" customHeight="1"/>
    <row r="8135" ht="13.5" customHeight="1"/>
    <row r="8136" ht="13.5" customHeight="1"/>
    <row r="8137" ht="13.5" customHeight="1"/>
    <row r="8138" ht="13.5" customHeight="1"/>
    <row r="8139" ht="13.5" customHeight="1"/>
    <row r="8140" ht="13.5" customHeight="1"/>
    <row r="8141" ht="13.5" customHeight="1"/>
    <row r="8142" ht="13.5" customHeight="1"/>
    <row r="8143" ht="13.5" customHeight="1"/>
    <row r="8144" ht="13.5" customHeight="1"/>
    <row r="8145" ht="13.5" customHeight="1"/>
    <row r="8146" ht="13.5" customHeight="1"/>
    <row r="8147" ht="13.5" customHeight="1"/>
    <row r="8148" ht="13.5" customHeight="1"/>
    <row r="8149" ht="13.5" customHeight="1"/>
    <row r="8150" ht="13.5" customHeight="1"/>
    <row r="8151" ht="13.5" customHeight="1"/>
    <row r="8152" ht="13.5" customHeight="1"/>
    <row r="8153" ht="13.5" customHeight="1"/>
    <row r="8154" ht="13.5" customHeight="1"/>
    <row r="8155" ht="13.5" customHeight="1"/>
    <row r="8156" ht="13.5" customHeight="1"/>
    <row r="8157" ht="13.5" customHeight="1"/>
    <row r="8158" ht="13.5" customHeight="1"/>
    <row r="8159" ht="13.5" customHeight="1"/>
    <row r="8160" ht="13.5" customHeight="1"/>
    <row r="8161" ht="13.5" customHeight="1"/>
    <row r="8162" ht="13.5" customHeight="1"/>
    <row r="8163" ht="13.5" customHeight="1"/>
    <row r="8164" ht="13.5" customHeight="1"/>
    <row r="8165" ht="13.5" customHeight="1"/>
    <row r="8166" ht="13.5" customHeight="1"/>
    <row r="8167" ht="13.5" customHeight="1"/>
    <row r="8168" ht="13.5" customHeight="1"/>
    <row r="8169" ht="13.5" customHeight="1"/>
    <row r="8170" ht="13.5" customHeight="1"/>
    <row r="8171" ht="13.5" customHeight="1"/>
    <row r="8172" ht="13.5" customHeight="1"/>
    <row r="8173" ht="13.5" customHeight="1"/>
    <row r="8174" ht="13.5" customHeight="1"/>
    <row r="8175" ht="13.5" customHeight="1"/>
    <row r="8176" ht="13.5" customHeight="1"/>
    <row r="8177" ht="13.5" customHeight="1"/>
    <row r="8178" ht="13.5" customHeight="1"/>
    <row r="8179" ht="13.5" customHeight="1"/>
    <row r="8180" ht="13.5" customHeight="1"/>
    <row r="8181" ht="13.5" customHeight="1"/>
    <row r="8182" ht="13.5" customHeight="1"/>
    <row r="8183" ht="13.5" customHeight="1"/>
    <row r="8184" ht="13.5" customHeight="1"/>
    <row r="8185" ht="13.5" customHeight="1"/>
    <row r="8186" ht="13.5" customHeight="1"/>
    <row r="8187" ht="13.5" customHeight="1"/>
    <row r="8188" ht="13.5" customHeight="1"/>
    <row r="8189" ht="13.5" customHeight="1"/>
    <row r="8190" ht="13.5" customHeight="1"/>
    <row r="8191" ht="13.5" customHeight="1"/>
    <row r="8192" ht="13.5" customHeight="1"/>
    <row r="8193" ht="13.5" customHeight="1"/>
    <row r="8194" ht="13.5" customHeight="1"/>
    <row r="8195" ht="13.5" customHeight="1"/>
    <row r="8196" ht="13.5" customHeight="1"/>
    <row r="8197" ht="13.5" customHeight="1"/>
    <row r="8198" ht="13.5" customHeight="1"/>
    <row r="8199" ht="13.5" customHeight="1"/>
    <row r="8200" ht="13.5" customHeight="1"/>
    <row r="8201" ht="13.5" customHeight="1"/>
    <row r="8202" ht="13.5" customHeight="1"/>
    <row r="8203" ht="13.5" customHeight="1"/>
    <row r="8204" ht="13.5" customHeight="1"/>
    <row r="8205" ht="13.5" customHeight="1"/>
    <row r="8206" ht="13.5" customHeight="1"/>
    <row r="8207" ht="13.5" customHeight="1"/>
    <row r="8208" ht="13.5" customHeight="1"/>
    <row r="8209" ht="13.5" customHeight="1"/>
    <row r="8210" ht="13.5" customHeight="1"/>
    <row r="8211" ht="13.5" customHeight="1"/>
    <row r="8212" ht="13.5" customHeight="1"/>
    <row r="8213" ht="13.5" customHeight="1"/>
    <row r="8214" ht="13.5" customHeight="1"/>
    <row r="8215" ht="13.5" customHeight="1"/>
    <row r="8216" ht="13.5" customHeight="1"/>
    <row r="8217" ht="13.5" customHeight="1"/>
    <row r="8218" ht="13.5" customHeight="1"/>
    <row r="8219" ht="13.5" customHeight="1"/>
    <row r="8220" ht="13.5" customHeight="1"/>
    <row r="8221" ht="13.5" customHeight="1"/>
    <row r="8222" ht="13.5" customHeight="1"/>
    <row r="8223" ht="13.5" customHeight="1"/>
    <row r="8224" ht="13.5" customHeight="1"/>
    <row r="8225" ht="13.5" customHeight="1"/>
    <row r="8226" ht="13.5" customHeight="1"/>
    <row r="8227" ht="13.5" customHeight="1"/>
    <row r="8228" ht="13.5" customHeight="1"/>
    <row r="8229" ht="13.5" customHeight="1"/>
    <row r="8230" ht="13.5" customHeight="1"/>
    <row r="8231" ht="13.5" customHeight="1"/>
    <row r="8232" ht="13.5" customHeight="1"/>
    <row r="8233" ht="13.5" customHeight="1"/>
    <row r="8234" ht="13.5" customHeight="1"/>
    <row r="8235" ht="13.5" customHeight="1"/>
    <row r="8236" ht="13.5" customHeight="1"/>
    <row r="8237" ht="13.5" customHeight="1"/>
    <row r="8238" ht="13.5" customHeight="1"/>
    <row r="8239" ht="13.5" customHeight="1"/>
    <row r="8240" ht="13.5" customHeight="1"/>
    <row r="8241" ht="13.5" customHeight="1"/>
    <row r="8242" ht="13.5" customHeight="1"/>
    <row r="8243" ht="13.5" customHeight="1"/>
    <row r="8244" ht="13.5" customHeight="1"/>
    <row r="8245" ht="13.5" customHeight="1"/>
    <row r="8246" ht="13.5" customHeight="1"/>
    <row r="8247" ht="13.5" customHeight="1"/>
    <row r="8248" ht="13.5" customHeight="1"/>
    <row r="8249" ht="13.5" customHeight="1"/>
    <row r="8250" ht="13.5" customHeight="1"/>
    <row r="8251" ht="13.5" customHeight="1"/>
    <row r="8252" ht="13.5" customHeight="1"/>
    <row r="8253" ht="13.5" customHeight="1"/>
    <row r="8254" ht="13.5" customHeight="1"/>
    <row r="8255" ht="13.5" customHeight="1"/>
    <row r="8256" ht="13.5" customHeight="1"/>
    <row r="8257" ht="13.5" customHeight="1"/>
    <row r="8258" ht="13.5" customHeight="1"/>
    <row r="8259" ht="13.5" customHeight="1"/>
    <row r="8260" ht="13.5" customHeight="1"/>
    <row r="8261" ht="13.5" customHeight="1"/>
    <row r="8262" ht="13.5" customHeight="1"/>
    <row r="8263" ht="13.5" customHeight="1"/>
    <row r="8264" ht="13.5" customHeight="1"/>
    <row r="8265" ht="13.5" customHeight="1"/>
    <row r="8266" ht="13.5" customHeight="1"/>
    <row r="8267" ht="13.5" customHeight="1"/>
    <row r="8268" ht="13.5" customHeight="1"/>
    <row r="8269" ht="13.5" customHeight="1"/>
    <row r="8270" ht="13.5" customHeight="1"/>
    <row r="8271" ht="13.5" customHeight="1"/>
    <row r="8272" ht="13.5" customHeight="1"/>
    <row r="8273" ht="13.5" customHeight="1"/>
    <row r="8274" ht="13.5" customHeight="1"/>
    <row r="8275" ht="13.5" customHeight="1"/>
    <row r="8276" ht="13.5" customHeight="1"/>
    <row r="8277" ht="13.5" customHeight="1"/>
    <row r="8278" ht="13.5" customHeight="1"/>
    <row r="8279" ht="13.5" customHeight="1"/>
    <row r="8280" ht="13.5" customHeight="1"/>
    <row r="8281" ht="13.5" customHeight="1"/>
    <row r="8282" ht="13.5" customHeight="1"/>
    <row r="8283" ht="13.5" customHeight="1"/>
    <row r="8284" ht="13.5" customHeight="1"/>
    <row r="8285" ht="13.5" customHeight="1"/>
    <row r="8286" ht="13.5" customHeight="1"/>
    <row r="8287" ht="13.5" customHeight="1"/>
    <row r="8288" ht="13.5" customHeight="1"/>
    <row r="8289" ht="13.5" customHeight="1"/>
    <row r="8290" ht="13.5" customHeight="1"/>
    <row r="8291" ht="13.5" customHeight="1"/>
    <row r="8292" ht="13.5" customHeight="1"/>
    <row r="8293" ht="13.5" customHeight="1"/>
    <row r="8294" ht="13.5" customHeight="1"/>
    <row r="8295" ht="13.5" customHeight="1"/>
    <row r="8296" ht="13.5" customHeight="1"/>
    <row r="8297" ht="13.5" customHeight="1"/>
    <row r="8298" ht="13.5" customHeight="1"/>
    <row r="8299" ht="13.5" customHeight="1"/>
    <row r="8300" ht="13.5" customHeight="1"/>
    <row r="8301" ht="13.5" customHeight="1"/>
    <row r="8302" ht="13.5" customHeight="1"/>
    <row r="8303" ht="13.5" customHeight="1"/>
    <row r="8304" ht="13.5" customHeight="1"/>
    <row r="8305" ht="13.5" customHeight="1"/>
    <row r="8306" ht="13.5" customHeight="1"/>
    <row r="8307" ht="13.5" customHeight="1"/>
    <row r="8308" ht="13.5" customHeight="1"/>
    <row r="8309" ht="13.5" customHeight="1"/>
    <row r="8310" ht="13.5" customHeight="1"/>
    <row r="8311" ht="13.5" customHeight="1"/>
    <row r="8312" ht="13.5" customHeight="1"/>
    <row r="8313" ht="13.5" customHeight="1"/>
    <row r="8314" ht="13.5" customHeight="1"/>
    <row r="8315" ht="13.5" customHeight="1"/>
    <row r="8316" ht="13.5" customHeight="1"/>
    <row r="8317" ht="13.5" customHeight="1"/>
    <row r="8318" ht="13.5" customHeight="1"/>
    <row r="8319" ht="13.5" customHeight="1"/>
    <row r="8320" ht="13.5" customHeight="1"/>
    <row r="8321" ht="13.5" customHeight="1"/>
    <row r="8322" ht="13.5" customHeight="1"/>
    <row r="8323" ht="13.5" customHeight="1"/>
    <row r="8324" ht="13.5" customHeight="1"/>
    <row r="8325" ht="13.5" customHeight="1"/>
    <row r="8326" ht="13.5" customHeight="1"/>
    <row r="8327" ht="13.5" customHeight="1"/>
    <row r="8328" ht="13.5" customHeight="1"/>
    <row r="8329" ht="13.5" customHeight="1"/>
    <row r="8330" ht="13.5" customHeight="1"/>
    <row r="8331" ht="13.5" customHeight="1"/>
    <row r="8332" ht="13.5" customHeight="1"/>
    <row r="8333" ht="13.5" customHeight="1"/>
    <row r="8334" ht="13.5" customHeight="1"/>
    <row r="8335" ht="13.5" customHeight="1"/>
    <row r="8336" ht="13.5" customHeight="1"/>
    <row r="8337" ht="13.5" customHeight="1"/>
    <row r="8338" ht="13.5" customHeight="1"/>
    <row r="8339" ht="13.5" customHeight="1"/>
    <row r="8340" ht="13.5" customHeight="1"/>
    <row r="8341" ht="13.5" customHeight="1"/>
    <row r="8342" ht="13.5" customHeight="1"/>
    <row r="8343" ht="13.5" customHeight="1"/>
    <row r="8344" ht="13.5" customHeight="1"/>
    <row r="8345" ht="13.5" customHeight="1"/>
    <row r="8346" ht="13.5" customHeight="1"/>
    <row r="8347" ht="13.5" customHeight="1"/>
    <row r="8348" ht="13.5" customHeight="1"/>
    <row r="8349" ht="13.5" customHeight="1"/>
    <row r="8350" ht="13.5" customHeight="1"/>
    <row r="8351" ht="13.5" customHeight="1"/>
    <row r="8352" ht="13.5" customHeight="1"/>
    <row r="8353" ht="13.5" customHeight="1"/>
    <row r="8354" ht="13.5" customHeight="1"/>
    <row r="8355" ht="13.5" customHeight="1"/>
    <row r="8356" ht="13.5" customHeight="1"/>
    <row r="8357" ht="13.5" customHeight="1"/>
    <row r="8358" ht="13.5" customHeight="1"/>
    <row r="8359" ht="13.5" customHeight="1"/>
    <row r="8360" ht="13.5" customHeight="1"/>
    <row r="8361" ht="13.5" customHeight="1"/>
    <row r="8362" ht="13.5" customHeight="1"/>
    <row r="8363" ht="13.5" customHeight="1"/>
    <row r="8364" ht="13.5" customHeight="1"/>
    <row r="8365" ht="13.5" customHeight="1"/>
    <row r="8366" ht="13.5" customHeight="1"/>
    <row r="8367" ht="13.5" customHeight="1"/>
    <row r="8368" ht="13.5" customHeight="1"/>
    <row r="8369" ht="13.5" customHeight="1"/>
    <row r="8370" ht="13.5" customHeight="1"/>
    <row r="8371" ht="13.5" customHeight="1"/>
    <row r="8372" ht="13.5" customHeight="1"/>
    <row r="8373" ht="13.5" customHeight="1"/>
    <row r="8374" ht="13.5" customHeight="1"/>
    <row r="8375" ht="13.5" customHeight="1"/>
    <row r="8376" ht="13.5" customHeight="1"/>
    <row r="8377" ht="13.5" customHeight="1"/>
    <row r="8378" ht="13.5" customHeight="1"/>
    <row r="8379" ht="13.5" customHeight="1"/>
    <row r="8380" ht="13.5" customHeight="1"/>
    <row r="8381" ht="13.5" customHeight="1"/>
    <row r="8382" ht="13.5" customHeight="1"/>
    <row r="8383" ht="13.5" customHeight="1"/>
    <row r="8384" ht="13.5" customHeight="1"/>
    <row r="8385" ht="13.5" customHeight="1"/>
    <row r="8386" ht="13.5" customHeight="1"/>
    <row r="8387" ht="13.5" customHeight="1"/>
    <row r="8388" ht="13.5" customHeight="1"/>
    <row r="8389" ht="13.5" customHeight="1"/>
    <row r="8390" ht="13.5" customHeight="1"/>
    <row r="8391" ht="13.5" customHeight="1"/>
    <row r="8392" ht="13.5" customHeight="1"/>
    <row r="8393" ht="13.5" customHeight="1"/>
    <row r="8394" ht="13.5" customHeight="1"/>
    <row r="8395" ht="13.5" customHeight="1"/>
    <row r="8396" ht="13.5" customHeight="1"/>
    <row r="8397" ht="13.5" customHeight="1"/>
    <row r="8398" ht="13.5" customHeight="1"/>
    <row r="8399" ht="13.5" customHeight="1"/>
    <row r="8400" ht="13.5" customHeight="1"/>
    <row r="8401" ht="13.5" customHeight="1"/>
    <row r="8402" ht="13.5" customHeight="1"/>
    <row r="8403" ht="13.5" customHeight="1"/>
    <row r="8404" ht="13.5" customHeight="1"/>
    <row r="8405" ht="13.5" customHeight="1"/>
    <row r="8406" ht="13.5" customHeight="1"/>
    <row r="8407" ht="13.5" customHeight="1"/>
    <row r="8408" ht="13.5" customHeight="1"/>
    <row r="8409" ht="13.5" customHeight="1"/>
    <row r="8410" ht="13.5" customHeight="1"/>
    <row r="8411" ht="13.5" customHeight="1"/>
    <row r="8412" ht="13.5" customHeight="1"/>
    <row r="8413" ht="13.5" customHeight="1"/>
    <row r="8414" ht="13.5" customHeight="1"/>
    <row r="8415" ht="13.5" customHeight="1"/>
    <row r="8416" ht="13.5" customHeight="1"/>
    <row r="8417" ht="13.5" customHeight="1"/>
    <row r="8418" ht="13.5" customHeight="1"/>
    <row r="8419" ht="13.5" customHeight="1"/>
    <row r="8420" ht="13.5" customHeight="1"/>
    <row r="8421" ht="13.5" customHeight="1"/>
    <row r="8422" ht="13.5" customHeight="1"/>
    <row r="8423" ht="13.5" customHeight="1"/>
    <row r="8424" ht="13.5" customHeight="1"/>
    <row r="8425" ht="13.5" customHeight="1"/>
    <row r="8426" ht="13.5" customHeight="1"/>
    <row r="8427" ht="13.5" customHeight="1"/>
    <row r="8428" ht="13.5" customHeight="1"/>
    <row r="8429" ht="13.5" customHeight="1"/>
    <row r="8430" ht="13.5" customHeight="1"/>
    <row r="8431" ht="13.5" customHeight="1"/>
    <row r="8432" ht="13.5" customHeight="1"/>
    <row r="8433" ht="13.5" customHeight="1"/>
    <row r="8434" ht="13.5" customHeight="1"/>
    <row r="8435" ht="13.5" customHeight="1"/>
    <row r="8436" ht="13.5" customHeight="1"/>
    <row r="8437" ht="13.5" customHeight="1"/>
    <row r="8438" ht="13.5" customHeight="1"/>
    <row r="8439" ht="13.5" customHeight="1"/>
    <row r="8440" ht="13.5" customHeight="1"/>
    <row r="8441" ht="13.5" customHeight="1"/>
    <row r="8442" ht="13.5" customHeight="1"/>
    <row r="8443" ht="13.5" customHeight="1"/>
    <row r="8444" ht="13.5" customHeight="1"/>
    <row r="8445" ht="13.5" customHeight="1"/>
    <row r="8446" ht="13.5" customHeight="1"/>
    <row r="8447" ht="13.5" customHeight="1"/>
    <row r="8448" ht="13.5" customHeight="1"/>
    <row r="8449" ht="13.5" customHeight="1"/>
    <row r="8450" ht="13.5" customHeight="1"/>
    <row r="8451" ht="13.5" customHeight="1"/>
    <row r="8452" ht="13.5" customHeight="1"/>
    <row r="8453" ht="13.5" customHeight="1"/>
    <row r="8454" ht="13.5" customHeight="1"/>
    <row r="8455" ht="13.5" customHeight="1"/>
    <row r="8456" ht="13.5" customHeight="1"/>
    <row r="8457" ht="13.5" customHeight="1"/>
    <row r="8458" ht="13.5" customHeight="1"/>
    <row r="8459" ht="13.5" customHeight="1"/>
    <row r="8460" ht="13.5" customHeight="1"/>
    <row r="8461" ht="13.5" customHeight="1"/>
    <row r="8462" ht="13.5" customHeight="1"/>
    <row r="8463" ht="13.5" customHeight="1"/>
    <row r="8464" ht="13.5" customHeight="1"/>
    <row r="8465" ht="13.5" customHeight="1"/>
    <row r="8466" ht="13.5" customHeight="1"/>
    <row r="8467" ht="13.5" customHeight="1"/>
    <row r="8468" ht="13.5" customHeight="1"/>
    <row r="8469" ht="13.5" customHeight="1"/>
    <row r="8470" ht="13.5" customHeight="1"/>
    <row r="8471" ht="13.5" customHeight="1"/>
    <row r="8472" ht="13.5" customHeight="1"/>
    <row r="8473" ht="13.5" customHeight="1"/>
    <row r="8474" ht="13.5" customHeight="1"/>
    <row r="8475" ht="13.5" customHeight="1"/>
    <row r="8476" ht="13.5" customHeight="1"/>
    <row r="8477" ht="13.5" customHeight="1"/>
    <row r="8478" ht="13.5" customHeight="1"/>
    <row r="8479" ht="13.5" customHeight="1"/>
    <row r="8480" ht="13.5" customHeight="1"/>
    <row r="8481" ht="13.5" customHeight="1"/>
    <row r="8482" ht="13.5" customHeight="1"/>
    <row r="8483" ht="13.5" customHeight="1"/>
    <row r="8484" ht="13.5" customHeight="1"/>
    <row r="8485" ht="13.5" customHeight="1"/>
    <row r="8486" ht="13.5" customHeight="1"/>
    <row r="8487" ht="13.5" customHeight="1"/>
    <row r="8488" ht="13.5" customHeight="1"/>
    <row r="8489" ht="13.5" customHeight="1"/>
    <row r="8490" ht="13.5" customHeight="1"/>
    <row r="8491" ht="13.5" customHeight="1"/>
    <row r="8492" ht="13.5" customHeight="1"/>
    <row r="8493" ht="13.5" customHeight="1"/>
    <row r="8494" ht="13.5" customHeight="1"/>
    <row r="8495" ht="13.5" customHeight="1"/>
    <row r="8496" ht="13.5" customHeight="1"/>
    <row r="8497" ht="13.5" customHeight="1"/>
    <row r="8498" ht="13.5" customHeight="1"/>
    <row r="8499" ht="13.5" customHeight="1"/>
    <row r="8500" ht="13.5" customHeight="1"/>
    <row r="8501" ht="13.5" customHeight="1"/>
    <row r="8502" ht="13.5" customHeight="1"/>
    <row r="8503" ht="13.5" customHeight="1"/>
    <row r="8504" ht="13.5" customHeight="1"/>
    <row r="8505" ht="13.5" customHeight="1"/>
    <row r="8506" ht="13.5" customHeight="1"/>
    <row r="8507" ht="13.5" customHeight="1"/>
    <row r="8508" ht="13.5" customHeight="1"/>
    <row r="8509" ht="13.5" customHeight="1"/>
    <row r="8510" ht="13.5" customHeight="1"/>
    <row r="8511" ht="13.5" customHeight="1"/>
    <row r="8512" ht="13.5" customHeight="1"/>
    <row r="8513" ht="13.5" customHeight="1"/>
    <row r="8514" ht="13.5" customHeight="1"/>
    <row r="8515" ht="13.5" customHeight="1"/>
    <row r="8516" ht="13.5" customHeight="1"/>
    <row r="8517" ht="13.5" customHeight="1"/>
    <row r="8518" ht="13.5" customHeight="1"/>
    <row r="8519" ht="13.5" customHeight="1"/>
    <row r="8520" ht="13.5" customHeight="1"/>
    <row r="8521" ht="13.5" customHeight="1"/>
    <row r="8522" ht="13.5" customHeight="1"/>
    <row r="8523" ht="13.5" customHeight="1"/>
    <row r="8524" ht="13.5" customHeight="1"/>
    <row r="8525" ht="13.5" customHeight="1"/>
    <row r="8526" ht="13.5" customHeight="1"/>
    <row r="8527" ht="13.5" customHeight="1"/>
    <row r="8528" ht="13.5" customHeight="1"/>
    <row r="8529" ht="13.5" customHeight="1"/>
    <row r="8530" ht="13.5" customHeight="1"/>
    <row r="8531" ht="13.5" customHeight="1"/>
    <row r="8532" ht="13.5" customHeight="1"/>
    <row r="8533" ht="13.5" customHeight="1"/>
    <row r="8534" ht="13.5" customHeight="1"/>
    <row r="8535" ht="13.5" customHeight="1"/>
    <row r="8536" ht="13.5" customHeight="1"/>
    <row r="8537" ht="13.5" customHeight="1"/>
    <row r="8538" ht="13.5" customHeight="1"/>
    <row r="8539" ht="13.5" customHeight="1"/>
    <row r="8540" ht="13.5" customHeight="1"/>
    <row r="8541" ht="13.5" customHeight="1"/>
    <row r="8542" ht="13.5" customHeight="1"/>
    <row r="8543" ht="13.5" customHeight="1"/>
    <row r="8544" ht="13.5" customHeight="1"/>
    <row r="8545" ht="13.5" customHeight="1"/>
    <row r="8546" ht="13.5" customHeight="1"/>
    <row r="8547" ht="13.5" customHeight="1"/>
    <row r="8548" ht="13.5" customHeight="1"/>
    <row r="8549" ht="13.5" customHeight="1"/>
    <row r="8550" ht="13.5" customHeight="1"/>
    <row r="8551" ht="13.5" customHeight="1"/>
    <row r="8552" ht="13.5" customHeight="1"/>
    <row r="8553" ht="13.5" customHeight="1"/>
    <row r="8554" ht="13.5" customHeight="1"/>
    <row r="8555" ht="13.5" customHeight="1"/>
    <row r="8556" ht="13.5" customHeight="1"/>
    <row r="8557" ht="13.5" customHeight="1"/>
    <row r="8558" ht="13.5" customHeight="1"/>
    <row r="8559" ht="13.5" customHeight="1"/>
    <row r="8560" ht="13.5" customHeight="1"/>
    <row r="8561" ht="13.5" customHeight="1"/>
    <row r="8562" ht="13.5" customHeight="1"/>
    <row r="8563" ht="13.5" customHeight="1"/>
    <row r="8564" ht="13.5" customHeight="1"/>
    <row r="8565" ht="13.5" customHeight="1"/>
    <row r="8566" ht="13.5" customHeight="1"/>
    <row r="8567" ht="13.5" customHeight="1"/>
    <row r="8568" ht="13.5" customHeight="1"/>
    <row r="8569" ht="13.5" customHeight="1"/>
    <row r="8570" ht="13.5" customHeight="1"/>
    <row r="8571" ht="13.5" customHeight="1"/>
    <row r="8572" ht="13.5" customHeight="1"/>
    <row r="8573" ht="13.5" customHeight="1"/>
    <row r="8574" ht="13.5" customHeight="1"/>
    <row r="8575" ht="13.5" customHeight="1"/>
    <row r="8576" ht="13.5" customHeight="1"/>
    <row r="8577" ht="13.5" customHeight="1"/>
    <row r="8578" ht="13.5" customHeight="1"/>
    <row r="8579" ht="13.5" customHeight="1"/>
    <row r="8580" ht="13.5" customHeight="1"/>
    <row r="8581" ht="13.5" customHeight="1"/>
    <row r="8582" ht="13.5" customHeight="1"/>
    <row r="8583" ht="13.5" customHeight="1"/>
    <row r="8584" ht="13.5" customHeight="1"/>
    <row r="8585" ht="13.5" customHeight="1"/>
    <row r="8586" ht="13.5" customHeight="1"/>
    <row r="8587" ht="13.5" customHeight="1"/>
    <row r="8588" ht="13.5" customHeight="1"/>
    <row r="8589" ht="13.5" customHeight="1"/>
    <row r="8590" ht="13.5" customHeight="1"/>
    <row r="8591" ht="13.5" customHeight="1"/>
    <row r="8592" ht="13.5" customHeight="1"/>
    <row r="8593" ht="13.5" customHeight="1"/>
    <row r="8594" ht="13.5" customHeight="1"/>
    <row r="8595" ht="13.5" customHeight="1"/>
    <row r="8596" ht="13.5" customHeight="1"/>
    <row r="8597" ht="13.5" customHeight="1"/>
    <row r="8598" ht="13.5" customHeight="1"/>
    <row r="8599" ht="13.5" customHeight="1"/>
    <row r="8600" ht="13.5" customHeight="1"/>
    <row r="8601" ht="13.5" customHeight="1"/>
    <row r="8602" ht="13.5" customHeight="1"/>
    <row r="8603" ht="13.5" customHeight="1"/>
    <row r="8604" ht="13.5" customHeight="1"/>
    <row r="8605" ht="13.5" customHeight="1"/>
    <row r="8606" ht="13.5" customHeight="1"/>
    <row r="8607" ht="13.5" customHeight="1"/>
    <row r="8608" ht="13.5" customHeight="1"/>
    <row r="8609" ht="13.5" customHeight="1"/>
    <row r="8610" ht="13.5" customHeight="1"/>
    <row r="8611" ht="13.5" customHeight="1"/>
    <row r="8612" ht="13.5" customHeight="1"/>
    <row r="8613" ht="13.5" customHeight="1"/>
    <row r="8614" ht="13.5" customHeight="1"/>
    <row r="8615" ht="13.5" customHeight="1"/>
    <row r="8616" ht="13.5" customHeight="1"/>
    <row r="8617" ht="13.5" customHeight="1"/>
    <row r="8618" ht="13.5" customHeight="1"/>
    <row r="8619" ht="13.5" customHeight="1"/>
    <row r="8620" ht="13.5" customHeight="1"/>
    <row r="8621" ht="13.5" customHeight="1"/>
    <row r="8622" ht="13.5" customHeight="1"/>
    <row r="8623" ht="13.5" customHeight="1"/>
    <row r="8624" ht="13.5" customHeight="1"/>
    <row r="8625" ht="13.5" customHeight="1"/>
    <row r="8626" ht="13.5" customHeight="1"/>
    <row r="8627" ht="13.5" customHeight="1"/>
    <row r="8628" ht="13.5" customHeight="1"/>
    <row r="8629" ht="13.5" customHeight="1"/>
    <row r="8630" ht="13.5" customHeight="1"/>
    <row r="8631" ht="13.5" customHeight="1"/>
    <row r="8632" ht="13.5" customHeight="1"/>
    <row r="8633" ht="13.5" customHeight="1"/>
    <row r="8634" ht="13.5" customHeight="1"/>
    <row r="8635" ht="13.5" customHeight="1"/>
    <row r="8636" ht="13.5" customHeight="1"/>
    <row r="8637" ht="13.5" customHeight="1"/>
    <row r="8638" ht="13.5" customHeight="1"/>
    <row r="8639" ht="13.5" customHeight="1"/>
    <row r="8640" ht="13.5" customHeight="1"/>
    <row r="8641" ht="13.5" customHeight="1"/>
    <row r="8642" ht="13.5" customHeight="1"/>
    <row r="8643" ht="13.5" customHeight="1"/>
    <row r="8644" ht="13.5" customHeight="1"/>
    <row r="8645" ht="13.5" customHeight="1"/>
    <row r="8646" ht="13.5" customHeight="1"/>
    <row r="8647" ht="13.5" customHeight="1"/>
    <row r="8648" ht="13.5" customHeight="1"/>
    <row r="8649" ht="13.5" customHeight="1"/>
    <row r="8650" ht="13.5" customHeight="1"/>
    <row r="8651" ht="13.5" customHeight="1"/>
    <row r="8652" ht="13.5" customHeight="1"/>
    <row r="8653" ht="13.5" customHeight="1"/>
    <row r="8654" ht="13.5" customHeight="1"/>
    <row r="8655" ht="13.5" customHeight="1"/>
    <row r="8656" ht="13.5" customHeight="1"/>
    <row r="8657" ht="13.5" customHeight="1"/>
    <row r="8658" ht="13.5" customHeight="1"/>
    <row r="8659" ht="13.5" customHeight="1"/>
    <row r="8660" ht="13.5" customHeight="1"/>
    <row r="8661" ht="13.5" customHeight="1"/>
    <row r="8662" ht="13.5" customHeight="1"/>
    <row r="8663" ht="13.5" customHeight="1"/>
    <row r="8664" ht="13.5" customHeight="1"/>
    <row r="8665" ht="13.5" customHeight="1"/>
    <row r="8666" ht="13.5" customHeight="1"/>
    <row r="8667" ht="13.5" customHeight="1"/>
    <row r="8668" ht="13.5" customHeight="1"/>
    <row r="8669" ht="13.5" customHeight="1"/>
    <row r="8670" ht="13.5" customHeight="1"/>
    <row r="8671" ht="13.5" customHeight="1"/>
    <row r="8672" ht="13.5" customHeight="1"/>
    <row r="8673" ht="13.5" customHeight="1"/>
    <row r="8674" ht="13.5" customHeight="1"/>
    <row r="8675" ht="13.5" customHeight="1"/>
    <row r="8676" ht="13.5" customHeight="1"/>
    <row r="8677" ht="13.5" customHeight="1"/>
    <row r="8678" ht="13.5" customHeight="1"/>
    <row r="8679" ht="13.5" customHeight="1"/>
    <row r="8680" ht="13.5" customHeight="1"/>
    <row r="8681" ht="13.5" customHeight="1"/>
    <row r="8682" ht="13.5" customHeight="1"/>
    <row r="8683" ht="13.5" customHeight="1"/>
    <row r="8684" ht="13.5" customHeight="1"/>
    <row r="8685" ht="13.5" customHeight="1"/>
    <row r="8686" ht="13.5" customHeight="1"/>
    <row r="8687" ht="13.5" customHeight="1"/>
    <row r="8688" ht="13.5" customHeight="1"/>
    <row r="8689" ht="13.5" customHeight="1"/>
    <row r="8690" ht="13.5" customHeight="1"/>
    <row r="8691" ht="13.5" customHeight="1"/>
    <row r="8692" ht="13.5" customHeight="1"/>
    <row r="8693" ht="13.5" customHeight="1"/>
    <row r="8694" ht="13.5" customHeight="1"/>
    <row r="8695" ht="13.5" customHeight="1"/>
    <row r="8696" ht="13.5" customHeight="1"/>
    <row r="8697" ht="13.5" customHeight="1"/>
    <row r="8698" ht="13.5" customHeight="1"/>
    <row r="8699" ht="13.5" customHeight="1"/>
    <row r="8700" ht="13.5" customHeight="1"/>
    <row r="8701" ht="13.5" customHeight="1"/>
    <row r="8702" ht="13.5" customHeight="1"/>
    <row r="8703" ht="13.5" customHeight="1"/>
    <row r="8704" ht="13.5" customHeight="1"/>
    <row r="8705" ht="13.5" customHeight="1"/>
    <row r="8706" ht="13.5" customHeight="1"/>
    <row r="8707" ht="13.5" customHeight="1"/>
    <row r="8708" ht="13.5" customHeight="1"/>
    <row r="8709" ht="13.5" customHeight="1"/>
    <row r="8710" ht="13.5" customHeight="1"/>
    <row r="8711" ht="13.5" customHeight="1"/>
    <row r="8712" ht="13.5" customHeight="1"/>
    <row r="8713" ht="13.5" customHeight="1"/>
    <row r="8714" ht="13.5" customHeight="1"/>
    <row r="8715" ht="13.5" customHeight="1"/>
    <row r="8716" ht="13.5" customHeight="1"/>
    <row r="8717" ht="13.5" customHeight="1"/>
    <row r="8718" ht="13.5" customHeight="1"/>
    <row r="8719" ht="13.5" customHeight="1"/>
    <row r="8720" ht="13.5" customHeight="1"/>
    <row r="8721" ht="13.5" customHeight="1"/>
    <row r="8722" ht="13.5" customHeight="1"/>
    <row r="8723" ht="13.5" customHeight="1"/>
    <row r="8724" ht="13.5" customHeight="1"/>
    <row r="8725" ht="13.5" customHeight="1"/>
    <row r="8726" ht="13.5" customHeight="1"/>
    <row r="8727" ht="13.5" customHeight="1"/>
    <row r="8728" ht="13.5" customHeight="1"/>
    <row r="8729" ht="13.5" customHeight="1"/>
    <row r="8730" ht="13.5" customHeight="1"/>
    <row r="8731" ht="13.5" customHeight="1"/>
    <row r="8732" ht="13.5" customHeight="1"/>
    <row r="8733" ht="13.5" customHeight="1"/>
    <row r="8734" ht="13.5" customHeight="1"/>
    <row r="8735" ht="13.5" customHeight="1"/>
    <row r="8736" ht="13.5" customHeight="1"/>
    <row r="8737" ht="13.5" customHeight="1"/>
    <row r="8738" ht="13.5" customHeight="1"/>
    <row r="8739" ht="13.5" customHeight="1"/>
    <row r="8740" ht="13.5" customHeight="1"/>
    <row r="8741" ht="13.5" customHeight="1"/>
    <row r="8742" ht="13.5" customHeight="1"/>
    <row r="8743" ht="13.5" customHeight="1"/>
    <row r="8744" ht="13.5" customHeight="1"/>
    <row r="8745" ht="13.5" customHeight="1"/>
    <row r="8746" ht="13.5" customHeight="1"/>
    <row r="8747" ht="13.5" customHeight="1"/>
    <row r="8748" ht="13.5" customHeight="1"/>
    <row r="8749" ht="13.5" customHeight="1"/>
    <row r="8750" ht="13.5" customHeight="1"/>
    <row r="8751" ht="13.5" customHeight="1"/>
    <row r="8752" ht="13.5" customHeight="1"/>
    <row r="8753" ht="13.5" customHeight="1"/>
    <row r="8754" ht="13.5" customHeight="1"/>
    <row r="8755" ht="13.5" customHeight="1"/>
    <row r="8756" ht="13.5" customHeight="1"/>
    <row r="8757" ht="13.5" customHeight="1"/>
    <row r="8758" ht="13.5" customHeight="1"/>
    <row r="8759" ht="13.5" customHeight="1"/>
    <row r="8760" ht="13.5" customHeight="1"/>
    <row r="8761" ht="13.5" customHeight="1"/>
    <row r="8762" ht="13.5" customHeight="1"/>
    <row r="8763" ht="13.5" customHeight="1"/>
    <row r="8764" ht="13.5" customHeight="1"/>
    <row r="8765" ht="13.5" customHeight="1"/>
    <row r="8766" ht="13.5" customHeight="1"/>
    <row r="8767" ht="13.5" customHeight="1"/>
    <row r="8768" ht="13.5" customHeight="1"/>
    <row r="8769" ht="13.5" customHeight="1"/>
    <row r="8770" ht="13.5" customHeight="1"/>
    <row r="8771" ht="13.5" customHeight="1"/>
    <row r="8772" ht="13.5" customHeight="1"/>
    <row r="8773" ht="13.5" customHeight="1"/>
    <row r="8774" ht="13.5" customHeight="1"/>
    <row r="8775" ht="13.5" customHeight="1"/>
    <row r="8776" ht="13.5" customHeight="1"/>
    <row r="8777" ht="13.5" customHeight="1"/>
    <row r="8778" ht="13.5" customHeight="1"/>
    <row r="8779" ht="13.5" customHeight="1"/>
    <row r="8780" ht="13.5" customHeight="1"/>
    <row r="8781" ht="13.5" customHeight="1"/>
    <row r="8782" ht="13.5" customHeight="1"/>
    <row r="8783" ht="13.5" customHeight="1"/>
    <row r="8784" ht="13.5" customHeight="1"/>
    <row r="8785" ht="13.5" customHeight="1"/>
    <row r="8786" ht="13.5" customHeight="1"/>
    <row r="8787" ht="13.5" customHeight="1"/>
    <row r="8788" ht="13.5" customHeight="1"/>
    <row r="8789" ht="13.5" customHeight="1"/>
    <row r="8790" ht="13.5" customHeight="1"/>
    <row r="8791" ht="13.5" customHeight="1"/>
    <row r="8792" ht="13.5" customHeight="1"/>
    <row r="8793" ht="13.5" customHeight="1"/>
    <row r="8794" ht="13.5" customHeight="1"/>
    <row r="8795" ht="13.5" customHeight="1"/>
    <row r="8796" ht="13.5" customHeight="1"/>
    <row r="8797" ht="13.5" customHeight="1"/>
    <row r="8798" ht="13.5" customHeight="1"/>
    <row r="8799" ht="13.5" customHeight="1"/>
    <row r="8800" ht="13.5" customHeight="1"/>
    <row r="8801" ht="13.5" customHeight="1"/>
    <row r="8802" ht="13.5" customHeight="1"/>
    <row r="8803" ht="13.5" customHeight="1"/>
    <row r="8804" ht="13.5" customHeight="1"/>
    <row r="8805" ht="13.5" customHeight="1"/>
    <row r="8806" ht="13.5" customHeight="1"/>
    <row r="8807" ht="13.5" customHeight="1"/>
    <row r="8808" ht="13.5" customHeight="1"/>
    <row r="8809" ht="13.5" customHeight="1"/>
    <row r="8810" ht="13.5" customHeight="1"/>
    <row r="8811" ht="13.5" customHeight="1"/>
    <row r="8812" ht="13.5" customHeight="1"/>
    <row r="8813" ht="13.5" customHeight="1"/>
    <row r="8814" ht="13.5" customHeight="1"/>
    <row r="8815" ht="13.5" customHeight="1"/>
    <row r="8816" ht="13.5" customHeight="1"/>
    <row r="8817" ht="13.5" customHeight="1"/>
    <row r="8818" ht="13.5" customHeight="1"/>
    <row r="8819" ht="13.5" customHeight="1"/>
    <row r="8820" ht="13.5" customHeight="1"/>
    <row r="8821" ht="13.5" customHeight="1"/>
    <row r="8822" ht="13.5" customHeight="1"/>
    <row r="8823" ht="13.5" customHeight="1"/>
    <row r="8824" ht="13.5" customHeight="1"/>
    <row r="8825" ht="13.5" customHeight="1"/>
    <row r="8826" ht="13.5" customHeight="1"/>
    <row r="8827" ht="13.5" customHeight="1"/>
    <row r="8828" ht="13.5" customHeight="1"/>
    <row r="8829" ht="13.5" customHeight="1"/>
    <row r="8830" ht="13.5" customHeight="1"/>
    <row r="8831" ht="13.5" customHeight="1"/>
    <row r="8832" ht="13.5" customHeight="1"/>
    <row r="8833" ht="13.5" customHeight="1"/>
    <row r="8834" ht="13.5" customHeight="1"/>
    <row r="8835" ht="13.5" customHeight="1"/>
    <row r="8836" ht="13.5" customHeight="1"/>
    <row r="8837" ht="13.5" customHeight="1"/>
    <row r="8838" ht="13.5" customHeight="1"/>
    <row r="8839" ht="13.5" customHeight="1"/>
    <row r="8840" ht="13.5" customHeight="1"/>
    <row r="8841" ht="13.5" customHeight="1"/>
    <row r="8842" ht="13.5" customHeight="1"/>
    <row r="8843" ht="13.5" customHeight="1"/>
    <row r="8844" ht="13.5" customHeight="1"/>
    <row r="8845" ht="13.5" customHeight="1"/>
    <row r="8846" ht="13.5" customHeight="1"/>
    <row r="8847" ht="13.5" customHeight="1"/>
    <row r="8848" ht="13.5" customHeight="1"/>
    <row r="8849" ht="13.5" customHeight="1"/>
    <row r="8850" ht="13.5" customHeight="1"/>
    <row r="8851" ht="13.5" customHeight="1"/>
    <row r="8852" ht="13.5" customHeight="1"/>
    <row r="8853" ht="13.5" customHeight="1"/>
    <row r="8854" ht="13.5" customHeight="1"/>
    <row r="8855" ht="13.5" customHeight="1"/>
    <row r="8856" ht="13.5" customHeight="1"/>
    <row r="8857" ht="13.5" customHeight="1"/>
    <row r="8858" ht="13.5" customHeight="1"/>
    <row r="8859" ht="13.5" customHeight="1"/>
    <row r="8860" ht="13.5" customHeight="1"/>
    <row r="8861" ht="13.5" customHeight="1"/>
    <row r="8862" ht="13.5" customHeight="1"/>
    <row r="8863" ht="13.5" customHeight="1"/>
    <row r="8864" ht="13.5" customHeight="1"/>
    <row r="8865" ht="13.5" customHeight="1"/>
    <row r="8866" ht="13.5" customHeight="1"/>
    <row r="8867" ht="13.5" customHeight="1"/>
    <row r="8868" ht="13.5" customHeight="1"/>
    <row r="8869" ht="13.5" customHeight="1"/>
    <row r="8870" ht="13.5" customHeight="1"/>
    <row r="8871" ht="13.5" customHeight="1"/>
    <row r="8872" ht="13.5" customHeight="1"/>
    <row r="8873" ht="13.5" customHeight="1"/>
    <row r="8874" ht="13.5" customHeight="1"/>
    <row r="8875" ht="13.5" customHeight="1"/>
    <row r="8876" ht="13.5" customHeight="1"/>
    <row r="8877" ht="13.5" customHeight="1"/>
    <row r="8878" ht="13.5" customHeight="1"/>
    <row r="8879" ht="13.5" customHeight="1"/>
    <row r="8880" ht="13.5" customHeight="1"/>
    <row r="8881" ht="13.5" customHeight="1"/>
    <row r="8882" ht="13.5" customHeight="1"/>
    <row r="8883" ht="13.5" customHeight="1"/>
    <row r="8884" ht="13.5" customHeight="1"/>
    <row r="8885" ht="13.5" customHeight="1"/>
    <row r="8886" ht="13.5" customHeight="1"/>
    <row r="8887" ht="13.5" customHeight="1"/>
    <row r="8888" ht="13.5" customHeight="1"/>
    <row r="8889" ht="13.5" customHeight="1"/>
    <row r="8890" ht="13.5" customHeight="1"/>
    <row r="8891" ht="13.5" customHeight="1"/>
    <row r="8892" ht="13.5" customHeight="1"/>
    <row r="8893" ht="13.5" customHeight="1"/>
    <row r="8894" ht="13.5" customHeight="1"/>
    <row r="8895" ht="13.5" customHeight="1"/>
    <row r="8896" ht="13.5" customHeight="1"/>
    <row r="8897" ht="13.5" customHeight="1"/>
    <row r="8898" ht="13.5" customHeight="1"/>
    <row r="8899" ht="13.5" customHeight="1"/>
    <row r="8900" ht="13.5" customHeight="1"/>
    <row r="8901" ht="13.5" customHeight="1"/>
    <row r="8902" ht="13.5" customHeight="1"/>
    <row r="8903" ht="13.5" customHeight="1"/>
    <row r="8904" ht="13.5" customHeight="1"/>
    <row r="8905" ht="13.5" customHeight="1"/>
    <row r="8906" ht="13.5" customHeight="1"/>
    <row r="8907" ht="13.5" customHeight="1"/>
    <row r="8908" ht="13.5" customHeight="1"/>
    <row r="8909" ht="13.5" customHeight="1"/>
    <row r="8910" ht="13.5" customHeight="1"/>
    <row r="8911" ht="13.5" customHeight="1"/>
    <row r="8912" ht="13.5" customHeight="1"/>
    <row r="8913" ht="13.5" customHeight="1"/>
    <row r="8914" ht="13.5" customHeight="1"/>
    <row r="8915" ht="13.5" customHeight="1"/>
    <row r="8916" ht="13.5" customHeight="1"/>
    <row r="8917" ht="13.5" customHeight="1"/>
    <row r="8918" ht="13.5" customHeight="1"/>
    <row r="8919" ht="13.5" customHeight="1"/>
    <row r="8920" ht="13.5" customHeight="1"/>
    <row r="8921" ht="13.5" customHeight="1"/>
    <row r="8922" ht="13.5" customHeight="1"/>
    <row r="8923" ht="13.5" customHeight="1"/>
    <row r="8924" ht="13.5" customHeight="1"/>
    <row r="8925" ht="13.5" customHeight="1"/>
    <row r="8926" ht="13.5" customHeight="1"/>
    <row r="8927" ht="13.5" customHeight="1"/>
    <row r="8928" ht="13.5" customHeight="1"/>
    <row r="8929" ht="13.5" customHeight="1"/>
    <row r="8930" ht="13.5" customHeight="1"/>
    <row r="8931" ht="13.5" customHeight="1"/>
    <row r="8932" ht="13.5" customHeight="1"/>
    <row r="8933" ht="13.5" customHeight="1"/>
    <row r="8934" ht="13.5" customHeight="1"/>
    <row r="8935" ht="13.5" customHeight="1"/>
    <row r="8936" ht="13.5" customHeight="1"/>
    <row r="8937" ht="13.5" customHeight="1"/>
    <row r="8938" ht="13.5" customHeight="1"/>
    <row r="8939" ht="13.5" customHeight="1"/>
    <row r="8940" ht="13.5" customHeight="1"/>
    <row r="8941" ht="13.5" customHeight="1"/>
    <row r="8942" ht="13.5" customHeight="1"/>
    <row r="8943" ht="13.5" customHeight="1"/>
    <row r="8944" ht="13.5" customHeight="1"/>
    <row r="8945" ht="13.5" customHeight="1"/>
    <row r="8946" ht="13.5" customHeight="1"/>
    <row r="8947" ht="13.5" customHeight="1"/>
    <row r="8948" ht="13.5" customHeight="1"/>
    <row r="8949" ht="13.5" customHeight="1"/>
    <row r="8950" ht="13.5" customHeight="1"/>
    <row r="8951" ht="13.5" customHeight="1"/>
    <row r="8952" ht="13.5" customHeight="1"/>
    <row r="8953" ht="13.5" customHeight="1"/>
    <row r="8954" ht="13.5" customHeight="1"/>
    <row r="8955" ht="13.5" customHeight="1"/>
    <row r="8956" ht="13.5" customHeight="1"/>
    <row r="8957" ht="13.5" customHeight="1"/>
    <row r="8958" ht="13.5" customHeight="1"/>
    <row r="8959" ht="13.5" customHeight="1"/>
    <row r="8960" ht="13.5" customHeight="1"/>
    <row r="8961" ht="13.5" customHeight="1"/>
    <row r="8962" ht="13.5" customHeight="1"/>
    <row r="8963" ht="13.5" customHeight="1"/>
    <row r="8964" ht="13.5" customHeight="1"/>
    <row r="8965" ht="13.5" customHeight="1"/>
    <row r="8966" ht="13.5" customHeight="1"/>
    <row r="8967" ht="13.5" customHeight="1"/>
    <row r="8968" ht="13.5" customHeight="1"/>
    <row r="8969" ht="13.5" customHeight="1"/>
    <row r="8970" ht="13.5" customHeight="1"/>
    <row r="8971" ht="13.5" customHeight="1"/>
    <row r="8972" ht="13.5" customHeight="1"/>
    <row r="8973" ht="13.5" customHeight="1"/>
    <row r="8974" ht="13.5" customHeight="1"/>
    <row r="8975" ht="13.5" customHeight="1"/>
    <row r="8976" ht="13.5" customHeight="1"/>
    <row r="8977" ht="13.5" customHeight="1"/>
    <row r="8978" ht="13.5" customHeight="1"/>
    <row r="8979" ht="13.5" customHeight="1"/>
    <row r="8980" ht="13.5" customHeight="1"/>
    <row r="8981" ht="13.5" customHeight="1"/>
    <row r="8982" ht="13.5" customHeight="1"/>
    <row r="8983" ht="13.5" customHeight="1"/>
    <row r="8984" ht="13.5" customHeight="1"/>
    <row r="8985" ht="13.5" customHeight="1"/>
    <row r="8986" ht="13.5" customHeight="1"/>
    <row r="8987" ht="13.5" customHeight="1"/>
    <row r="8988" ht="13.5" customHeight="1"/>
    <row r="8989" ht="13.5" customHeight="1"/>
    <row r="8990" ht="13.5" customHeight="1"/>
    <row r="8991" ht="13.5" customHeight="1"/>
    <row r="8992" ht="13.5" customHeight="1"/>
    <row r="8993" ht="13.5" customHeight="1"/>
    <row r="8994" ht="13.5" customHeight="1"/>
    <row r="8995" ht="13.5" customHeight="1"/>
    <row r="8996" ht="13.5" customHeight="1"/>
    <row r="8997" ht="13.5" customHeight="1"/>
    <row r="8998" ht="13.5" customHeight="1"/>
    <row r="8999" ht="13.5" customHeight="1"/>
    <row r="9000" ht="13.5" customHeight="1"/>
    <row r="9001" ht="13.5" customHeight="1"/>
    <row r="9002" ht="13.5" customHeight="1"/>
    <row r="9003" ht="13.5" customHeight="1"/>
    <row r="9004" ht="13.5" customHeight="1"/>
    <row r="9005" ht="13.5" customHeight="1"/>
    <row r="9006" ht="13.5" customHeight="1"/>
    <row r="9007" ht="13.5" customHeight="1"/>
    <row r="9008" ht="13.5" customHeight="1"/>
    <row r="9009" ht="13.5" customHeight="1"/>
    <row r="9010" ht="13.5" customHeight="1"/>
    <row r="9011" ht="13.5" customHeight="1"/>
    <row r="9012" ht="13.5" customHeight="1"/>
    <row r="9013" ht="13.5" customHeight="1"/>
    <row r="9014" ht="13.5" customHeight="1"/>
    <row r="9015" ht="13.5" customHeight="1"/>
    <row r="9016" ht="13.5" customHeight="1"/>
    <row r="9017" ht="13.5" customHeight="1"/>
    <row r="9018" ht="13.5" customHeight="1"/>
    <row r="9019" ht="13.5" customHeight="1"/>
    <row r="9020" ht="13.5" customHeight="1"/>
    <row r="9021" ht="13.5" customHeight="1"/>
    <row r="9022" ht="13.5" customHeight="1"/>
    <row r="9023" ht="13.5" customHeight="1"/>
    <row r="9024" ht="13.5" customHeight="1"/>
    <row r="9025" ht="13.5" customHeight="1"/>
    <row r="9026" ht="13.5" customHeight="1"/>
    <row r="9027" ht="13.5" customHeight="1"/>
    <row r="9028" ht="13.5" customHeight="1"/>
    <row r="9029" ht="13.5" customHeight="1"/>
    <row r="9030" ht="13.5" customHeight="1"/>
    <row r="9031" ht="13.5" customHeight="1"/>
    <row r="9032" ht="13.5" customHeight="1"/>
    <row r="9033" ht="13.5" customHeight="1"/>
    <row r="9034" ht="13.5" customHeight="1"/>
    <row r="9035" ht="13.5" customHeight="1"/>
    <row r="9036" ht="13.5" customHeight="1"/>
    <row r="9037" ht="13.5" customHeight="1"/>
    <row r="9038" ht="13.5" customHeight="1"/>
    <row r="9039" ht="13.5" customHeight="1"/>
    <row r="9040" ht="13.5" customHeight="1"/>
    <row r="9041" ht="13.5" customHeight="1"/>
    <row r="9042" ht="13.5" customHeight="1"/>
    <row r="9043" ht="13.5" customHeight="1"/>
    <row r="9044" ht="13.5" customHeight="1"/>
    <row r="9045" ht="13.5" customHeight="1"/>
    <row r="9046" ht="13.5" customHeight="1"/>
    <row r="9047" ht="13.5" customHeight="1"/>
    <row r="9048" ht="13.5" customHeight="1"/>
    <row r="9049" ht="13.5" customHeight="1"/>
    <row r="9050" ht="13.5" customHeight="1"/>
    <row r="9051" ht="13.5" customHeight="1"/>
    <row r="9052" ht="13.5" customHeight="1"/>
    <row r="9053" ht="13.5" customHeight="1"/>
    <row r="9054" ht="13.5" customHeight="1"/>
    <row r="9055" ht="13.5" customHeight="1"/>
    <row r="9056" ht="13.5" customHeight="1"/>
    <row r="9057" ht="13.5" customHeight="1"/>
    <row r="9058" ht="13.5" customHeight="1"/>
    <row r="9059" ht="13.5" customHeight="1"/>
    <row r="9060" ht="13.5" customHeight="1"/>
    <row r="9061" ht="13.5" customHeight="1"/>
    <row r="9062" ht="13.5" customHeight="1"/>
    <row r="9063" ht="13.5" customHeight="1"/>
    <row r="9064" ht="13.5" customHeight="1"/>
    <row r="9065" ht="13.5" customHeight="1"/>
    <row r="9066" ht="13.5" customHeight="1"/>
    <row r="9067" ht="13.5" customHeight="1"/>
    <row r="9068" ht="13.5" customHeight="1"/>
    <row r="9069" ht="13.5" customHeight="1"/>
    <row r="9070" ht="13.5" customHeight="1"/>
    <row r="9071" ht="13.5" customHeight="1"/>
    <row r="9072" ht="13.5" customHeight="1"/>
    <row r="9073" ht="13.5" customHeight="1"/>
    <row r="9074" ht="13.5" customHeight="1"/>
    <row r="9075" ht="13.5" customHeight="1"/>
    <row r="9076" ht="13.5" customHeight="1"/>
    <row r="9077" ht="13.5" customHeight="1"/>
    <row r="9078" ht="13.5" customHeight="1"/>
    <row r="9079" ht="13.5" customHeight="1"/>
    <row r="9080" ht="13.5" customHeight="1"/>
    <row r="9081" ht="13.5" customHeight="1"/>
    <row r="9082" ht="13.5" customHeight="1"/>
    <row r="9083" ht="13.5" customHeight="1"/>
    <row r="9084" ht="13.5" customHeight="1"/>
    <row r="9085" ht="13.5" customHeight="1"/>
    <row r="9086" ht="13.5" customHeight="1"/>
    <row r="9087" ht="13.5" customHeight="1"/>
    <row r="9088" ht="13.5" customHeight="1"/>
    <row r="9089" ht="13.5" customHeight="1"/>
    <row r="9090" ht="13.5" customHeight="1"/>
    <row r="9091" ht="13.5" customHeight="1"/>
    <row r="9092" ht="13.5" customHeight="1"/>
    <row r="9093" ht="13.5" customHeight="1"/>
    <row r="9094" ht="13.5" customHeight="1"/>
    <row r="9095" ht="13.5" customHeight="1"/>
    <row r="9096" ht="13.5" customHeight="1"/>
    <row r="9097" ht="13.5" customHeight="1"/>
    <row r="9098" ht="13.5" customHeight="1"/>
    <row r="9099" ht="13.5" customHeight="1"/>
    <row r="9100" ht="13.5" customHeight="1"/>
    <row r="9101" ht="13.5" customHeight="1"/>
    <row r="9102" ht="13.5" customHeight="1"/>
    <row r="9103" ht="13.5" customHeight="1"/>
    <row r="9104" ht="13.5" customHeight="1"/>
    <row r="9105" ht="13.5" customHeight="1"/>
    <row r="9106" ht="13.5" customHeight="1"/>
    <row r="9107" ht="13.5" customHeight="1"/>
    <row r="9108" ht="13.5" customHeight="1"/>
    <row r="9109" ht="13.5" customHeight="1"/>
    <row r="9110" ht="13.5" customHeight="1"/>
    <row r="9111" ht="13.5" customHeight="1"/>
    <row r="9112" ht="13.5" customHeight="1"/>
    <row r="9113" ht="13.5" customHeight="1"/>
    <row r="9114" ht="13.5" customHeight="1"/>
    <row r="9115" ht="13.5" customHeight="1"/>
    <row r="9116" ht="13.5" customHeight="1"/>
    <row r="9117" ht="13.5" customHeight="1"/>
    <row r="9118" ht="13.5" customHeight="1"/>
    <row r="9119" ht="13.5" customHeight="1"/>
    <row r="9120" ht="13.5" customHeight="1"/>
    <row r="9121" ht="13.5" customHeight="1"/>
    <row r="9122" ht="13.5" customHeight="1"/>
    <row r="9123" ht="13.5" customHeight="1"/>
    <row r="9124" ht="13.5" customHeight="1"/>
    <row r="9125" ht="13.5" customHeight="1"/>
    <row r="9126" ht="13.5" customHeight="1"/>
    <row r="9127" ht="13.5" customHeight="1"/>
    <row r="9128" ht="13.5" customHeight="1"/>
    <row r="9129" ht="13.5" customHeight="1"/>
    <row r="9130" ht="13.5" customHeight="1"/>
    <row r="9131" ht="13.5" customHeight="1"/>
    <row r="9132" ht="13.5" customHeight="1"/>
    <row r="9133" ht="13.5" customHeight="1"/>
    <row r="9134" ht="13.5" customHeight="1"/>
    <row r="9135" ht="13.5" customHeight="1"/>
    <row r="9136" ht="13.5" customHeight="1"/>
    <row r="9137" ht="13.5" customHeight="1"/>
    <row r="9138" ht="13.5" customHeight="1"/>
    <row r="9139" ht="13.5" customHeight="1"/>
    <row r="9140" ht="13.5" customHeight="1"/>
    <row r="9141" ht="13.5" customHeight="1"/>
    <row r="9142" ht="13.5" customHeight="1"/>
    <row r="9143" ht="13.5" customHeight="1"/>
    <row r="9144" ht="13.5" customHeight="1"/>
    <row r="9145" ht="13.5" customHeight="1"/>
    <row r="9146" ht="13.5" customHeight="1"/>
    <row r="9147" ht="13.5" customHeight="1"/>
    <row r="9148" ht="13.5" customHeight="1"/>
    <row r="9149" ht="13.5" customHeight="1"/>
    <row r="9150" ht="13.5" customHeight="1"/>
    <row r="9151" ht="13.5" customHeight="1"/>
    <row r="9152" ht="13.5" customHeight="1"/>
    <row r="9153" ht="13.5" customHeight="1"/>
    <row r="9154" ht="13.5" customHeight="1"/>
    <row r="9155" ht="13.5" customHeight="1"/>
    <row r="9156" ht="13.5" customHeight="1"/>
    <row r="9157" ht="13.5" customHeight="1"/>
    <row r="9158" ht="13.5" customHeight="1"/>
    <row r="9159" ht="13.5" customHeight="1"/>
    <row r="9160" ht="13.5" customHeight="1"/>
    <row r="9161" ht="13.5" customHeight="1"/>
    <row r="9162" ht="13.5" customHeight="1"/>
    <row r="9163" ht="13.5" customHeight="1"/>
    <row r="9164" ht="13.5" customHeight="1"/>
    <row r="9165" ht="13.5" customHeight="1"/>
    <row r="9166" ht="13.5" customHeight="1"/>
    <row r="9167" ht="13.5" customHeight="1"/>
    <row r="9168" ht="13.5" customHeight="1"/>
    <row r="9169" ht="13.5" customHeight="1"/>
    <row r="9170" ht="13.5" customHeight="1"/>
    <row r="9171" ht="13.5" customHeight="1"/>
    <row r="9172" ht="13.5" customHeight="1"/>
    <row r="9173" ht="13.5" customHeight="1"/>
    <row r="9174" ht="13.5" customHeight="1"/>
    <row r="9175" ht="13.5" customHeight="1"/>
    <row r="9176" ht="13.5" customHeight="1"/>
    <row r="9177" ht="13.5" customHeight="1"/>
    <row r="9178" ht="13.5" customHeight="1"/>
    <row r="9179" ht="13.5" customHeight="1"/>
    <row r="9180" ht="13.5" customHeight="1"/>
    <row r="9181" ht="13.5" customHeight="1"/>
    <row r="9182" ht="13.5" customHeight="1"/>
    <row r="9183" ht="13.5" customHeight="1"/>
    <row r="9184" ht="13.5" customHeight="1"/>
    <row r="9185" ht="13.5" customHeight="1"/>
    <row r="9186" ht="13.5" customHeight="1"/>
    <row r="9187" ht="13.5" customHeight="1"/>
    <row r="9188" ht="13.5" customHeight="1"/>
    <row r="9189" ht="13.5" customHeight="1"/>
    <row r="9190" ht="13.5" customHeight="1"/>
    <row r="9191" ht="13.5" customHeight="1"/>
    <row r="9192" ht="13.5" customHeight="1"/>
    <row r="9193" ht="13.5" customHeight="1"/>
    <row r="9194" ht="13.5" customHeight="1"/>
    <row r="9195" ht="13.5" customHeight="1"/>
    <row r="9196" ht="13.5" customHeight="1"/>
    <row r="9197" ht="13.5" customHeight="1"/>
    <row r="9198" ht="13.5" customHeight="1"/>
    <row r="9199" ht="13.5" customHeight="1"/>
    <row r="9200" ht="13.5" customHeight="1"/>
    <row r="9201" ht="13.5" customHeight="1"/>
    <row r="9202" ht="13.5" customHeight="1"/>
    <row r="9203" ht="13.5" customHeight="1"/>
    <row r="9204" ht="13.5" customHeight="1"/>
    <row r="9205" ht="13.5" customHeight="1"/>
    <row r="9206" ht="13.5" customHeight="1"/>
    <row r="9207" ht="13.5" customHeight="1"/>
    <row r="9208" ht="13.5" customHeight="1"/>
    <row r="9209" ht="13.5" customHeight="1"/>
    <row r="9210" ht="13.5" customHeight="1"/>
    <row r="9211" ht="13.5" customHeight="1"/>
    <row r="9212" ht="13.5" customHeight="1"/>
    <row r="9213" ht="13.5" customHeight="1"/>
    <row r="9214" ht="13.5" customHeight="1"/>
    <row r="9215" ht="13.5" customHeight="1"/>
    <row r="9216" ht="13.5" customHeight="1"/>
    <row r="9217" ht="13.5" customHeight="1"/>
    <row r="9218" ht="13.5" customHeight="1"/>
    <row r="9219" ht="13.5" customHeight="1"/>
    <row r="9220" ht="13.5" customHeight="1"/>
    <row r="9221" ht="13.5" customHeight="1"/>
    <row r="9222" ht="13.5" customHeight="1"/>
    <row r="9223" ht="13.5" customHeight="1"/>
    <row r="9224" ht="13.5" customHeight="1"/>
    <row r="9225" ht="13.5" customHeight="1"/>
    <row r="9226" ht="13.5" customHeight="1"/>
    <row r="9227" ht="13.5" customHeight="1"/>
    <row r="9228" ht="13.5" customHeight="1"/>
    <row r="9229" ht="13.5" customHeight="1"/>
    <row r="9230" ht="13.5" customHeight="1"/>
    <row r="9231" ht="13.5" customHeight="1"/>
    <row r="9232" ht="13.5" customHeight="1"/>
    <row r="9233" ht="13.5" customHeight="1"/>
    <row r="9234" ht="13.5" customHeight="1"/>
    <row r="9235" ht="13.5" customHeight="1"/>
    <row r="9236" ht="13.5" customHeight="1"/>
    <row r="9237" ht="13.5" customHeight="1"/>
    <row r="9238" ht="13.5" customHeight="1"/>
    <row r="9239" ht="13.5" customHeight="1"/>
    <row r="9240" ht="13.5" customHeight="1"/>
    <row r="9241" ht="13.5" customHeight="1"/>
    <row r="9242" ht="13.5" customHeight="1"/>
    <row r="9243" ht="13.5" customHeight="1"/>
    <row r="9244" ht="13.5" customHeight="1"/>
    <row r="9245" ht="13.5" customHeight="1"/>
    <row r="9246" ht="13.5" customHeight="1"/>
    <row r="9247" ht="13.5" customHeight="1"/>
    <row r="9248" ht="13.5" customHeight="1"/>
    <row r="9249" ht="13.5" customHeight="1"/>
    <row r="9250" ht="13.5" customHeight="1"/>
    <row r="9251" ht="13.5" customHeight="1"/>
    <row r="9252" ht="13.5" customHeight="1"/>
    <row r="9253" ht="13.5" customHeight="1"/>
    <row r="9254" ht="13.5" customHeight="1"/>
    <row r="9255" ht="13.5" customHeight="1"/>
    <row r="9256" ht="13.5" customHeight="1"/>
    <row r="9257" ht="13.5" customHeight="1"/>
    <row r="9258" ht="13.5" customHeight="1"/>
    <row r="9259" ht="13.5" customHeight="1"/>
    <row r="9260" ht="13.5" customHeight="1"/>
    <row r="9261" ht="13.5" customHeight="1"/>
    <row r="9262" ht="13.5" customHeight="1"/>
    <row r="9263" ht="13.5" customHeight="1"/>
    <row r="9264" ht="13.5" customHeight="1"/>
    <row r="9265" ht="13.5" customHeight="1"/>
    <row r="9266" ht="13.5" customHeight="1"/>
    <row r="9267" ht="13.5" customHeight="1"/>
    <row r="9268" ht="13.5" customHeight="1"/>
    <row r="9269" ht="13.5" customHeight="1"/>
    <row r="9270" ht="13.5" customHeight="1"/>
    <row r="9271" ht="13.5" customHeight="1"/>
    <row r="9272" ht="13.5" customHeight="1"/>
    <row r="9273" ht="13.5" customHeight="1"/>
    <row r="9274" ht="13.5" customHeight="1"/>
    <row r="9275" ht="13.5" customHeight="1"/>
    <row r="9276" ht="13.5" customHeight="1"/>
    <row r="9277" ht="13.5" customHeight="1"/>
    <row r="9278" ht="13.5" customHeight="1"/>
    <row r="9279" ht="13.5" customHeight="1"/>
    <row r="9280" ht="13.5" customHeight="1"/>
    <row r="9281" ht="13.5" customHeight="1"/>
    <row r="9282" ht="13.5" customHeight="1"/>
    <row r="9283" ht="13.5" customHeight="1"/>
    <row r="9284" ht="13.5" customHeight="1"/>
    <row r="9285" ht="13.5" customHeight="1"/>
    <row r="9286" ht="13.5" customHeight="1"/>
    <row r="9287" ht="13.5" customHeight="1"/>
    <row r="9288" ht="13.5" customHeight="1"/>
    <row r="9289" ht="13.5" customHeight="1"/>
    <row r="9290" ht="13.5" customHeight="1"/>
    <row r="9291" ht="13.5" customHeight="1"/>
    <row r="9292" ht="13.5" customHeight="1"/>
    <row r="9293" ht="13.5" customHeight="1"/>
    <row r="9294" ht="13.5" customHeight="1"/>
    <row r="9295" ht="13.5" customHeight="1"/>
    <row r="9296" ht="13.5" customHeight="1"/>
    <row r="9297" ht="13.5" customHeight="1"/>
    <row r="9298" ht="13.5" customHeight="1"/>
    <row r="9299" ht="13.5" customHeight="1"/>
    <row r="9300" ht="13.5" customHeight="1"/>
    <row r="9301" ht="13.5" customHeight="1"/>
    <row r="9302" ht="13.5" customHeight="1"/>
    <row r="9303" ht="13.5" customHeight="1"/>
    <row r="9304" ht="13.5" customHeight="1"/>
    <row r="9305" ht="13.5" customHeight="1"/>
    <row r="9306" ht="13.5" customHeight="1"/>
    <row r="9307" ht="13.5" customHeight="1"/>
    <row r="9308" ht="13.5" customHeight="1"/>
    <row r="9309" ht="13.5" customHeight="1"/>
    <row r="9310" ht="13.5" customHeight="1"/>
    <row r="9311" ht="13.5" customHeight="1"/>
    <row r="9312" ht="13.5" customHeight="1"/>
    <row r="9313" ht="13.5" customHeight="1"/>
    <row r="9314" ht="13.5" customHeight="1"/>
    <row r="9315" ht="13.5" customHeight="1"/>
    <row r="9316" ht="13.5" customHeight="1"/>
    <row r="9317" ht="13.5" customHeight="1"/>
    <row r="9318" ht="13.5" customHeight="1"/>
    <row r="9319" ht="13.5" customHeight="1"/>
    <row r="9320" ht="13.5" customHeight="1"/>
    <row r="9321" ht="13.5" customHeight="1"/>
    <row r="9322" ht="13.5" customHeight="1"/>
    <row r="9323" ht="13.5" customHeight="1"/>
    <row r="9324" ht="13.5" customHeight="1"/>
    <row r="9325" ht="13.5" customHeight="1"/>
    <row r="9326" ht="13.5" customHeight="1"/>
    <row r="9327" ht="13.5" customHeight="1"/>
    <row r="9328" ht="13.5" customHeight="1"/>
    <row r="9329" ht="13.5" customHeight="1"/>
    <row r="9330" ht="13.5" customHeight="1"/>
    <row r="9331" ht="13.5" customHeight="1"/>
    <row r="9332" ht="13.5" customHeight="1"/>
    <row r="9333" ht="13.5" customHeight="1"/>
    <row r="9334" ht="13.5" customHeight="1"/>
    <row r="9335" ht="13.5" customHeight="1"/>
    <row r="9336" ht="13.5" customHeight="1"/>
    <row r="9337" ht="13.5" customHeight="1"/>
    <row r="9338" ht="13.5" customHeight="1"/>
    <row r="9339" ht="13.5" customHeight="1"/>
    <row r="9340" ht="13.5" customHeight="1"/>
    <row r="9341" ht="13.5" customHeight="1"/>
    <row r="9342" ht="13.5" customHeight="1"/>
    <row r="9343" ht="13.5" customHeight="1"/>
    <row r="9344" ht="13.5" customHeight="1"/>
    <row r="9345" ht="13.5" customHeight="1"/>
    <row r="9346" ht="13.5" customHeight="1"/>
    <row r="9347" ht="13.5" customHeight="1"/>
    <row r="9348" ht="13.5" customHeight="1"/>
    <row r="9349" ht="13.5" customHeight="1"/>
    <row r="9350" ht="13.5" customHeight="1"/>
    <row r="9351" ht="13.5" customHeight="1"/>
    <row r="9352" ht="13.5" customHeight="1"/>
    <row r="9353" ht="13.5" customHeight="1"/>
    <row r="9354" ht="13.5" customHeight="1"/>
    <row r="9355" ht="13.5" customHeight="1"/>
    <row r="9356" ht="13.5" customHeight="1"/>
    <row r="9357" ht="13.5" customHeight="1"/>
    <row r="9358" ht="13.5" customHeight="1"/>
    <row r="9359" ht="13.5" customHeight="1"/>
    <row r="9360" ht="13.5" customHeight="1"/>
    <row r="9361" ht="13.5" customHeight="1"/>
    <row r="9362" ht="13.5" customHeight="1"/>
    <row r="9363" ht="13.5" customHeight="1"/>
    <row r="9364" ht="13.5" customHeight="1"/>
    <row r="9365" ht="13.5" customHeight="1"/>
    <row r="9366" ht="13.5" customHeight="1"/>
    <row r="9367" ht="13.5" customHeight="1"/>
    <row r="9368" ht="13.5" customHeight="1"/>
    <row r="9369" ht="13.5" customHeight="1"/>
    <row r="9370" ht="13.5" customHeight="1"/>
    <row r="9371" ht="13.5" customHeight="1"/>
    <row r="9372" ht="13.5" customHeight="1"/>
    <row r="9373" ht="13.5" customHeight="1"/>
    <row r="9374" ht="13.5" customHeight="1"/>
    <row r="9375" ht="13.5" customHeight="1"/>
    <row r="9376" ht="13.5" customHeight="1"/>
    <row r="9377" ht="13.5" customHeight="1"/>
    <row r="9378" ht="13.5" customHeight="1"/>
    <row r="9379" ht="13.5" customHeight="1"/>
    <row r="9380" ht="13.5" customHeight="1"/>
    <row r="9381" ht="13.5" customHeight="1"/>
    <row r="9382" ht="13.5" customHeight="1"/>
    <row r="9383" ht="13.5" customHeight="1"/>
    <row r="9384" ht="13.5" customHeight="1"/>
    <row r="9385" ht="13.5" customHeight="1"/>
    <row r="9386" ht="13.5" customHeight="1"/>
    <row r="9387" ht="13.5" customHeight="1"/>
    <row r="9388" ht="13.5" customHeight="1"/>
    <row r="9389" ht="13.5" customHeight="1"/>
    <row r="9390" ht="13.5" customHeight="1"/>
    <row r="9391" ht="13.5" customHeight="1"/>
    <row r="9392" ht="13.5" customHeight="1"/>
    <row r="9393" ht="13.5" customHeight="1"/>
    <row r="9394" ht="13.5" customHeight="1"/>
    <row r="9395" ht="13.5" customHeight="1"/>
    <row r="9396" ht="13.5" customHeight="1"/>
    <row r="9397" ht="13.5" customHeight="1"/>
    <row r="9398" ht="13.5" customHeight="1"/>
    <row r="9399" ht="13.5" customHeight="1"/>
    <row r="9400" ht="13.5" customHeight="1"/>
    <row r="9401" ht="13.5" customHeight="1"/>
    <row r="9402" ht="13.5" customHeight="1"/>
    <row r="9403" ht="13.5" customHeight="1"/>
    <row r="9404" ht="13.5" customHeight="1"/>
    <row r="9405" ht="13.5" customHeight="1"/>
    <row r="9406" ht="13.5" customHeight="1"/>
    <row r="9407" ht="13.5" customHeight="1"/>
    <row r="9408" ht="13.5" customHeight="1"/>
    <row r="9409" ht="13.5" customHeight="1"/>
    <row r="9410" ht="13.5" customHeight="1"/>
    <row r="9411" ht="13.5" customHeight="1"/>
    <row r="9412" ht="13.5" customHeight="1"/>
    <row r="9413" ht="13.5" customHeight="1"/>
    <row r="9414" ht="13.5" customHeight="1"/>
    <row r="9415" ht="13.5" customHeight="1"/>
    <row r="9416" ht="13.5" customHeight="1"/>
    <row r="9417" ht="13.5" customHeight="1"/>
    <row r="9418" ht="13.5" customHeight="1"/>
    <row r="9419" ht="13.5" customHeight="1"/>
    <row r="9420" ht="13.5" customHeight="1"/>
    <row r="9421" ht="13.5" customHeight="1"/>
    <row r="9422" ht="13.5" customHeight="1"/>
    <row r="9423" ht="13.5" customHeight="1"/>
    <row r="9424" ht="13.5" customHeight="1"/>
    <row r="9425" ht="13.5" customHeight="1"/>
    <row r="9426" ht="13.5" customHeight="1"/>
    <row r="9427" ht="13.5" customHeight="1"/>
    <row r="9428" ht="13.5" customHeight="1"/>
    <row r="9429" ht="13.5" customHeight="1"/>
    <row r="9430" ht="13.5" customHeight="1"/>
    <row r="9431" ht="13.5" customHeight="1"/>
    <row r="9432" ht="13.5" customHeight="1"/>
    <row r="9433" ht="13.5" customHeight="1"/>
    <row r="9434" ht="13.5" customHeight="1"/>
    <row r="9435" ht="13.5" customHeight="1"/>
    <row r="9436" ht="13.5" customHeight="1"/>
    <row r="9437" ht="13.5" customHeight="1"/>
    <row r="9438" ht="13.5" customHeight="1"/>
    <row r="9439" ht="13.5" customHeight="1"/>
    <row r="9440" ht="13.5" customHeight="1"/>
    <row r="9441" ht="13.5" customHeight="1"/>
    <row r="9442" ht="13.5" customHeight="1"/>
    <row r="9443" ht="13.5" customHeight="1"/>
    <row r="9444" ht="13.5" customHeight="1"/>
    <row r="9445" ht="13.5" customHeight="1"/>
    <row r="9446" ht="13.5" customHeight="1"/>
    <row r="9447" ht="13.5" customHeight="1"/>
    <row r="9448" ht="13.5" customHeight="1"/>
    <row r="9449" ht="13.5" customHeight="1"/>
    <row r="9450" ht="13.5" customHeight="1"/>
    <row r="9451" ht="13.5" customHeight="1"/>
    <row r="9452" ht="13.5" customHeight="1"/>
    <row r="9453" ht="13.5" customHeight="1"/>
    <row r="9454" ht="13.5" customHeight="1"/>
    <row r="9455" ht="13.5" customHeight="1"/>
    <row r="9456" ht="13.5" customHeight="1"/>
    <row r="9457" ht="13.5" customHeight="1"/>
    <row r="9458" ht="13.5" customHeight="1"/>
    <row r="9459" ht="13.5" customHeight="1"/>
    <row r="9460" ht="13.5" customHeight="1"/>
    <row r="9461" ht="13.5" customHeight="1"/>
    <row r="9462" ht="13.5" customHeight="1"/>
    <row r="9463" ht="13.5" customHeight="1"/>
    <row r="9464" ht="13.5" customHeight="1"/>
    <row r="9465" ht="13.5" customHeight="1"/>
    <row r="9466" ht="13.5" customHeight="1"/>
    <row r="9467" ht="13.5" customHeight="1"/>
    <row r="9468" ht="13.5" customHeight="1"/>
    <row r="9469" ht="13.5" customHeight="1"/>
    <row r="9470" ht="13.5" customHeight="1"/>
    <row r="9471" ht="13.5" customHeight="1"/>
    <row r="9472" ht="13.5" customHeight="1"/>
    <row r="9473" ht="13.5" customHeight="1"/>
    <row r="9474" ht="13.5" customHeight="1"/>
    <row r="9475" ht="13.5" customHeight="1"/>
    <row r="9476" ht="13.5" customHeight="1"/>
    <row r="9477" ht="13.5" customHeight="1"/>
    <row r="9478" ht="13.5" customHeight="1"/>
    <row r="9479" ht="13.5" customHeight="1"/>
    <row r="9480" ht="13.5" customHeight="1"/>
    <row r="9481" ht="13.5" customHeight="1"/>
    <row r="9482" ht="13.5" customHeight="1"/>
    <row r="9483" ht="13.5" customHeight="1"/>
    <row r="9484" ht="13.5" customHeight="1"/>
    <row r="9485" ht="13.5" customHeight="1"/>
    <row r="9486" ht="13.5" customHeight="1"/>
    <row r="9487" ht="13.5" customHeight="1"/>
    <row r="9488" ht="13.5" customHeight="1"/>
    <row r="9489" ht="13.5" customHeight="1"/>
    <row r="9490" ht="13.5" customHeight="1"/>
    <row r="9491" ht="13.5" customHeight="1"/>
    <row r="9492" ht="13.5" customHeight="1"/>
    <row r="9493" ht="13.5" customHeight="1"/>
    <row r="9494" ht="13.5" customHeight="1"/>
    <row r="9495" ht="13.5" customHeight="1"/>
    <row r="9496" ht="13.5" customHeight="1"/>
    <row r="9497" ht="13.5" customHeight="1"/>
    <row r="9498" ht="13.5" customHeight="1"/>
    <row r="9499" ht="13.5" customHeight="1"/>
    <row r="9500" ht="13.5" customHeight="1"/>
    <row r="9501" ht="13.5" customHeight="1"/>
    <row r="9502" ht="13.5" customHeight="1"/>
    <row r="9503" ht="13.5" customHeight="1"/>
    <row r="9504" ht="13.5" customHeight="1"/>
    <row r="9505" ht="13.5" customHeight="1"/>
    <row r="9506" ht="13.5" customHeight="1"/>
    <row r="9507" ht="13.5" customHeight="1"/>
    <row r="9508" ht="13.5" customHeight="1"/>
    <row r="9509" ht="13.5" customHeight="1"/>
    <row r="9510" ht="13.5" customHeight="1"/>
    <row r="9511" ht="13.5" customHeight="1"/>
    <row r="9512" ht="13.5" customHeight="1"/>
    <row r="9513" ht="13.5" customHeight="1"/>
    <row r="9514" ht="13.5" customHeight="1"/>
    <row r="9515" ht="13.5" customHeight="1"/>
    <row r="9516" ht="13.5" customHeight="1"/>
    <row r="9517" ht="13.5" customHeight="1"/>
    <row r="9518" ht="13.5" customHeight="1"/>
    <row r="9519" ht="13.5" customHeight="1"/>
    <row r="9520" ht="13.5" customHeight="1"/>
    <row r="9521" ht="13.5" customHeight="1"/>
    <row r="9522" ht="13.5" customHeight="1"/>
    <row r="9523" ht="13.5" customHeight="1"/>
    <row r="9524" ht="13.5" customHeight="1"/>
    <row r="9525" ht="13.5" customHeight="1"/>
    <row r="9526" ht="13.5" customHeight="1"/>
    <row r="9527" ht="13.5" customHeight="1"/>
    <row r="9528" ht="13.5" customHeight="1"/>
    <row r="9529" ht="13.5" customHeight="1"/>
    <row r="9530" ht="13.5" customHeight="1"/>
    <row r="9531" ht="13.5" customHeight="1"/>
    <row r="9532" ht="13.5" customHeight="1"/>
    <row r="9533" ht="13.5" customHeight="1"/>
    <row r="9534" ht="13.5" customHeight="1"/>
    <row r="9535" ht="13.5" customHeight="1"/>
    <row r="9536" ht="13.5" customHeight="1"/>
    <row r="9537" ht="13.5" customHeight="1"/>
    <row r="9538" ht="13.5" customHeight="1"/>
    <row r="9539" ht="13.5" customHeight="1"/>
    <row r="9540" ht="13.5" customHeight="1"/>
    <row r="9541" ht="13.5" customHeight="1"/>
    <row r="9542" ht="13.5" customHeight="1"/>
    <row r="9543" ht="13.5" customHeight="1"/>
    <row r="9544" ht="13.5" customHeight="1"/>
    <row r="9545" ht="13.5" customHeight="1"/>
    <row r="9546" ht="13.5" customHeight="1"/>
    <row r="9547" ht="13.5" customHeight="1"/>
    <row r="9548" ht="13.5" customHeight="1"/>
    <row r="9549" ht="13.5" customHeight="1"/>
    <row r="9550" ht="13.5" customHeight="1"/>
    <row r="9551" ht="13.5" customHeight="1"/>
    <row r="9552" ht="13.5" customHeight="1"/>
    <row r="9553" ht="13.5" customHeight="1"/>
    <row r="9554" ht="13.5" customHeight="1"/>
    <row r="9555" ht="13.5" customHeight="1"/>
    <row r="9556" ht="13.5" customHeight="1"/>
    <row r="9557" ht="13.5" customHeight="1"/>
    <row r="9558" ht="13.5" customHeight="1"/>
    <row r="9559" ht="13.5" customHeight="1"/>
    <row r="9560" ht="13.5" customHeight="1"/>
    <row r="9561" ht="13.5" customHeight="1"/>
    <row r="9562" ht="13.5" customHeight="1"/>
    <row r="9563" ht="13.5" customHeight="1"/>
    <row r="9564" ht="13.5" customHeight="1"/>
    <row r="9565" ht="13.5" customHeight="1"/>
    <row r="9566" ht="13.5" customHeight="1"/>
    <row r="9567" ht="13.5" customHeight="1"/>
    <row r="9568" ht="13.5" customHeight="1"/>
    <row r="9569" ht="13.5" customHeight="1"/>
    <row r="9570" ht="13.5" customHeight="1"/>
    <row r="9571" ht="13.5" customHeight="1"/>
    <row r="9572" ht="13.5" customHeight="1"/>
    <row r="9573" ht="13.5" customHeight="1"/>
    <row r="9574" ht="13.5" customHeight="1"/>
    <row r="9575" ht="13.5" customHeight="1"/>
    <row r="9576" ht="13.5" customHeight="1"/>
    <row r="9577" ht="13.5" customHeight="1"/>
    <row r="9578" ht="13.5" customHeight="1"/>
    <row r="9579" ht="13.5" customHeight="1"/>
    <row r="9580" ht="13.5" customHeight="1"/>
    <row r="9581" ht="13.5" customHeight="1"/>
    <row r="9582" ht="13.5" customHeight="1"/>
    <row r="9583" ht="13.5" customHeight="1"/>
    <row r="9584" ht="13.5" customHeight="1"/>
    <row r="9585" ht="13.5" customHeight="1"/>
    <row r="9586" ht="13.5" customHeight="1"/>
    <row r="9587" ht="13.5" customHeight="1"/>
    <row r="9588" ht="13.5" customHeight="1"/>
    <row r="9589" ht="13.5" customHeight="1"/>
    <row r="9590" ht="13.5" customHeight="1"/>
    <row r="9591" ht="13.5" customHeight="1"/>
    <row r="9592" ht="13.5" customHeight="1"/>
    <row r="9593" ht="13.5" customHeight="1"/>
    <row r="9594" ht="13.5" customHeight="1"/>
    <row r="9595" ht="13.5" customHeight="1"/>
    <row r="9596" ht="13.5" customHeight="1"/>
    <row r="9597" ht="13.5" customHeight="1"/>
    <row r="9598" ht="13.5" customHeight="1"/>
    <row r="9599" ht="13.5" customHeight="1"/>
    <row r="9600" ht="13.5" customHeight="1"/>
    <row r="9601" ht="13.5" customHeight="1"/>
    <row r="9602" ht="13.5" customHeight="1"/>
    <row r="9603" ht="13.5" customHeight="1"/>
    <row r="9604" ht="13.5" customHeight="1"/>
    <row r="9605" ht="13.5" customHeight="1"/>
    <row r="9606" ht="13.5" customHeight="1"/>
    <row r="9607" ht="13.5" customHeight="1"/>
    <row r="9608" ht="13.5" customHeight="1"/>
    <row r="9609" ht="13.5" customHeight="1"/>
    <row r="9610" ht="13.5" customHeight="1"/>
    <row r="9611" ht="13.5" customHeight="1"/>
    <row r="9612" ht="13.5" customHeight="1"/>
    <row r="9613" ht="13.5" customHeight="1"/>
    <row r="9614" ht="13.5" customHeight="1"/>
    <row r="9615" ht="13.5" customHeight="1"/>
    <row r="9616" ht="13.5" customHeight="1"/>
    <row r="9617" ht="13.5" customHeight="1"/>
    <row r="9618" ht="13.5" customHeight="1"/>
    <row r="9619" ht="13.5" customHeight="1"/>
    <row r="9620" ht="13.5" customHeight="1"/>
    <row r="9621" ht="13.5" customHeight="1"/>
    <row r="9622" ht="13.5" customHeight="1"/>
    <row r="9623" ht="13.5" customHeight="1"/>
    <row r="9624" ht="13.5" customHeight="1"/>
    <row r="9625" ht="13.5" customHeight="1"/>
    <row r="9626" ht="13.5" customHeight="1"/>
    <row r="9627" ht="13.5" customHeight="1"/>
    <row r="9628" ht="13.5" customHeight="1"/>
    <row r="9629" ht="13.5" customHeight="1"/>
    <row r="9630" ht="13.5" customHeight="1"/>
    <row r="9631" ht="13.5" customHeight="1"/>
    <row r="9632" ht="13.5" customHeight="1"/>
    <row r="9633" ht="13.5" customHeight="1"/>
    <row r="9634" ht="13.5" customHeight="1"/>
    <row r="9635" ht="13.5" customHeight="1"/>
    <row r="9636" ht="13.5" customHeight="1"/>
    <row r="9637" ht="13.5" customHeight="1"/>
    <row r="9638" ht="13.5" customHeight="1"/>
    <row r="9639" ht="13.5" customHeight="1"/>
    <row r="9640" ht="13.5" customHeight="1"/>
    <row r="9641" ht="13.5" customHeight="1"/>
    <row r="9642" ht="13.5" customHeight="1"/>
    <row r="9643" ht="13.5" customHeight="1"/>
    <row r="9644" ht="13.5" customHeight="1"/>
    <row r="9645" ht="13.5" customHeight="1"/>
    <row r="9646" ht="13.5" customHeight="1"/>
    <row r="9647" ht="13.5" customHeight="1"/>
    <row r="9648" ht="13.5" customHeight="1"/>
    <row r="9649" ht="13.5" customHeight="1"/>
    <row r="9650" ht="13.5" customHeight="1"/>
    <row r="9651" ht="13.5" customHeight="1"/>
    <row r="9652" ht="13.5" customHeight="1"/>
    <row r="9653" ht="13.5" customHeight="1"/>
    <row r="9654" ht="13.5" customHeight="1"/>
    <row r="9655" ht="13.5" customHeight="1"/>
    <row r="9656" ht="13.5" customHeight="1"/>
    <row r="9657" ht="13.5" customHeight="1"/>
    <row r="9658" ht="13.5" customHeight="1"/>
    <row r="9659" ht="13.5" customHeight="1"/>
    <row r="9660" ht="13.5" customHeight="1"/>
    <row r="9661" ht="13.5" customHeight="1"/>
    <row r="9662" ht="13.5" customHeight="1"/>
    <row r="9663" ht="13.5" customHeight="1"/>
    <row r="9664" ht="13.5" customHeight="1"/>
    <row r="9665" ht="13.5" customHeight="1"/>
    <row r="9666" ht="13.5" customHeight="1"/>
    <row r="9667" ht="13.5" customHeight="1"/>
    <row r="9668" ht="13.5" customHeight="1"/>
    <row r="9669" ht="13.5" customHeight="1"/>
    <row r="9670" ht="13.5" customHeight="1"/>
    <row r="9671" ht="13.5" customHeight="1"/>
    <row r="9672" ht="13.5" customHeight="1"/>
    <row r="9673" ht="13.5" customHeight="1"/>
    <row r="9674" ht="13.5" customHeight="1"/>
    <row r="9675" ht="13.5" customHeight="1"/>
    <row r="9676" ht="13.5" customHeight="1"/>
    <row r="9677" ht="13.5" customHeight="1"/>
    <row r="9678" ht="13.5" customHeight="1"/>
    <row r="9679" ht="13.5" customHeight="1"/>
    <row r="9680" ht="13.5" customHeight="1"/>
    <row r="9681" ht="13.5" customHeight="1"/>
    <row r="9682" ht="13.5" customHeight="1"/>
    <row r="9683" ht="13.5" customHeight="1"/>
    <row r="9684" ht="13.5" customHeight="1"/>
    <row r="9685" ht="13.5" customHeight="1"/>
    <row r="9686" ht="13.5" customHeight="1"/>
    <row r="9687" ht="13.5" customHeight="1"/>
    <row r="9688" ht="13.5" customHeight="1"/>
    <row r="9689" ht="13.5" customHeight="1"/>
    <row r="9690" ht="13.5" customHeight="1"/>
    <row r="9691" ht="13.5" customHeight="1"/>
    <row r="9692" ht="13.5" customHeight="1"/>
    <row r="9693" ht="13.5" customHeight="1"/>
    <row r="9694" ht="13.5" customHeight="1"/>
    <row r="9695" ht="13.5" customHeight="1"/>
    <row r="9696" ht="13.5" customHeight="1"/>
    <row r="9697" ht="13.5" customHeight="1"/>
    <row r="9698" ht="13.5" customHeight="1"/>
    <row r="9699" ht="13.5" customHeight="1"/>
    <row r="9700" ht="13.5" customHeight="1"/>
    <row r="9701" ht="13.5" customHeight="1"/>
    <row r="9702" ht="13.5" customHeight="1"/>
    <row r="9703" ht="13.5" customHeight="1"/>
    <row r="9704" ht="13.5" customHeight="1"/>
    <row r="9705" ht="13.5" customHeight="1"/>
    <row r="9706" ht="13.5" customHeight="1"/>
    <row r="9707" ht="13.5" customHeight="1"/>
    <row r="9708" ht="13.5" customHeight="1"/>
    <row r="9709" ht="13.5" customHeight="1"/>
    <row r="9710" ht="13.5" customHeight="1"/>
    <row r="9711" ht="13.5" customHeight="1"/>
    <row r="9712" ht="13.5" customHeight="1"/>
    <row r="9713" ht="13.5" customHeight="1"/>
    <row r="9714" ht="13.5" customHeight="1"/>
    <row r="9715" ht="13.5" customHeight="1"/>
    <row r="9716" ht="13.5" customHeight="1"/>
    <row r="9717" ht="13.5" customHeight="1"/>
    <row r="9718" ht="13.5" customHeight="1"/>
    <row r="9719" ht="13.5" customHeight="1"/>
    <row r="9720" ht="13.5" customHeight="1"/>
    <row r="9721" ht="13.5" customHeight="1"/>
    <row r="9722" ht="13.5" customHeight="1"/>
    <row r="9723" ht="13.5" customHeight="1"/>
    <row r="9724" ht="13.5" customHeight="1"/>
    <row r="9725" ht="13.5" customHeight="1"/>
    <row r="9726" ht="13.5" customHeight="1"/>
    <row r="9727" ht="13.5" customHeight="1"/>
    <row r="9728" ht="13.5" customHeight="1"/>
    <row r="9729" ht="13.5" customHeight="1"/>
    <row r="9730" ht="13.5" customHeight="1"/>
    <row r="9731" ht="13.5" customHeight="1"/>
    <row r="9732" ht="13.5" customHeight="1"/>
    <row r="9733" ht="13.5" customHeight="1"/>
    <row r="9734" ht="13.5" customHeight="1"/>
    <row r="9735" ht="13.5" customHeight="1"/>
    <row r="9736" ht="13.5" customHeight="1"/>
    <row r="9737" ht="13.5" customHeight="1"/>
    <row r="9738" ht="13.5" customHeight="1"/>
    <row r="9739" ht="13.5" customHeight="1"/>
    <row r="9740" ht="13.5" customHeight="1"/>
    <row r="9741" ht="13.5" customHeight="1"/>
    <row r="9742" ht="13.5" customHeight="1"/>
    <row r="9743" ht="13.5" customHeight="1"/>
    <row r="9744" ht="13.5" customHeight="1"/>
    <row r="9745" ht="13.5" customHeight="1"/>
    <row r="9746" ht="13.5" customHeight="1"/>
    <row r="9747" ht="13.5" customHeight="1"/>
    <row r="9748" ht="13.5" customHeight="1"/>
    <row r="9749" ht="13.5" customHeight="1"/>
    <row r="9750" ht="13.5" customHeight="1"/>
    <row r="9751" ht="13.5" customHeight="1"/>
    <row r="9752" ht="13.5" customHeight="1"/>
    <row r="9753" ht="13.5" customHeight="1"/>
    <row r="9754" ht="13.5" customHeight="1"/>
    <row r="9755" ht="13.5" customHeight="1"/>
    <row r="9756" ht="13.5" customHeight="1"/>
    <row r="9757" ht="13.5" customHeight="1"/>
    <row r="9758" ht="13.5" customHeight="1"/>
    <row r="9759" ht="13.5" customHeight="1"/>
    <row r="9760" ht="13.5" customHeight="1"/>
    <row r="9761" ht="13.5" customHeight="1"/>
    <row r="9762" ht="13.5" customHeight="1"/>
    <row r="9763" ht="13.5" customHeight="1"/>
    <row r="9764" ht="13.5" customHeight="1"/>
    <row r="9765" ht="13.5" customHeight="1"/>
    <row r="9766" ht="13.5" customHeight="1"/>
    <row r="9767" ht="13.5" customHeight="1"/>
    <row r="9768" ht="13.5" customHeight="1"/>
    <row r="9769" ht="13.5" customHeight="1"/>
    <row r="9770" ht="13.5" customHeight="1"/>
    <row r="9771" ht="13.5" customHeight="1"/>
    <row r="9772" ht="13.5" customHeight="1"/>
    <row r="9773" ht="13.5" customHeight="1"/>
    <row r="9774" ht="13.5" customHeight="1"/>
    <row r="9775" ht="13.5" customHeight="1"/>
    <row r="9776" ht="13.5" customHeight="1"/>
    <row r="9777" ht="13.5" customHeight="1"/>
    <row r="9778" ht="13.5" customHeight="1"/>
    <row r="9779" ht="13.5" customHeight="1"/>
    <row r="9780" ht="13.5" customHeight="1"/>
    <row r="9781" ht="13.5" customHeight="1"/>
    <row r="9782" ht="13.5" customHeight="1"/>
    <row r="9783" ht="13.5" customHeight="1"/>
    <row r="9784" ht="13.5" customHeight="1"/>
    <row r="9785" ht="13.5" customHeight="1"/>
    <row r="9786" ht="13.5" customHeight="1"/>
    <row r="9787" ht="13.5" customHeight="1"/>
    <row r="9788" ht="13.5" customHeight="1"/>
    <row r="9789" ht="13.5" customHeight="1"/>
    <row r="9790" ht="13.5" customHeight="1"/>
    <row r="9791" ht="13.5" customHeight="1"/>
    <row r="9792" ht="13.5" customHeight="1"/>
    <row r="9793" ht="13.5" customHeight="1"/>
    <row r="9794" ht="13.5" customHeight="1"/>
    <row r="9795" ht="13.5" customHeight="1"/>
    <row r="9796" ht="13.5" customHeight="1"/>
    <row r="9797" ht="13.5" customHeight="1"/>
    <row r="9798" ht="13.5" customHeight="1"/>
    <row r="9799" ht="13.5" customHeight="1"/>
    <row r="9800" ht="13.5" customHeight="1"/>
    <row r="9801" ht="13.5" customHeight="1"/>
    <row r="9802" ht="13.5" customHeight="1"/>
    <row r="9803" ht="13.5" customHeight="1"/>
    <row r="9804" ht="13.5" customHeight="1"/>
    <row r="9805" ht="13.5" customHeight="1"/>
    <row r="9806" ht="13.5" customHeight="1"/>
    <row r="9807" ht="13.5" customHeight="1"/>
    <row r="9808" ht="13.5" customHeight="1"/>
    <row r="9809" ht="13.5" customHeight="1"/>
    <row r="9810" ht="13.5" customHeight="1"/>
    <row r="9811" ht="13.5" customHeight="1"/>
    <row r="9812" ht="13.5" customHeight="1"/>
    <row r="9813" ht="13.5" customHeight="1"/>
    <row r="9814" ht="13.5" customHeight="1"/>
    <row r="9815" ht="13.5" customHeight="1"/>
    <row r="9816" ht="13.5" customHeight="1"/>
    <row r="9817" ht="13.5" customHeight="1"/>
    <row r="9818" ht="13.5" customHeight="1"/>
    <row r="9819" ht="13.5" customHeight="1"/>
    <row r="9820" ht="13.5" customHeight="1"/>
    <row r="9821" ht="13.5" customHeight="1"/>
    <row r="9822" ht="13.5" customHeight="1"/>
    <row r="9823" ht="13.5" customHeight="1"/>
    <row r="9824" ht="13.5" customHeight="1"/>
    <row r="9825" ht="13.5" customHeight="1"/>
    <row r="9826" ht="13.5" customHeight="1"/>
    <row r="9827" ht="13.5" customHeight="1"/>
    <row r="9828" ht="13.5" customHeight="1"/>
    <row r="9829" ht="13.5" customHeight="1"/>
    <row r="9830" ht="13.5" customHeight="1"/>
    <row r="9831" ht="13.5" customHeight="1"/>
    <row r="9832" ht="13.5" customHeight="1"/>
    <row r="9833" ht="13.5" customHeight="1"/>
    <row r="9834" ht="13.5" customHeight="1"/>
    <row r="9835" ht="13.5" customHeight="1"/>
    <row r="9836" ht="13.5" customHeight="1"/>
    <row r="9837" ht="13.5" customHeight="1"/>
    <row r="9838" ht="13.5" customHeight="1"/>
    <row r="9839" ht="13.5" customHeight="1"/>
    <row r="9840" ht="13.5" customHeight="1"/>
    <row r="9841" ht="13.5" customHeight="1"/>
    <row r="9842" ht="13.5" customHeight="1"/>
    <row r="9843" ht="13.5" customHeight="1"/>
    <row r="9844" ht="13.5" customHeight="1"/>
    <row r="9845" ht="13.5" customHeight="1"/>
    <row r="9846" ht="13.5" customHeight="1"/>
    <row r="9847" ht="13.5" customHeight="1"/>
    <row r="9848" ht="13.5" customHeight="1"/>
    <row r="9849" ht="13.5" customHeight="1"/>
    <row r="9850" ht="13.5" customHeight="1"/>
    <row r="9851" ht="13.5" customHeight="1"/>
    <row r="9852" ht="13.5" customHeight="1"/>
    <row r="9853" ht="13.5" customHeight="1"/>
    <row r="9854" ht="13.5" customHeight="1"/>
    <row r="9855" ht="13.5" customHeight="1"/>
    <row r="9856" ht="13.5" customHeight="1"/>
    <row r="9857" ht="13.5" customHeight="1"/>
    <row r="9858" ht="13.5" customHeight="1"/>
    <row r="9859" ht="13.5" customHeight="1"/>
    <row r="9860" ht="13.5" customHeight="1"/>
    <row r="9861" ht="13.5" customHeight="1"/>
    <row r="9862" ht="13.5" customHeight="1"/>
    <row r="9863" ht="13.5" customHeight="1"/>
    <row r="9864" ht="13.5" customHeight="1"/>
    <row r="9865" ht="13.5" customHeight="1"/>
    <row r="9866" ht="13.5" customHeight="1"/>
    <row r="9867" ht="13.5" customHeight="1"/>
    <row r="9868" ht="13.5" customHeight="1"/>
    <row r="9869" ht="13.5" customHeight="1"/>
    <row r="9870" ht="13.5" customHeight="1"/>
    <row r="9871" ht="13.5" customHeight="1"/>
    <row r="9872" ht="13.5" customHeight="1"/>
    <row r="9873" ht="13.5" customHeight="1"/>
    <row r="9874" ht="13.5" customHeight="1"/>
    <row r="9875" ht="13.5" customHeight="1"/>
    <row r="9876" ht="13.5" customHeight="1"/>
    <row r="9877" ht="13.5" customHeight="1"/>
    <row r="9878" ht="13.5" customHeight="1"/>
    <row r="9879" ht="13.5" customHeight="1"/>
    <row r="9880" ht="13.5" customHeight="1"/>
    <row r="9881" ht="13.5" customHeight="1"/>
    <row r="9882" ht="13.5" customHeight="1"/>
    <row r="9883" ht="13.5" customHeight="1"/>
    <row r="9884" ht="13.5" customHeight="1"/>
    <row r="9885" ht="13.5" customHeight="1"/>
    <row r="9886" ht="13.5" customHeight="1"/>
    <row r="9887" ht="13.5" customHeight="1"/>
    <row r="9888" ht="13.5" customHeight="1"/>
    <row r="9889" ht="13.5" customHeight="1"/>
    <row r="9890" ht="13.5" customHeight="1"/>
    <row r="9891" ht="13.5" customHeight="1"/>
    <row r="9892" ht="13.5" customHeight="1"/>
    <row r="9893" ht="13.5" customHeight="1"/>
    <row r="9894" ht="13.5" customHeight="1"/>
    <row r="9895" ht="13.5" customHeight="1"/>
    <row r="9896" ht="13.5" customHeight="1"/>
    <row r="9897" ht="13.5" customHeight="1"/>
    <row r="9898" ht="13.5" customHeight="1"/>
    <row r="9899" ht="13.5" customHeight="1"/>
    <row r="9900" ht="13.5" customHeight="1"/>
    <row r="9901" ht="13.5" customHeight="1"/>
    <row r="9902" ht="13.5" customHeight="1"/>
    <row r="9903" ht="13.5" customHeight="1"/>
    <row r="9904" ht="13.5" customHeight="1"/>
    <row r="9905" ht="13.5" customHeight="1"/>
    <row r="9906" ht="13.5" customHeight="1"/>
    <row r="9907" ht="13.5" customHeight="1"/>
    <row r="9908" ht="13.5" customHeight="1"/>
    <row r="9909" ht="13.5" customHeight="1"/>
    <row r="9910" ht="13.5" customHeight="1"/>
    <row r="9911" ht="13.5" customHeight="1"/>
    <row r="9912" ht="13.5" customHeight="1"/>
    <row r="9913" ht="13.5" customHeight="1"/>
    <row r="9914" ht="13.5" customHeight="1"/>
    <row r="9915" ht="13.5" customHeight="1"/>
    <row r="9916" ht="13.5" customHeight="1"/>
    <row r="9917" ht="13.5" customHeight="1"/>
    <row r="9918" ht="13.5" customHeight="1"/>
    <row r="9919" ht="13.5" customHeight="1"/>
    <row r="9920" ht="13.5" customHeight="1"/>
    <row r="9921" ht="13.5" customHeight="1"/>
    <row r="9922" ht="13.5" customHeight="1"/>
    <row r="9923" ht="13.5" customHeight="1"/>
    <row r="9924" ht="13.5" customHeight="1"/>
    <row r="9925" ht="13.5" customHeight="1"/>
    <row r="9926" ht="13.5" customHeight="1"/>
    <row r="9927" ht="13.5" customHeight="1"/>
    <row r="9928" ht="13.5" customHeight="1"/>
    <row r="9929" ht="13.5" customHeight="1"/>
    <row r="9930" ht="13.5" customHeight="1"/>
    <row r="9931" ht="13.5" customHeight="1"/>
    <row r="9932" ht="13.5" customHeight="1"/>
    <row r="9933" ht="13.5" customHeight="1"/>
    <row r="9934" ht="13.5" customHeight="1"/>
    <row r="9935" ht="13.5" customHeight="1"/>
    <row r="9936" ht="13.5" customHeight="1"/>
    <row r="9937" ht="13.5" customHeight="1"/>
    <row r="9938" ht="13.5" customHeight="1"/>
    <row r="9939" ht="13.5" customHeight="1"/>
    <row r="9940" ht="13.5" customHeight="1"/>
    <row r="9941" ht="13.5" customHeight="1"/>
    <row r="9942" ht="13.5" customHeight="1"/>
    <row r="9943" ht="13.5" customHeight="1"/>
    <row r="9944" ht="13.5" customHeight="1"/>
    <row r="9945" ht="13.5" customHeight="1"/>
    <row r="9946" ht="13.5" customHeight="1"/>
    <row r="9947" ht="13.5" customHeight="1"/>
    <row r="9948" ht="13.5" customHeight="1"/>
    <row r="9949" ht="13.5" customHeight="1"/>
    <row r="9950" ht="13.5" customHeight="1"/>
    <row r="9951" ht="13.5" customHeight="1"/>
    <row r="9952" ht="13.5" customHeight="1"/>
    <row r="9953" ht="13.5" customHeight="1"/>
    <row r="9954" ht="13.5" customHeight="1"/>
    <row r="9955" ht="13.5" customHeight="1"/>
    <row r="9956" ht="13.5" customHeight="1"/>
    <row r="9957" ht="13.5" customHeight="1"/>
    <row r="9958" ht="13.5" customHeight="1"/>
    <row r="9959" ht="13.5" customHeight="1"/>
    <row r="9960" ht="13.5" customHeight="1"/>
    <row r="9961" ht="13.5" customHeight="1"/>
    <row r="9962" ht="13.5" customHeight="1"/>
    <row r="9963" ht="13.5" customHeight="1"/>
    <row r="9964" ht="13.5" customHeight="1"/>
    <row r="9965" ht="13.5" customHeight="1"/>
    <row r="9966" ht="13.5" customHeight="1"/>
    <row r="9967" ht="13.5" customHeight="1"/>
    <row r="9968" ht="13.5" customHeight="1"/>
    <row r="9969" ht="13.5" customHeight="1"/>
    <row r="9970" ht="13.5" customHeight="1"/>
    <row r="9971" ht="13.5" customHeight="1"/>
    <row r="9972" ht="13.5" customHeight="1"/>
    <row r="9973" ht="13.5" customHeight="1"/>
    <row r="9974" ht="13.5" customHeight="1"/>
    <row r="9975" ht="13.5" customHeight="1"/>
    <row r="9976" ht="13.5" customHeight="1"/>
    <row r="9977" ht="13.5" customHeight="1"/>
    <row r="9978" ht="13.5" customHeight="1"/>
    <row r="9979" ht="13.5" customHeight="1"/>
    <row r="9980" ht="13.5" customHeight="1"/>
    <row r="9981" ht="13.5" customHeight="1"/>
    <row r="9982" ht="13.5" customHeight="1"/>
    <row r="9983" ht="13.5" customHeight="1"/>
    <row r="9984" ht="13.5" customHeight="1"/>
    <row r="9985" ht="13.5" customHeight="1"/>
    <row r="9986" ht="13.5" customHeight="1"/>
    <row r="9987" ht="13.5" customHeight="1"/>
    <row r="9988" ht="13.5" customHeight="1"/>
    <row r="9989" ht="13.5" customHeight="1"/>
    <row r="9990" ht="13.5" customHeight="1"/>
    <row r="9991" ht="13.5" customHeight="1"/>
    <row r="9992" ht="13.5" customHeight="1"/>
    <row r="9993" ht="13.5" customHeight="1"/>
    <row r="9994" ht="13.5" customHeight="1"/>
    <row r="9995" ht="13.5" customHeight="1"/>
    <row r="9996" ht="13.5" customHeight="1"/>
    <row r="9997" ht="13.5" customHeight="1"/>
    <row r="9998" ht="13.5" customHeight="1"/>
    <row r="9999" ht="13.5" customHeight="1"/>
    <row r="10000" ht="13.5" customHeight="1"/>
    <row r="10001" ht="13.5" customHeight="1"/>
    <row r="10002" ht="13.5" customHeight="1"/>
    <row r="10003" ht="13.5" customHeight="1"/>
    <row r="10004" ht="13.5" customHeight="1"/>
    <row r="10005" ht="13.5" customHeight="1"/>
    <row r="10006" ht="13.5" customHeight="1"/>
    <row r="10007" ht="13.5" customHeight="1"/>
    <row r="10008" ht="13.5" customHeight="1"/>
    <row r="10009" ht="13.5" customHeight="1"/>
    <row r="10010" ht="13.5" customHeight="1"/>
    <row r="10011" ht="13.5" customHeight="1"/>
    <row r="10012" ht="13.5" customHeight="1"/>
    <row r="10013" ht="13.5" customHeight="1"/>
    <row r="10014" ht="13.5" customHeight="1"/>
    <row r="10015" ht="13.5" customHeight="1"/>
    <row r="10016" ht="13.5" customHeight="1"/>
    <row r="10017" ht="13.5" customHeight="1"/>
    <row r="10018" ht="13.5" customHeight="1"/>
    <row r="10019" ht="13.5" customHeight="1"/>
    <row r="10020" ht="13.5" customHeight="1"/>
    <row r="10021" ht="13.5" customHeight="1"/>
    <row r="10022" ht="13.5" customHeight="1"/>
    <row r="10023" ht="13.5" customHeight="1"/>
    <row r="10024" ht="13.5" customHeight="1"/>
    <row r="10025" ht="13.5" customHeight="1"/>
    <row r="10026" ht="13.5" customHeight="1"/>
    <row r="10027" ht="13.5" customHeight="1"/>
    <row r="10028" ht="13.5" customHeight="1"/>
    <row r="10029" ht="13.5" customHeight="1"/>
    <row r="10030" ht="13.5" customHeight="1"/>
    <row r="10031" ht="13.5" customHeight="1"/>
    <row r="10032" ht="13.5" customHeight="1"/>
    <row r="10033" ht="13.5" customHeight="1"/>
    <row r="10034" ht="13.5" customHeight="1"/>
    <row r="10035" ht="13.5" customHeight="1"/>
    <row r="10036" ht="13.5" customHeight="1"/>
    <row r="10037" ht="13.5" customHeight="1"/>
    <row r="10038" ht="13.5" customHeight="1"/>
    <row r="10039" ht="13.5" customHeight="1"/>
    <row r="10040" ht="13.5" customHeight="1"/>
    <row r="10041" ht="13.5" customHeight="1"/>
    <row r="10042" ht="13.5" customHeight="1"/>
    <row r="10043" ht="13.5" customHeight="1"/>
    <row r="10044" ht="13.5" customHeight="1"/>
    <row r="10045" ht="13.5" customHeight="1"/>
    <row r="10046" ht="13.5" customHeight="1"/>
    <row r="10047" ht="13.5" customHeight="1"/>
    <row r="10048" ht="13.5" customHeight="1"/>
    <row r="10049" ht="13.5" customHeight="1"/>
    <row r="10050" ht="13.5" customHeight="1"/>
    <row r="10051" ht="13.5" customHeight="1"/>
    <row r="10052" ht="13.5" customHeight="1"/>
    <row r="10053" ht="13.5" customHeight="1"/>
    <row r="10054" ht="13.5" customHeight="1"/>
    <row r="10055" ht="13.5" customHeight="1"/>
    <row r="10056" ht="13.5" customHeight="1"/>
    <row r="10057" ht="13.5" customHeight="1"/>
    <row r="10058" ht="13.5" customHeight="1"/>
    <row r="10059" ht="13.5" customHeight="1"/>
    <row r="10060" ht="13.5" customHeight="1"/>
    <row r="10061" ht="13.5" customHeight="1"/>
    <row r="10062" ht="13.5" customHeight="1"/>
    <row r="10063" ht="13.5" customHeight="1"/>
    <row r="10064" ht="13.5" customHeight="1"/>
    <row r="10065" ht="13.5" customHeight="1"/>
    <row r="10066" ht="13.5" customHeight="1"/>
    <row r="10067" ht="13.5" customHeight="1"/>
    <row r="10068" ht="13.5" customHeight="1"/>
    <row r="10069" ht="13.5" customHeight="1"/>
    <row r="10070" ht="13.5" customHeight="1"/>
    <row r="10071" ht="13.5" customHeight="1"/>
    <row r="10072" ht="13.5" customHeight="1"/>
    <row r="10073" ht="13.5" customHeight="1"/>
    <row r="10074" ht="13.5" customHeight="1"/>
    <row r="10075" ht="13.5" customHeight="1"/>
    <row r="10076" ht="13.5" customHeight="1"/>
    <row r="10077" ht="13.5" customHeight="1"/>
    <row r="10078" ht="13.5" customHeight="1"/>
    <row r="10079" ht="13.5" customHeight="1"/>
    <row r="10080" ht="13.5" customHeight="1"/>
    <row r="10081" ht="13.5" customHeight="1"/>
    <row r="10082" ht="13.5" customHeight="1"/>
    <row r="10083" ht="13.5" customHeight="1"/>
    <row r="10084" ht="13.5" customHeight="1"/>
    <row r="10085" ht="13.5" customHeight="1"/>
    <row r="10086" ht="13.5" customHeight="1"/>
    <row r="10087" ht="13.5" customHeight="1"/>
    <row r="10088" ht="13.5" customHeight="1"/>
    <row r="10089" ht="13.5" customHeight="1"/>
    <row r="10090" ht="13.5" customHeight="1"/>
    <row r="10091" ht="13.5" customHeight="1"/>
    <row r="10092" ht="13.5" customHeight="1"/>
    <row r="10093" ht="13.5" customHeight="1"/>
    <row r="10094" ht="13.5" customHeight="1"/>
    <row r="10095" ht="13.5" customHeight="1"/>
    <row r="10096" ht="13.5" customHeight="1"/>
    <row r="10097" ht="13.5" customHeight="1"/>
    <row r="10098" ht="13.5" customHeight="1"/>
    <row r="10099" ht="13.5" customHeight="1"/>
    <row r="10100" ht="13.5" customHeight="1"/>
    <row r="10101" ht="13.5" customHeight="1"/>
    <row r="10102" ht="13.5" customHeight="1"/>
    <row r="10103" ht="13.5" customHeight="1"/>
    <row r="10104" ht="13.5" customHeight="1"/>
    <row r="10105" ht="13.5" customHeight="1"/>
    <row r="10106" ht="13.5" customHeight="1"/>
    <row r="10107" ht="13.5" customHeight="1"/>
    <row r="10108" ht="13.5" customHeight="1"/>
    <row r="10109" ht="13.5" customHeight="1"/>
    <row r="10110" ht="13.5" customHeight="1"/>
    <row r="10111" ht="13.5" customHeight="1"/>
    <row r="10112" ht="13.5" customHeight="1"/>
    <row r="10113" ht="13.5" customHeight="1"/>
    <row r="10114" ht="13.5" customHeight="1"/>
    <row r="10115" ht="13.5" customHeight="1"/>
    <row r="10116" ht="13.5" customHeight="1"/>
    <row r="10117" ht="13.5" customHeight="1"/>
    <row r="10118" ht="13.5" customHeight="1"/>
    <row r="10119" ht="13.5" customHeight="1"/>
    <row r="10120" ht="13.5" customHeight="1"/>
    <row r="10121" ht="13.5" customHeight="1"/>
    <row r="10122" ht="13.5" customHeight="1"/>
    <row r="10123" ht="13.5" customHeight="1"/>
    <row r="10124" ht="13.5" customHeight="1"/>
    <row r="10125" ht="13.5" customHeight="1"/>
    <row r="10126" ht="13.5" customHeight="1"/>
    <row r="10127" ht="13.5" customHeight="1"/>
    <row r="10128" ht="13.5" customHeight="1"/>
    <row r="10129" ht="13.5" customHeight="1"/>
    <row r="10130" ht="13.5" customHeight="1"/>
    <row r="10131" ht="13.5" customHeight="1"/>
    <row r="10132" ht="13.5" customHeight="1"/>
    <row r="10133" ht="13.5" customHeight="1"/>
    <row r="10134" ht="13.5" customHeight="1"/>
    <row r="10135" ht="13.5" customHeight="1"/>
    <row r="10136" ht="13.5" customHeight="1"/>
    <row r="10137" ht="13.5" customHeight="1"/>
    <row r="10138" ht="13.5" customHeight="1"/>
    <row r="10139" ht="13.5" customHeight="1"/>
    <row r="10140" ht="13.5" customHeight="1"/>
    <row r="10141" ht="13.5" customHeight="1"/>
    <row r="10142" ht="13.5" customHeight="1"/>
    <row r="10143" ht="13.5" customHeight="1"/>
    <row r="10144" ht="13.5" customHeight="1"/>
    <row r="10145" ht="13.5" customHeight="1"/>
    <row r="10146" ht="13.5" customHeight="1"/>
    <row r="10147" ht="13.5" customHeight="1"/>
    <row r="10148" ht="13.5" customHeight="1"/>
    <row r="10149" ht="13.5" customHeight="1"/>
    <row r="10150" ht="13.5" customHeight="1"/>
    <row r="10151" ht="13.5" customHeight="1"/>
    <row r="10152" ht="13.5" customHeight="1"/>
    <row r="10153" ht="13.5" customHeight="1"/>
    <row r="10154" ht="13.5" customHeight="1"/>
    <row r="10155" ht="13.5" customHeight="1"/>
    <row r="10156" ht="13.5" customHeight="1"/>
    <row r="10157" ht="13.5" customHeight="1"/>
    <row r="10158" ht="13.5" customHeight="1"/>
    <row r="10159" ht="13.5" customHeight="1"/>
    <row r="10160" ht="13.5" customHeight="1"/>
    <row r="10161" ht="13.5" customHeight="1"/>
    <row r="10162" ht="13.5" customHeight="1"/>
    <row r="10163" ht="13.5" customHeight="1"/>
    <row r="10164" ht="13.5" customHeight="1"/>
    <row r="10165" ht="13.5" customHeight="1"/>
    <row r="10166" ht="13.5" customHeight="1"/>
    <row r="10167" ht="13.5" customHeight="1"/>
    <row r="10168" ht="13.5" customHeight="1"/>
    <row r="10169" ht="13.5" customHeight="1"/>
    <row r="10170" ht="13.5" customHeight="1"/>
    <row r="10171" ht="13.5" customHeight="1"/>
    <row r="10172" ht="13.5" customHeight="1"/>
    <row r="10173" ht="13.5" customHeight="1"/>
    <row r="10174" ht="13.5" customHeight="1"/>
    <row r="10175" ht="13.5" customHeight="1"/>
    <row r="10176" ht="13.5" customHeight="1"/>
    <row r="10177" ht="13.5" customHeight="1"/>
    <row r="10178" ht="13.5" customHeight="1"/>
    <row r="10179" ht="13.5" customHeight="1"/>
    <row r="10180" ht="13.5" customHeight="1"/>
    <row r="10181" ht="13.5" customHeight="1"/>
    <row r="10182" ht="13.5" customHeight="1"/>
    <row r="10183" ht="13.5" customHeight="1"/>
    <row r="10184" ht="13.5" customHeight="1"/>
    <row r="10185" ht="13.5" customHeight="1"/>
    <row r="10186" ht="13.5" customHeight="1"/>
    <row r="10187" ht="13.5" customHeight="1"/>
    <row r="10188" ht="13.5" customHeight="1"/>
    <row r="10189" ht="13.5" customHeight="1"/>
    <row r="10190" ht="13.5" customHeight="1"/>
    <row r="10191" ht="13.5" customHeight="1"/>
    <row r="10192" ht="13.5" customHeight="1"/>
    <row r="10193" ht="13.5" customHeight="1"/>
    <row r="10194" ht="13.5" customHeight="1"/>
    <row r="10195" ht="13.5" customHeight="1"/>
    <row r="10196" ht="13.5" customHeight="1"/>
    <row r="10197" ht="13.5" customHeight="1"/>
    <row r="10198" ht="13.5" customHeight="1"/>
    <row r="10199" ht="13.5" customHeight="1"/>
    <row r="10200" ht="13.5" customHeight="1"/>
    <row r="10201" ht="13.5" customHeight="1"/>
    <row r="10202" ht="13.5" customHeight="1"/>
    <row r="10203" ht="13.5" customHeight="1"/>
    <row r="10204" ht="13.5" customHeight="1"/>
    <row r="10205" ht="13.5" customHeight="1"/>
    <row r="10206" ht="13.5" customHeight="1"/>
    <row r="10207" ht="13.5" customHeight="1"/>
    <row r="10208" ht="13.5" customHeight="1"/>
    <row r="10209" ht="13.5" customHeight="1"/>
    <row r="10210" ht="13.5" customHeight="1"/>
    <row r="10211" ht="13.5" customHeight="1"/>
    <row r="10212" ht="13.5" customHeight="1"/>
    <row r="10213" ht="13.5" customHeight="1"/>
    <row r="10214" ht="13.5" customHeight="1"/>
    <row r="10215" ht="13.5" customHeight="1"/>
    <row r="10216" ht="13.5" customHeight="1"/>
    <row r="10217" ht="13.5" customHeight="1"/>
    <row r="10218" ht="13.5" customHeight="1"/>
    <row r="10219" ht="13.5" customHeight="1"/>
    <row r="10220" ht="13.5" customHeight="1"/>
    <row r="10221" ht="13.5" customHeight="1"/>
    <row r="10222" ht="13.5" customHeight="1"/>
    <row r="10223" ht="13.5" customHeight="1"/>
    <row r="10224" ht="13.5" customHeight="1"/>
    <row r="10225" ht="13.5" customHeight="1"/>
    <row r="10226" ht="13.5" customHeight="1"/>
    <row r="10227" ht="13.5" customHeight="1"/>
    <row r="10228" ht="13.5" customHeight="1"/>
    <row r="10229" ht="13.5" customHeight="1"/>
    <row r="10230" ht="13.5" customHeight="1"/>
    <row r="10231" ht="13.5" customHeight="1"/>
    <row r="10232" ht="13.5" customHeight="1"/>
    <row r="10233" ht="13.5" customHeight="1"/>
    <row r="10234" ht="13.5" customHeight="1"/>
    <row r="10235" ht="13.5" customHeight="1"/>
    <row r="10236" ht="13.5" customHeight="1"/>
    <row r="10237" ht="13.5" customHeight="1"/>
    <row r="10238" ht="13.5" customHeight="1"/>
    <row r="10239" ht="13.5" customHeight="1"/>
    <row r="10240" ht="13.5" customHeight="1"/>
    <row r="10241" ht="13.5" customHeight="1"/>
    <row r="10242" ht="13.5" customHeight="1"/>
    <row r="10243" ht="13.5" customHeight="1"/>
    <row r="10244" ht="13.5" customHeight="1"/>
    <row r="10245" ht="13.5" customHeight="1"/>
    <row r="10246" ht="13.5" customHeight="1"/>
    <row r="10247" ht="13.5" customHeight="1"/>
    <row r="10248" ht="13.5" customHeight="1"/>
    <row r="10249" ht="13.5" customHeight="1"/>
    <row r="10250" ht="13.5" customHeight="1"/>
    <row r="10251" ht="13.5" customHeight="1"/>
    <row r="10252" ht="13.5" customHeight="1"/>
    <row r="10253" ht="13.5" customHeight="1"/>
    <row r="10254" ht="13.5" customHeight="1"/>
    <row r="10255" ht="13.5" customHeight="1"/>
    <row r="10256" ht="13.5" customHeight="1"/>
    <row r="10257" ht="13.5" customHeight="1"/>
    <row r="10258" ht="13.5" customHeight="1"/>
    <row r="10259" ht="13.5" customHeight="1"/>
    <row r="10260" ht="13.5" customHeight="1"/>
    <row r="10261" ht="13.5" customHeight="1"/>
    <row r="10262" ht="13.5" customHeight="1"/>
    <row r="10263" ht="13.5" customHeight="1"/>
    <row r="10264" ht="13.5" customHeight="1"/>
    <row r="10265" ht="13.5" customHeight="1"/>
    <row r="10266" ht="13.5" customHeight="1"/>
    <row r="10267" ht="13.5" customHeight="1"/>
    <row r="10268" ht="13.5" customHeight="1"/>
    <row r="10269" ht="13.5" customHeight="1"/>
    <row r="10270" ht="13.5" customHeight="1"/>
    <row r="10271" ht="13.5" customHeight="1"/>
    <row r="10272" ht="13.5" customHeight="1"/>
    <row r="10273" ht="13.5" customHeight="1"/>
    <row r="10274" ht="13.5" customHeight="1"/>
    <row r="10275" ht="13.5" customHeight="1"/>
    <row r="10276" ht="13.5" customHeight="1"/>
    <row r="10277" ht="13.5" customHeight="1"/>
    <row r="10278" ht="13.5" customHeight="1"/>
    <row r="10279" ht="13.5" customHeight="1"/>
    <row r="10280" ht="13.5" customHeight="1"/>
    <row r="10281" ht="13.5" customHeight="1"/>
    <row r="10282" ht="13.5" customHeight="1"/>
    <row r="10283" ht="13.5" customHeight="1"/>
    <row r="10284" ht="13.5" customHeight="1"/>
    <row r="10285" ht="13.5" customHeight="1"/>
    <row r="10286" ht="13.5" customHeight="1"/>
    <row r="10287" ht="13.5" customHeight="1"/>
    <row r="10288" ht="13.5" customHeight="1"/>
    <row r="10289" ht="13.5" customHeight="1"/>
    <row r="10290" ht="13.5" customHeight="1"/>
    <row r="10291" ht="13.5" customHeight="1"/>
    <row r="10292" ht="13.5" customHeight="1"/>
    <row r="10293" ht="13.5" customHeight="1"/>
    <row r="10294" ht="13.5" customHeight="1"/>
    <row r="10295" ht="13.5" customHeight="1"/>
    <row r="10296" ht="13.5" customHeight="1"/>
    <row r="10297" ht="13.5" customHeight="1"/>
    <row r="10298" ht="13.5" customHeight="1"/>
    <row r="10299" ht="13.5" customHeight="1"/>
    <row r="10300" ht="13.5" customHeight="1"/>
    <row r="10301" ht="13.5" customHeight="1"/>
    <row r="10302" ht="13.5" customHeight="1"/>
    <row r="10303" ht="13.5" customHeight="1"/>
    <row r="10304" ht="13.5" customHeight="1"/>
    <row r="10305" ht="13.5" customHeight="1"/>
    <row r="10306" ht="13.5" customHeight="1"/>
    <row r="10307" ht="13.5" customHeight="1"/>
    <row r="10308" ht="13.5" customHeight="1"/>
    <row r="10309" ht="13.5" customHeight="1"/>
    <row r="10310" ht="13.5" customHeight="1"/>
    <row r="10311" ht="13.5" customHeight="1"/>
    <row r="10312" ht="13.5" customHeight="1"/>
    <row r="10313" ht="13.5" customHeight="1"/>
    <row r="10314" ht="13.5" customHeight="1"/>
    <row r="10315" ht="13.5" customHeight="1"/>
    <row r="10316" ht="13.5" customHeight="1"/>
    <row r="10317" ht="13.5" customHeight="1"/>
    <row r="10318" ht="13.5" customHeight="1"/>
    <row r="10319" ht="13.5" customHeight="1"/>
    <row r="10320" ht="13.5" customHeight="1"/>
    <row r="10321" ht="13.5" customHeight="1"/>
    <row r="10322" ht="13.5" customHeight="1"/>
    <row r="10323" ht="13.5" customHeight="1"/>
    <row r="10324" ht="13.5" customHeight="1"/>
    <row r="10325" ht="13.5" customHeight="1"/>
    <row r="10326" ht="13.5" customHeight="1"/>
    <row r="10327" ht="13.5" customHeight="1"/>
    <row r="10328" ht="13.5" customHeight="1"/>
    <row r="10329" ht="13.5" customHeight="1"/>
    <row r="10330" ht="13.5" customHeight="1"/>
    <row r="10331" ht="13.5" customHeight="1"/>
    <row r="10332" ht="13.5" customHeight="1"/>
    <row r="10333" ht="13.5" customHeight="1"/>
    <row r="10334" ht="13.5" customHeight="1"/>
    <row r="10335" ht="13.5" customHeight="1"/>
    <row r="10336" ht="13.5" customHeight="1"/>
    <row r="10337" ht="13.5" customHeight="1"/>
    <row r="10338" ht="13.5" customHeight="1"/>
    <row r="10339" ht="13.5" customHeight="1"/>
    <row r="10340" ht="13.5" customHeight="1"/>
    <row r="10341" ht="13.5" customHeight="1"/>
    <row r="10342" ht="13.5" customHeight="1"/>
    <row r="10343" ht="13.5" customHeight="1"/>
    <row r="10344" ht="13.5" customHeight="1"/>
    <row r="10345" ht="13.5" customHeight="1"/>
    <row r="10346" ht="13.5" customHeight="1"/>
    <row r="10347" ht="13.5" customHeight="1"/>
    <row r="10348" ht="13.5" customHeight="1"/>
    <row r="10349" ht="13.5" customHeight="1"/>
    <row r="10350" ht="13.5" customHeight="1"/>
    <row r="10351" ht="13.5" customHeight="1"/>
    <row r="10352" ht="13.5" customHeight="1"/>
    <row r="10353" ht="13.5" customHeight="1"/>
    <row r="10354" ht="13.5" customHeight="1"/>
    <row r="10355" ht="13.5" customHeight="1"/>
    <row r="10356" ht="13.5" customHeight="1"/>
    <row r="10357" ht="13.5" customHeight="1"/>
    <row r="10358" ht="13.5" customHeight="1"/>
    <row r="10359" ht="13.5" customHeight="1"/>
    <row r="10360" ht="13.5" customHeight="1"/>
    <row r="10361" ht="13.5" customHeight="1"/>
    <row r="10362" ht="13.5" customHeight="1"/>
    <row r="10363" ht="13.5" customHeight="1"/>
    <row r="10364" ht="13.5" customHeight="1"/>
    <row r="10365" ht="13.5" customHeight="1"/>
    <row r="10366" ht="13.5" customHeight="1"/>
    <row r="10367" ht="13.5" customHeight="1"/>
    <row r="10368" ht="13.5" customHeight="1"/>
    <row r="10369" ht="13.5" customHeight="1"/>
    <row r="10370" ht="13.5" customHeight="1"/>
    <row r="10371" ht="13.5" customHeight="1"/>
    <row r="10372" ht="13.5" customHeight="1"/>
    <row r="10373" ht="13.5" customHeight="1"/>
    <row r="10374" ht="13.5" customHeight="1"/>
    <row r="10375" ht="13.5" customHeight="1"/>
    <row r="10376" ht="13.5" customHeight="1"/>
    <row r="10377" ht="13.5" customHeight="1"/>
    <row r="10378" ht="13.5" customHeight="1"/>
    <row r="10379" ht="13.5" customHeight="1"/>
    <row r="10380" ht="13.5" customHeight="1"/>
    <row r="10381" ht="13.5" customHeight="1"/>
    <row r="10382" ht="13.5" customHeight="1"/>
    <row r="10383" ht="13.5" customHeight="1"/>
    <row r="10384" ht="13.5" customHeight="1"/>
    <row r="10385" ht="13.5" customHeight="1"/>
    <row r="10386" ht="13.5" customHeight="1"/>
    <row r="10387" ht="13.5" customHeight="1"/>
    <row r="10388" ht="13.5" customHeight="1"/>
    <row r="10389" ht="13.5" customHeight="1"/>
    <row r="10390" ht="13.5" customHeight="1"/>
    <row r="10391" ht="13.5" customHeight="1"/>
    <row r="10392" ht="13.5" customHeight="1"/>
    <row r="10393" ht="13.5" customHeight="1"/>
    <row r="10394" ht="13.5" customHeight="1"/>
    <row r="10395" ht="13.5" customHeight="1"/>
    <row r="10396" ht="13.5" customHeight="1"/>
    <row r="10397" ht="13.5" customHeight="1"/>
    <row r="10398" ht="13.5" customHeight="1"/>
    <row r="10399" ht="13.5" customHeight="1"/>
    <row r="10400" ht="13.5" customHeight="1"/>
    <row r="10401" ht="13.5" customHeight="1"/>
    <row r="10402" ht="13.5" customHeight="1"/>
    <row r="10403" ht="13.5" customHeight="1"/>
    <row r="10404" ht="13.5" customHeight="1"/>
    <row r="10405" ht="13.5" customHeight="1"/>
    <row r="10406" ht="13.5" customHeight="1"/>
    <row r="10407" ht="13.5" customHeight="1"/>
    <row r="10408" ht="13.5" customHeight="1"/>
    <row r="10409" ht="13.5" customHeight="1"/>
    <row r="10410" ht="13.5" customHeight="1"/>
    <row r="10411" ht="13.5" customHeight="1"/>
    <row r="10412" ht="13.5" customHeight="1"/>
    <row r="10413" ht="13.5" customHeight="1"/>
    <row r="10414" ht="13.5" customHeight="1"/>
    <row r="10415" ht="13.5" customHeight="1"/>
    <row r="10416" ht="13.5" customHeight="1"/>
    <row r="10417" ht="13.5" customHeight="1"/>
    <row r="10418" ht="13.5" customHeight="1"/>
    <row r="10419" ht="13.5" customHeight="1"/>
    <row r="10420" ht="13.5" customHeight="1"/>
    <row r="10421" ht="13.5" customHeight="1"/>
    <row r="10422" ht="13.5" customHeight="1"/>
    <row r="10423" ht="13.5" customHeight="1"/>
    <row r="10424" ht="13.5" customHeight="1"/>
    <row r="10425" ht="13.5" customHeight="1"/>
    <row r="10426" ht="13.5" customHeight="1"/>
    <row r="10427" ht="13.5" customHeight="1"/>
    <row r="10428" ht="13.5" customHeight="1"/>
    <row r="10429" ht="13.5" customHeight="1"/>
    <row r="10430" ht="13.5" customHeight="1"/>
    <row r="10431" ht="13.5" customHeight="1"/>
    <row r="10432" ht="13.5" customHeight="1"/>
    <row r="10433" ht="13.5" customHeight="1"/>
    <row r="10434" ht="13.5" customHeight="1"/>
    <row r="10435" ht="13.5" customHeight="1"/>
    <row r="10436" ht="13.5" customHeight="1"/>
    <row r="10437" ht="13.5" customHeight="1"/>
    <row r="10438" ht="13.5" customHeight="1"/>
    <row r="10439" ht="13.5" customHeight="1"/>
    <row r="10440" ht="13.5" customHeight="1"/>
    <row r="10441" ht="13.5" customHeight="1"/>
    <row r="10442" ht="13.5" customHeight="1"/>
    <row r="10443" ht="13.5" customHeight="1"/>
    <row r="10444" ht="13.5" customHeight="1"/>
    <row r="10445" ht="13.5" customHeight="1"/>
    <row r="10446" ht="13.5" customHeight="1"/>
    <row r="10447" ht="13.5" customHeight="1"/>
    <row r="10448" ht="13.5" customHeight="1"/>
    <row r="10449" ht="13.5" customHeight="1"/>
    <row r="10450" ht="13.5" customHeight="1"/>
    <row r="10451" ht="13.5" customHeight="1"/>
    <row r="10452" ht="13.5" customHeight="1"/>
    <row r="10453" ht="13.5" customHeight="1"/>
    <row r="10454" ht="13.5" customHeight="1"/>
    <row r="10455" ht="13.5" customHeight="1"/>
    <row r="10456" ht="13.5" customHeight="1"/>
    <row r="10457" ht="13.5" customHeight="1"/>
    <row r="10458" ht="13.5" customHeight="1"/>
    <row r="10459" ht="13.5" customHeight="1"/>
    <row r="10460" ht="13.5" customHeight="1"/>
    <row r="10461" ht="13.5" customHeight="1"/>
    <row r="10462" ht="13.5" customHeight="1"/>
    <row r="10463" ht="13.5" customHeight="1"/>
    <row r="10464" ht="13.5" customHeight="1"/>
    <row r="10465" ht="13.5" customHeight="1"/>
    <row r="10466" ht="13.5" customHeight="1"/>
    <row r="10467" ht="13.5" customHeight="1"/>
    <row r="10468" ht="13.5" customHeight="1"/>
    <row r="10469" ht="13.5" customHeight="1"/>
    <row r="10470" ht="13.5" customHeight="1"/>
    <row r="10471" ht="13.5" customHeight="1"/>
    <row r="10472" ht="13.5" customHeight="1"/>
    <row r="10473" ht="13.5" customHeight="1"/>
    <row r="10474" ht="13.5" customHeight="1"/>
    <row r="10475" ht="13.5" customHeight="1"/>
    <row r="10476" ht="13.5" customHeight="1"/>
    <row r="10477" ht="13.5" customHeight="1"/>
    <row r="10478" ht="13.5" customHeight="1"/>
    <row r="10479" ht="13.5" customHeight="1"/>
    <row r="10480" ht="13.5" customHeight="1"/>
    <row r="10481" ht="13.5" customHeight="1"/>
    <row r="10482" ht="13.5" customHeight="1"/>
    <row r="10483" ht="13.5" customHeight="1"/>
    <row r="10484" ht="13.5" customHeight="1"/>
    <row r="10485" ht="13.5" customHeight="1"/>
    <row r="10486" ht="13.5" customHeight="1"/>
    <row r="10487" ht="13.5" customHeight="1"/>
    <row r="10488" ht="13.5" customHeight="1"/>
    <row r="10489" ht="13.5" customHeight="1"/>
    <row r="10490" ht="13.5" customHeight="1"/>
    <row r="10491" ht="13.5" customHeight="1"/>
    <row r="10492" ht="13.5" customHeight="1"/>
    <row r="10493" ht="13.5" customHeight="1"/>
    <row r="10494" ht="13.5" customHeight="1"/>
    <row r="10495" ht="13.5" customHeight="1"/>
    <row r="10496" ht="13.5" customHeight="1"/>
    <row r="10497" ht="13.5" customHeight="1"/>
    <row r="10498" ht="13.5" customHeight="1"/>
    <row r="10499" ht="13.5" customHeight="1"/>
    <row r="10500" ht="13.5" customHeight="1"/>
    <row r="10501" ht="13.5" customHeight="1"/>
    <row r="10502" ht="13.5" customHeight="1"/>
    <row r="10503" ht="13.5" customHeight="1"/>
    <row r="10504" ht="13.5" customHeight="1"/>
    <row r="10505" ht="13.5" customHeight="1"/>
    <row r="10506" ht="13.5" customHeight="1"/>
    <row r="10507" ht="13.5" customHeight="1"/>
    <row r="10508" ht="13.5" customHeight="1"/>
    <row r="10509" ht="13.5" customHeight="1"/>
    <row r="10510" ht="13.5" customHeight="1"/>
    <row r="10511" ht="13.5" customHeight="1"/>
    <row r="10512" ht="13.5" customHeight="1"/>
    <row r="10513" ht="13.5" customHeight="1"/>
    <row r="10514" ht="13.5" customHeight="1"/>
    <row r="10515" ht="13.5" customHeight="1"/>
    <row r="10516" ht="13.5" customHeight="1"/>
    <row r="10517" ht="13.5" customHeight="1"/>
    <row r="10518" ht="13.5" customHeight="1"/>
    <row r="10519" ht="13.5" customHeight="1"/>
    <row r="10520" ht="13.5" customHeight="1"/>
    <row r="10521" ht="13.5" customHeight="1"/>
    <row r="10522" ht="13.5" customHeight="1"/>
    <row r="10523" ht="13.5" customHeight="1"/>
    <row r="10524" ht="13.5" customHeight="1"/>
    <row r="10525" ht="13.5" customHeight="1"/>
    <row r="10526" ht="13.5" customHeight="1"/>
    <row r="10527" ht="13.5" customHeight="1"/>
    <row r="10528" ht="13.5" customHeight="1"/>
    <row r="10529" ht="13.5" customHeight="1"/>
    <row r="10530" ht="13.5" customHeight="1"/>
    <row r="10531" ht="13.5" customHeight="1"/>
    <row r="10532" ht="13.5" customHeight="1"/>
    <row r="10533" ht="13.5" customHeight="1"/>
    <row r="10534" ht="13.5" customHeight="1"/>
    <row r="10535" ht="13.5" customHeight="1"/>
    <row r="10536" ht="13.5" customHeight="1"/>
    <row r="10537" ht="13.5" customHeight="1"/>
    <row r="10538" ht="13.5" customHeight="1"/>
    <row r="10539" ht="13.5" customHeight="1"/>
    <row r="10540" ht="13.5" customHeight="1"/>
    <row r="10541" ht="13.5" customHeight="1"/>
    <row r="10542" ht="13.5" customHeight="1"/>
    <row r="10543" ht="13.5" customHeight="1"/>
    <row r="10544" ht="13.5" customHeight="1"/>
    <row r="10545" ht="13.5" customHeight="1"/>
    <row r="10546" ht="13.5" customHeight="1"/>
    <row r="10547" ht="13.5" customHeight="1"/>
    <row r="10548" ht="13.5" customHeight="1"/>
    <row r="10549" ht="13.5" customHeight="1"/>
    <row r="10550" ht="13.5" customHeight="1"/>
    <row r="10551" ht="13.5" customHeight="1"/>
    <row r="10552" ht="13.5" customHeight="1"/>
    <row r="10553" ht="13.5" customHeight="1"/>
    <row r="10554" ht="13.5" customHeight="1"/>
    <row r="10555" ht="13.5" customHeight="1"/>
    <row r="10556" ht="13.5" customHeight="1"/>
    <row r="10557" ht="13.5" customHeight="1"/>
    <row r="10558" ht="13.5" customHeight="1"/>
    <row r="10559" ht="13.5" customHeight="1"/>
    <row r="10560" ht="13.5" customHeight="1"/>
    <row r="10561" ht="13.5" customHeight="1"/>
    <row r="10562" ht="13.5" customHeight="1"/>
    <row r="10563" ht="13.5" customHeight="1"/>
    <row r="10564" ht="13.5" customHeight="1"/>
    <row r="10565" ht="13.5" customHeight="1"/>
    <row r="10566" ht="13.5" customHeight="1"/>
    <row r="10567" ht="13.5" customHeight="1"/>
    <row r="10568" ht="13.5" customHeight="1"/>
    <row r="10569" ht="13.5" customHeight="1"/>
    <row r="10570" ht="13.5" customHeight="1"/>
    <row r="10571" ht="13.5" customHeight="1"/>
    <row r="10572" ht="13.5" customHeight="1"/>
    <row r="10573" ht="13.5" customHeight="1"/>
    <row r="10574" ht="13.5" customHeight="1"/>
    <row r="10575" ht="13.5" customHeight="1"/>
    <row r="10576" ht="13.5" customHeight="1"/>
    <row r="10577" ht="13.5" customHeight="1"/>
    <row r="10578" ht="13.5" customHeight="1"/>
    <row r="10579" ht="13.5" customHeight="1"/>
    <row r="10580" ht="13.5" customHeight="1"/>
    <row r="10581" ht="13.5" customHeight="1"/>
    <row r="10582" ht="13.5" customHeight="1"/>
    <row r="10583" ht="13.5" customHeight="1"/>
    <row r="10584" ht="13.5" customHeight="1"/>
    <row r="10585" ht="13.5" customHeight="1"/>
    <row r="10586" ht="13.5" customHeight="1"/>
    <row r="10587" ht="13.5" customHeight="1"/>
    <row r="10588" ht="13.5" customHeight="1"/>
    <row r="10589" ht="13.5" customHeight="1"/>
    <row r="10590" ht="13.5" customHeight="1"/>
    <row r="10591" ht="13.5" customHeight="1"/>
    <row r="10592" ht="13.5" customHeight="1"/>
    <row r="10593" ht="13.5" customHeight="1"/>
    <row r="10594" ht="13.5" customHeight="1"/>
    <row r="10595" ht="13.5" customHeight="1"/>
    <row r="10596" ht="13.5" customHeight="1"/>
    <row r="10597" ht="13.5" customHeight="1"/>
    <row r="10598" ht="13.5" customHeight="1"/>
    <row r="10599" ht="13.5" customHeight="1"/>
    <row r="10600" ht="13.5" customHeight="1"/>
    <row r="10601" ht="13.5" customHeight="1"/>
    <row r="10602" ht="13.5" customHeight="1"/>
    <row r="10603" ht="13.5" customHeight="1"/>
    <row r="10604" ht="13.5" customHeight="1"/>
    <row r="10605" ht="13.5" customHeight="1"/>
    <row r="10606" ht="13.5" customHeight="1"/>
    <row r="10607" ht="13.5" customHeight="1"/>
    <row r="10608" ht="13.5" customHeight="1"/>
    <row r="10609" ht="13.5" customHeight="1"/>
    <row r="10610" ht="13.5" customHeight="1"/>
    <row r="10611" ht="13.5" customHeight="1"/>
    <row r="10612" ht="13.5" customHeight="1"/>
    <row r="10613" ht="13.5" customHeight="1"/>
    <row r="10614" ht="13.5" customHeight="1"/>
    <row r="10615" ht="13.5" customHeight="1"/>
    <row r="10616" ht="13.5" customHeight="1"/>
    <row r="10617" ht="13.5" customHeight="1"/>
    <row r="10618" ht="13.5" customHeight="1"/>
    <row r="10619" ht="13.5" customHeight="1"/>
    <row r="10620" ht="13.5" customHeight="1"/>
    <row r="10621" ht="13.5" customHeight="1"/>
    <row r="10622" ht="13.5" customHeight="1"/>
    <row r="10623" ht="13.5" customHeight="1"/>
    <row r="10624" ht="13.5" customHeight="1"/>
    <row r="10625" ht="13.5" customHeight="1"/>
    <row r="10626" ht="13.5" customHeight="1"/>
    <row r="10627" ht="13.5" customHeight="1"/>
    <row r="10628" ht="13.5" customHeight="1"/>
    <row r="10629" ht="13.5" customHeight="1"/>
    <row r="10630" ht="13.5" customHeight="1"/>
    <row r="10631" ht="13.5" customHeight="1"/>
    <row r="10632" ht="13.5" customHeight="1"/>
    <row r="10633" ht="13.5" customHeight="1"/>
    <row r="10634" ht="13.5" customHeight="1"/>
    <row r="10635" ht="13.5" customHeight="1"/>
    <row r="10636" ht="13.5" customHeight="1"/>
    <row r="10637" ht="13.5" customHeight="1"/>
    <row r="10638" ht="13.5" customHeight="1"/>
    <row r="10639" ht="13.5" customHeight="1"/>
    <row r="10640" ht="13.5" customHeight="1"/>
    <row r="10641" ht="13.5" customHeight="1"/>
    <row r="10642" ht="13.5" customHeight="1"/>
    <row r="10643" ht="13.5" customHeight="1"/>
    <row r="10644" ht="13.5" customHeight="1"/>
    <row r="10645" ht="13.5" customHeight="1"/>
    <row r="10646" ht="13.5" customHeight="1"/>
    <row r="10647" ht="13.5" customHeight="1"/>
    <row r="10648" ht="13.5" customHeight="1"/>
    <row r="10649" ht="13.5" customHeight="1"/>
    <row r="10650" ht="13.5" customHeight="1"/>
    <row r="10651" ht="13.5" customHeight="1"/>
    <row r="10652" ht="13.5" customHeight="1"/>
    <row r="10653" ht="13.5" customHeight="1"/>
    <row r="10654" ht="13.5" customHeight="1"/>
    <row r="10655" ht="13.5" customHeight="1"/>
    <row r="10656" ht="13.5" customHeight="1"/>
    <row r="10657" ht="13.5" customHeight="1"/>
    <row r="10658" ht="13.5" customHeight="1"/>
    <row r="10659" ht="13.5" customHeight="1"/>
    <row r="10660" ht="13.5" customHeight="1"/>
    <row r="10661" ht="13.5" customHeight="1"/>
    <row r="10662" ht="13.5" customHeight="1"/>
    <row r="10663" ht="13.5" customHeight="1"/>
    <row r="10664" ht="13.5" customHeight="1"/>
    <row r="10665" ht="13.5" customHeight="1"/>
    <row r="10666" ht="13.5" customHeight="1"/>
    <row r="10667" ht="13.5" customHeight="1"/>
    <row r="10668" ht="13.5" customHeight="1"/>
    <row r="10669" ht="13.5" customHeight="1"/>
    <row r="10670" ht="13.5" customHeight="1"/>
    <row r="10671" ht="13.5" customHeight="1"/>
    <row r="10672" ht="13.5" customHeight="1"/>
    <row r="10673" ht="13.5" customHeight="1"/>
    <row r="10674" ht="13.5" customHeight="1"/>
    <row r="10675" ht="13.5" customHeight="1"/>
    <row r="10676" ht="13.5" customHeight="1"/>
    <row r="10677" ht="13.5" customHeight="1"/>
    <row r="10678" ht="13.5" customHeight="1"/>
    <row r="10679" ht="13.5" customHeight="1"/>
    <row r="10680" ht="13.5" customHeight="1"/>
    <row r="10681" ht="13.5" customHeight="1"/>
    <row r="10682" ht="13.5" customHeight="1"/>
    <row r="10683" ht="13.5" customHeight="1"/>
    <row r="10684" ht="13.5" customHeight="1"/>
    <row r="10685" ht="13.5" customHeight="1"/>
    <row r="10686" ht="13.5" customHeight="1"/>
    <row r="10687" ht="13.5" customHeight="1"/>
    <row r="10688" ht="13.5" customHeight="1"/>
    <row r="10689" ht="13.5" customHeight="1"/>
    <row r="10690" ht="13.5" customHeight="1"/>
    <row r="10691" ht="13.5" customHeight="1"/>
    <row r="10692" ht="13.5" customHeight="1"/>
    <row r="10693" ht="13.5" customHeight="1"/>
    <row r="10694" ht="13.5" customHeight="1"/>
    <row r="10695" ht="13.5" customHeight="1"/>
    <row r="10696" ht="13.5" customHeight="1"/>
    <row r="10697" ht="13.5" customHeight="1"/>
    <row r="10698" ht="13.5" customHeight="1"/>
    <row r="10699" ht="13.5" customHeight="1"/>
    <row r="10700" ht="13.5" customHeight="1"/>
    <row r="10701" ht="13.5" customHeight="1"/>
    <row r="10702" ht="13.5" customHeight="1"/>
    <row r="10703" ht="13.5" customHeight="1"/>
    <row r="10704" ht="13.5" customHeight="1"/>
    <row r="10705" ht="13.5" customHeight="1"/>
    <row r="10706" ht="13.5" customHeight="1"/>
    <row r="10707" ht="13.5" customHeight="1"/>
    <row r="10708" ht="13.5" customHeight="1"/>
    <row r="10709" ht="13.5" customHeight="1"/>
    <row r="10710" ht="13.5" customHeight="1"/>
    <row r="10711" ht="13.5" customHeight="1"/>
    <row r="10712" ht="13.5" customHeight="1"/>
    <row r="10713" ht="13.5" customHeight="1"/>
    <row r="10714" ht="13.5" customHeight="1"/>
    <row r="10715" ht="13.5" customHeight="1"/>
    <row r="10716" ht="13.5" customHeight="1"/>
    <row r="10717" ht="13.5" customHeight="1"/>
    <row r="10718" ht="13.5" customHeight="1"/>
    <row r="10719" ht="13.5" customHeight="1"/>
    <row r="10720" ht="13.5" customHeight="1"/>
    <row r="10721" ht="13.5" customHeight="1"/>
    <row r="10722" ht="13.5" customHeight="1"/>
    <row r="10723" ht="13.5" customHeight="1"/>
    <row r="10724" ht="13.5" customHeight="1"/>
    <row r="10725" ht="13.5" customHeight="1"/>
    <row r="10726" ht="13.5" customHeight="1"/>
    <row r="10727" ht="13.5" customHeight="1"/>
    <row r="10728" ht="13.5" customHeight="1"/>
    <row r="10729" ht="13.5" customHeight="1"/>
    <row r="10730" ht="13.5" customHeight="1"/>
    <row r="10731" ht="13.5" customHeight="1"/>
    <row r="10732" ht="13.5" customHeight="1"/>
    <row r="10733" ht="13.5" customHeight="1"/>
    <row r="10734" ht="13.5" customHeight="1"/>
    <row r="10735" ht="13.5" customHeight="1"/>
    <row r="10736" ht="13.5" customHeight="1"/>
    <row r="10737" ht="13.5" customHeight="1"/>
    <row r="10738" ht="13.5" customHeight="1"/>
    <row r="10739" ht="13.5" customHeight="1"/>
    <row r="10740" ht="13.5" customHeight="1"/>
    <row r="10741" ht="13.5" customHeight="1"/>
    <row r="10742" ht="13.5" customHeight="1"/>
    <row r="10743" ht="13.5" customHeight="1"/>
    <row r="10744" ht="13.5" customHeight="1"/>
    <row r="10745" ht="13.5" customHeight="1"/>
    <row r="10746" ht="13.5" customHeight="1"/>
    <row r="10747" ht="13.5" customHeight="1"/>
    <row r="10748" ht="13.5" customHeight="1"/>
    <row r="10749" ht="13.5" customHeight="1"/>
    <row r="10750" ht="13.5" customHeight="1"/>
    <row r="10751" ht="13.5" customHeight="1"/>
    <row r="10752" ht="13.5" customHeight="1"/>
    <row r="10753" ht="13.5" customHeight="1"/>
    <row r="10754" ht="13.5" customHeight="1"/>
    <row r="10755" ht="13.5" customHeight="1"/>
    <row r="10756" ht="13.5" customHeight="1"/>
    <row r="10757" ht="13.5" customHeight="1"/>
    <row r="10758" ht="13.5" customHeight="1"/>
    <row r="10759" ht="13.5" customHeight="1"/>
    <row r="10760" ht="13.5" customHeight="1"/>
    <row r="10761" ht="13.5" customHeight="1"/>
    <row r="10762" ht="13.5" customHeight="1"/>
    <row r="10763" ht="13.5" customHeight="1"/>
    <row r="10764" ht="13.5" customHeight="1"/>
    <row r="10765" ht="13.5" customHeight="1"/>
    <row r="10766" ht="13.5" customHeight="1"/>
    <row r="10767" ht="13.5" customHeight="1"/>
    <row r="10768" ht="13.5" customHeight="1"/>
    <row r="10769" ht="13.5" customHeight="1"/>
    <row r="10770" ht="13.5" customHeight="1"/>
    <row r="10771" ht="13.5" customHeight="1"/>
    <row r="10772" ht="13.5" customHeight="1"/>
    <row r="10773" ht="13.5" customHeight="1"/>
    <row r="10774" ht="13.5" customHeight="1"/>
    <row r="10775" ht="13.5" customHeight="1"/>
    <row r="10776" ht="13.5" customHeight="1"/>
    <row r="10777" ht="13.5" customHeight="1"/>
    <row r="10778" ht="13.5" customHeight="1"/>
    <row r="10779" ht="13.5" customHeight="1"/>
    <row r="10780" ht="13.5" customHeight="1"/>
    <row r="10781" ht="13.5" customHeight="1"/>
    <row r="10782" ht="13.5" customHeight="1"/>
    <row r="10783" ht="13.5" customHeight="1"/>
    <row r="10784" ht="13.5" customHeight="1"/>
    <row r="10785" ht="13.5" customHeight="1"/>
    <row r="10786" ht="13.5" customHeight="1"/>
    <row r="10787" ht="13.5" customHeight="1"/>
    <row r="10788" ht="13.5" customHeight="1"/>
    <row r="10789" ht="13.5" customHeight="1"/>
    <row r="10790" ht="13.5" customHeight="1"/>
    <row r="10791" ht="13.5" customHeight="1"/>
    <row r="10792" ht="13.5" customHeight="1"/>
    <row r="10793" ht="13.5" customHeight="1"/>
    <row r="10794" ht="13.5" customHeight="1"/>
    <row r="10795" ht="13.5" customHeight="1"/>
    <row r="10796" ht="13.5" customHeight="1"/>
    <row r="10797" ht="13.5" customHeight="1"/>
    <row r="10798" ht="13.5" customHeight="1"/>
    <row r="10799" ht="13.5" customHeight="1"/>
    <row r="10800" ht="13.5" customHeight="1"/>
    <row r="10801" ht="13.5" customHeight="1"/>
    <row r="10802" ht="13.5" customHeight="1"/>
    <row r="10803" ht="13.5" customHeight="1"/>
    <row r="10804" ht="13.5" customHeight="1"/>
    <row r="10805" ht="13.5" customHeight="1"/>
    <row r="10806" ht="13.5" customHeight="1"/>
    <row r="10807" ht="13.5" customHeight="1"/>
    <row r="10808" ht="13.5" customHeight="1"/>
    <row r="10809" ht="13.5" customHeight="1"/>
    <row r="10810" ht="13.5" customHeight="1"/>
    <row r="10811" ht="13.5" customHeight="1"/>
    <row r="10812" ht="13.5" customHeight="1"/>
    <row r="10813" ht="13.5" customHeight="1"/>
    <row r="10814" ht="13.5" customHeight="1"/>
    <row r="10815" ht="13.5" customHeight="1"/>
    <row r="10816" ht="13.5" customHeight="1"/>
    <row r="10817" ht="13.5" customHeight="1"/>
    <row r="10818" ht="13.5" customHeight="1"/>
    <row r="10819" ht="13.5" customHeight="1"/>
    <row r="10820" ht="13.5" customHeight="1"/>
    <row r="10821" ht="13.5" customHeight="1"/>
    <row r="10822" ht="13.5" customHeight="1"/>
    <row r="10823" ht="13.5" customHeight="1"/>
    <row r="10824" ht="13.5" customHeight="1"/>
    <row r="10825" ht="13.5" customHeight="1"/>
    <row r="10826" ht="13.5" customHeight="1"/>
    <row r="10827" ht="13.5" customHeight="1"/>
    <row r="10828" ht="13.5" customHeight="1"/>
    <row r="10829" ht="13.5" customHeight="1"/>
    <row r="10830" ht="13.5" customHeight="1"/>
    <row r="10831" ht="13.5" customHeight="1"/>
    <row r="10832" ht="13.5" customHeight="1"/>
    <row r="10833" ht="13.5" customHeight="1"/>
    <row r="10834" ht="13.5" customHeight="1"/>
    <row r="10835" ht="13.5" customHeight="1"/>
    <row r="10836" ht="13.5" customHeight="1"/>
    <row r="10837" ht="13.5" customHeight="1"/>
    <row r="10838" ht="13.5" customHeight="1"/>
    <row r="10839" ht="13.5" customHeight="1"/>
    <row r="10840" ht="13.5" customHeight="1"/>
    <row r="10841" ht="13.5" customHeight="1"/>
    <row r="10842" ht="13.5" customHeight="1"/>
    <row r="10843" ht="13.5" customHeight="1"/>
    <row r="10844" ht="13.5" customHeight="1"/>
    <row r="10845" ht="13.5" customHeight="1"/>
    <row r="10846" ht="13.5" customHeight="1"/>
    <row r="10847" ht="13.5" customHeight="1"/>
    <row r="10848" ht="13.5" customHeight="1"/>
    <row r="10849" ht="13.5" customHeight="1"/>
    <row r="10850" ht="13.5" customHeight="1"/>
    <row r="10851" ht="13.5" customHeight="1"/>
    <row r="10852" ht="13.5" customHeight="1"/>
    <row r="10853" ht="13.5" customHeight="1"/>
    <row r="10854" ht="13.5" customHeight="1"/>
    <row r="10855" ht="13.5" customHeight="1"/>
    <row r="10856" ht="13.5" customHeight="1"/>
    <row r="10857" ht="13.5" customHeight="1"/>
    <row r="10858" ht="13.5" customHeight="1"/>
    <row r="10859" ht="13.5" customHeight="1"/>
    <row r="10860" ht="13.5" customHeight="1"/>
    <row r="10861" ht="13.5" customHeight="1"/>
    <row r="10862" ht="13.5" customHeight="1"/>
    <row r="10863" ht="13.5" customHeight="1"/>
    <row r="10864" ht="13.5" customHeight="1"/>
    <row r="10865" ht="13.5" customHeight="1"/>
    <row r="10866" ht="13.5" customHeight="1"/>
    <row r="10867" ht="13.5" customHeight="1"/>
    <row r="10868" ht="13.5" customHeight="1"/>
    <row r="10869" ht="13.5" customHeight="1"/>
    <row r="10870" ht="13.5" customHeight="1"/>
    <row r="10871" ht="13.5" customHeight="1"/>
    <row r="10872" ht="13.5" customHeight="1"/>
    <row r="10873" ht="13.5" customHeight="1"/>
    <row r="10874" ht="13.5" customHeight="1"/>
    <row r="10875" ht="13.5" customHeight="1"/>
    <row r="10876" ht="13.5" customHeight="1"/>
    <row r="10877" ht="13.5" customHeight="1"/>
    <row r="10878" ht="13.5" customHeight="1"/>
    <row r="10879" ht="13.5" customHeight="1"/>
    <row r="10880" ht="13.5" customHeight="1"/>
    <row r="10881" ht="13.5" customHeight="1"/>
    <row r="10882" ht="13.5" customHeight="1"/>
    <row r="10883" ht="13.5" customHeight="1"/>
    <row r="10884" ht="13.5" customHeight="1"/>
    <row r="10885" ht="13.5" customHeight="1"/>
    <row r="10886" ht="13.5" customHeight="1"/>
    <row r="10887" ht="13.5" customHeight="1"/>
    <row r="10888" ht="13.5" customHeight="1"/>
    <row r="10889" ht="13.5" customHeight="1"/>
    <row r="10890" ht="13.5" customHeight="1"/>
    <row r="10891" ht="13.5" customHeight="1"/>
    <row r="10892" ht="13.5" customHeight="1"/>
    <row r="10893" ht="13.5" customHeight="1"/>
    <row r="10894" ht="13.5" customHeight="1"/>
    <row r="10895" ht="13.5" customHeight="1"/>
    <row r="10896" ht="13.5" customHeight="1"/>
    <row r="10897" ht="13.5" customHeight="1"/>
    <row r="10898" ht="13.5" customHeight="1"/>
    <row r="10899" ht="13.5" customHeight="1"/>
    <row r="10900" ht="13.5" customHeight="1"/>
    <row r="10901" ht="13.5" customHeight="1"/>
    <row r="10902" ht="13.5" customHeight="1"/>
    <row r="10903" ht="13.5" customHeight="1"/>
    <row r="10904" ht="13.5" customHeight="1"/>
    <row r="10905" ht="13.5" customHeight="1"/>
    <row r="10906" ht="13.5" customHeight="1"/>
    <row r="10907" ht="13.5" customHeight="1"/>
    <row r="10908" ht="13.5" customHeight="1"/>
    <row r="10909" ht="13.5" customHeight="1"/>
    <row r="10910" ht="13.5" customHeight="1"/>
    <row r="10911" ht="13.5" customHeight="1"/>
    <row r="10912" ht="13.5" customHeight="1"/>
    <row r="10913" ht="13.5" customHeight="1"/>
    <row r="10914" ht="13.5" customHeight="1"/>
    <row r="10915" ht="13.5" customHeight="1"/>
    <row r="10916" ht="13.5" customHeight="1"/>
    <row r="10917" ht="13.5" customHeight="1"/>
    <row r="10918" ht="13.5" customHeight="1"/>
    <row r="10919" ht="13.5" customHeight="1"/>
    <row r="10920" ht="13.5" customHeight="1"/>
    <row r="10921" ht="13.5" customHeight="1"/>
    <row r="10922" ht="13.5" customHeight="1"/>
    <row r="10923" ht="13.5" customHeight="1"/>
    <row r="10924" ht="13.5" customHeight="1"/>
    <row r="10925" ht="13.5" customHeight="1"/>
    <row r="10926" ht="13.5" customHeight="1"/>
    <row r="10927" ht="13.5" customHeight="1"/>
    <row r="10928" ht="13.5" customHeight="1"/>
    <row r="10929" ht="13.5" customHeight="1"/>
    <row r="10930" ht="13.5" customHeight="1"/>
    <row r="10931" ht="13.5" customHeight="1"/>
    <row r="10932" ht="13.5" customHeight="1"/>
    <row r="10933" ht="13.5" customHeight="1"/>
    <row r="10934" ht="13.5" customHeight="1"/>
    <row r="10935" ht="13.5" customHeight="1"/>
    <row r="10936" ht="13.5" customHeight="1"/>
    <row r="10937" ht="13.5" customHeight="1"/>
    <row r="10938" ht="13.5" customHeight="1"/>
    <row r="10939" ht="13.5" customHeight="1"/>
    <row r="10940" ht="13.5" customHeight="1"/>
    <row r="10941" ht="13.5" customHeight="1"/>
    <row r="10942" ht="13.5" customHeight="1"/>
    <row r="10943" ht="13.5" customHeight="1"/>
    <row r="10944" ht="13.5" customHeight="1"/>
    <row r="10945" ht="13.5" customHeight="1"/>
    <row r="10946" ht="13.5" customHeight="1"/>
    <row r="10947" ht="13.5" customHeight="1"/>
    <row r="10948" ht="13.5" customHeight="1"/>
    <row r="10949" ht="13.5" customHeight="1"/>
    <row r="10950" ht="13.5" customHeight="1"/>
    <row r="10951" ht="13.5" customHeight="1"/>
    <row r="10952" ht="13.5" customHeight="1"/>
    <row r="10953" ht="13.5" customHeight="1"/>
    <row r="10954" ht="13.5" customHeight="1"/>
    <row r="10955" ht="13.5" customHeight="1"/>
    <row r="10956" ht="13.5" customHeight="1"/>
    <row r="10957" ht="13.5" customHeight="1"/>
    <row r="10958" ht="13.5" customHeight="1"/>
    <row r="10959" ht="13.5" customHeight="1"/>
    <row r="10960" ht="13.5" customHeight="1"/>
    <row r="10961" ht="13.5" customHeight="1"/>
    <row r="10962" ht="13.5" customHeight="1"/>
    <row r="10963" ht="13.5" customHeight="1"/>
    <row r="10964" ht="13.5" customHeight="1"/>
    <row r="10965" ht="13.5" customHeight="1"/>
    <row r="10966" ht="13.5" customHeight="1"/>
    <row r="10967" ht="13.5" customHeight="1"/>
    <row r="10968" ht="13.5" customHeight="1"/>
    <row r="10969" ht="13.5" customHeight="1"/>
    <row r="10970" ht="13.5" customHeight="1"/>
    <row r="10971" ht="13.5" customHeight="1"/>
    <row r="10972" ht="13.5" customHeight="1"/>
    <row r="10973" ht="13.5" customHeight="1"/>
    <row r="10974" ht="13.5" customHeight="1"/>
    <row r="10975" ht="13.5" customHeight="1"/>
    <row r="10976" ht="13.5" customHeight="1"/>
    <row r="10977" ht="13.5" customHeight="1"/>
    <row r="10978" ht="13.5" customHeight="1"/>
    <row r="10979" ht="13.5" customHeight="1"/>
    <row r="10980" ht="13.5" customHeight="1"/>
    <row r="10981" ht="13.5" customHeight="1"/>
    <row r="10982" ht="13.5" customHeight="1"/>
    <row r="10983" ht="13.5" customHeight="1"/>
    <row r="10984" ht="13.5" customHeight="1"/>
    <row r="10985" ht="13.5" customHeight="1"/>
    <row r="10986" ht="13.5" customHeight="1"/>
    <row r="10987" ht="13.5" customHeight="1"/>
    <row r="10988" ht="13.5" customHeight="1"/>
    <row r="10989" ht="13.5" customHeight="1"/>
    <row r="10990" ht="13.5" customHeight="1"/>
    <row r="10991" ht="13.5" customHeight="1"/>
    <row r="10992" ht="13.5" customHeight="1"/>
    <row r="10993" ht="13.5" customHeight="1"/>
    <row r="10994" ht="13.5" customHeight="1"/>
    <row r="10995" ht="13.5" customHeight="1"/>
    <row r="10996" ht="13.5" customHeight="1"/>
    <row r="10997" ht="13.5" customHeight="1"/>
    <row r="10998" ht="13.5" customHeight="1"/>
    <row r="10999" ht="13.5" customHeight="1"/>
    <row r="11000" ht="13.5" customHeight="1"/>
    <row r="11001" ht="13.5" customHeight="1"/>
    <row r="11002" ht="13.5" customHeight="1"/>
    <row r="11003" ht="13.5" customHeight="1"/>
    <row r="11004" ht="13.5" customHeight="1"/>
    <row r="11005" ht="13.5" customHeight="1"/>
    <row r="11006" ht="13.5" customHeight="1"/>
    <row r="11007" ht="13.5" customHeight="1"/>
    <row r="11008" ht="13.5" customHeight="1"/>
    <row r="11009" ht="13.5" customHeight="1"/>
    <row r="11010" ht="13.5" customHeight="1"/>
    <row r="11011" ht="13.5" customHeight="1"/>
    <row r="11012" ht="13.5" customHeight="1"/>
    <row r="11013" ht="13.5" customHeight="1"/>
    <row r="11014" ht="13.5" customHeight="1"/>
    <row r="11015" ht="13.5" customHeight="1"/>
    <row r="11016" ht="13.5" customHeight="1"/>
    <row r="11017" ht="13.5" customHeight="1"/>
    <row r="11018" ht="13.5" customHeight="1"/>
    <row r="11019" ht="13.5" customHeight="1"/>
    <row r="11020" ht="13.5" customHeight="1"/>
    <row r="11021" ht="13.5" customHeight="1"/>
    <row r="11022" ht="13.5" customHeight="1"/>
    <row r="11023" ht="13.5" customHeight="1"/>
    <row r="11024" ht="13.5" customHeight="1"/>
    <row r="11025" ht="13.5" customHeight="1"/>
    <row r="11026" ht="13.5" customHeight="1"/>
    <row r="11027" ht="13.5" customHeight="1"/>
    <row r="11028" ht="13.5" customHeight="1"/>
    <row r="11029" ht="13.5" customHeight="1"/>
    <row r="11030" ht="13.5" customHeight="1"/>
    <row r="11031" ht="13.5" customHeight="1"/>
    <row r="11032" ht="13.5" customHeight="1"/>
    <row r="11033" ht="13.5" customHeight="1"/>
    <row r="11034" ht="13.5" customHeight="1"/>
    <row r="11035" ht="13.5" customHeight="1"/>
    <row r="11036" ht="13.5" customHeight="1"/>
    <row r="11037" ht="13.5" customHeight="1"/>
    <row r="11038" ht="13.5" customHeight="1"/>
    <row r="11039" ht="13.5" customHeight="1"/>
    <row r="11040" ht="13.5" customHeight="1"/>
    <row r="11041" ht="13.5" customHeight="1"/>
    <row r="11042" ht="13.5" customHeight="1"/>
    <row r="11043" ht="13.5" customHeight="1"/>
    <row r="11044" ht="13.5" customHeight="1"/>
    <row r="11045" ht="13.5" customHeight="1"/>
    <row r="11046" ht="13.5" customHeight="1"/>
    <row r="11047" ht="13.5" customHeight="1"/>
    <row r="11048" ht="13.5" customHeight="1"/>
    <row r="11049" ht="13.5" customHeight="1"/>
    <row r="11050" ht="13.5" customHeight="1"/>
    <row r="11051" ht="13.5" customHeight="1"/>
    <row r="11052" ht="13.5" customHeight="1"/>
    <row r="11053" ht="13.5" customHeight="1"/>
    <row r="11054" ht="13.5" customHeight="1"/>
    <row r="11055" ht="13.5" customHeight="1"/>
    <row r="11056" ht="13.5" customHeight="1"/>
    <row r="11057" ht="13.5" customHeight="1"/>
    <row r="11058" ht="13.5" customHeight="1"/>
    <row r="11059" ht="13.5" customHeight="1"/>
    <row r="11060" ht="13.5" customHeight="1"/>
    <row r="11061" ht="13.5" customHeight="1"/>
    <row r="11062" ht="13.5" customHeight="1"/>
    <row r="11063" ht="13.5" customHeight="1"/>
    <row r="11064" ht="13.5" customHeight="1"/>
    <row r="11065" ht="13.5" customHeight="1"/>
    <row r="11066" ht="13.5" customHeight="1"/>
    <row r="11067" ht="13.5" customHeight="1"/>
    <row r="11068" ht="13.5" customHeight="1"/>
    <row r="11069" ht="13.5" customHeight="1"/>
    <row r="11070" ht="13.5" customHeight="1"/>
    <row r="11071" ht="13.5" customHeight="1"/>
    <row r="11072" ht="13.5" customHeight="1"/>
    <row r="11073" ht="13.5" customHeight="1"/>
    <row r="11074" ht="13.5" customHeight="1"/>
    <row r="11075" ht="13.5" customHeight="1"/>
    <row r="11076" ht="13.5" customHeight="1"/>
    <row r="11077" ht="13.5" customHeight="1"/>
    <row r="11078" ht="13.5" customHeight="1"/>
    <row r="11079" ht="13.5" customHeight="1"/>
    <row r="11080" ht="13.5" customHeight="1"/>
    <row r="11081" ht="13.5" customHeight="1"/>
    <row r="11082" ht="13.5" customHeight="1"/>
    <row r="11083" ht="13.5" customHeight="1"/>
    <row r="11084" ht="13.5" customHeight="1"/>
    <row r="11085" ht="13.5" customHeight="1"/>
    <row r="11086" ht="13.5" customHeight="1"/>
    <row r="11087" ht="13.5" customHeight="1"/>
    <row r="11088" ht="13.5" customHeight="1"/>
    <row r="11089" ht="13.5" customHeight="1"/>
    <row r="11090" ht="13.5" customHeight="1"/>
    <row r="11091" ht="13.5" customHeight="1"/>
    <row r="11092" ht="13.5" customHeight="1"/>
    <row r="11093" ht="13.5" customHeight="1"/>
    <row r="11094" ht="13.5" customHeight="1"/>
    <row r="11095" ht="13.5" customHeight="1"/>
    <row r="11096" ht="13.5" customHeight="1"/>
    <row r="11097" ht="13.5" customHeight="1"/>
    <row r="11098" ht="13.5" customHeight="1"/>
    <row r="11099" ht="13.5" customHeight="1"/>
    <row r="11100" ht="13.5" customHeight="1"/>
    <row r="11101" ht="13.5" customHeight="1"/>
    <row r="11102" ht="13.5" customHeight="1"/>
    <row r="11103" ht="13.5" customHeight="1"/>
    <row r="11104" ht="13.5" customHeight="1"/>
    <row r="11105" ht="13.5" customHeight="1"/>
    <row r="11106" ht="13.5" customHeight="1"/>
    <row r="11107" ht="13.5" customHeight="1"/>
    <row r="11108" ht="13.5" customHeight="1"/>
    <row r="11109" ht="13.5" customHeight="1"/>
    <row r="11110" ht="13.5" customHeight="1"/>
    <row r="11111" ht="13.5" customHeight="1"/>
    <row r="11112" ht="13.5" customHeight="1"/>
    <row r="11113" ht="13.5" customHeight="1"/>
    <row r="11114" ht="13.5" customHeight="1"/>
    <row r="11115" ht="13.5" customHeight="1"/>
    <row r="11116" ht="13.5" customHeight="1"/>
    <row r="11117" ht="13.5" customHeight="1"/>
    <row r="11118" ht="13.5" customHeight="1"/>
    <row r="11119" ht="13.5" customHeight="1"/>
    <row r="11120" ht="13.5" customHeight="1"/>
    <row r="11121" ht="13.5" customHeight="1"/>
    <row r="11122" ht="13.5" customHeight="1"/>
    <row r="11123" ht="13.5" customHeight="1"/>
    <row r="11124" ht="13.5" customHeight="1"/>
    <row r="11125" ht="13.5" customHeight="1"/>
    <row r="11126" ht="13.5" customHeight="1"/>
    <row r="11127" ht="13.5" customHeight="1"/>
    <row r="11128" ht="13.5" customHeight="1"/>
    <row r="11129" ht="13.5" customHeight="1"/>
    <row r="11130" ht="13.5" customHeight="1"/>
    <row r="11131" ht="13.5" customHeight="1"/>
    <row r="11132" ht="13.5" customHeight="1"/>
    <row r="11133" ht="13.5" customHeight="1"/>
    <row r="11134" ht="13.5" customHeight="1"/>
    <row r="11135" ht="13.5" customHeight="1"/>
    <row r="11136" ht="13.5" customHeight="1"/>
    <row r="11137" ht="13.5" customHeight="1"/>
    <row r="11138" ht="13.5" customHeight="1"/>
    <row r="11139" ht="13.5" customHeight="1"/>
    <row r="11140" ht="13.5" customHeight="1"/>
    <row r="11141" ht="13.5" customHeight="1"/>
    <row r="11142" ht="13.5" customHeight="1"/>
    <row r="11143" ht="13.5" customHeight="1"/>
    <row r="11144" ht="13.5" customHeight="1"/>
    <row r="11145" ht="13.5" customHeight="1"/>
    <row r="11146" ht="13.5" customHeight="1"/>
    <row r="11147" ht="13.5" customHeight="1"/>
    <row r="11148" ht="13.5" customHeight="1"/>
    <row r="11149" ht="13.5" customHeight="1"/>
    <row r="11150" ht="13.5" customHeight="1"/>
    <row r="11151" ht="13.5" customHeight="1"/>
    <row r="11152" ht="13.5" customHeight="1"/>
    <row r="11153" ht="13.5" customHeight="1"/>
    <row r="11154" ht="13.5" customHeight="1"/>
    <row r="11155" ht="13.5" customHeight="1"/>
    <row r="11156" ht="13.5" customHeight="1"/>
    <row r="11157" ht="13.5" customHeight="1"/>
    <row r="11158" ht="13.5" customHeight="1"/>
    <row r="11159" ht="13.5" customHeight="1"/>
    <row r="11160" ht="13.5" customHeight="1"/>
    <row r="11161" ht="13.5" customHeight="1"/>
    <row r="11162" ht="13.5" customHeight="1"/>
    <row r="11163" ht="13.5" customHeight="1"/>
    <row r="11164" ht="13.5" customHeight="1"/>
    <row r="11165" ht="13.5" customHeight="1"/>
    <row r="11166" ht="13.5" customHeight="1"/>
    <row r="11167" ht="13.5" customHeight="1"/>
    <row r="11168" ht="13.5" customHeight="1"/>
    <row r="11169" ht="13.5" customHeight="1"/>
    <row r="11170" ht="13.5" customHeight="1"/>
    <row r="11171" ht="13.5" customHeight="1"/>
    <row r="11172" ht="13.5" customHeight="1"/>
    <row r="11173" ht="13.5" customHeight="1"/>
    <row r="11174" ht="13.5" customHeight="1"/>
    <row r="11175" ht="13.5" customHeight="1"/>
    <row r="11176" ht="13.5" customHeight="1"/>
    <row r="11177" ht="13.5" customHeight="1"/>
    <row r="11178" ht="13.5" customHeight="1"/>
    <row r="11179" ht="13.5" customHeight="1"/>
    <row r="11180" ht="13.5" customHeight="1"/>
    <row r="11181" ht="13.5" customHeight="1"/>
    <row r="11182" ht="13.5" customHeight="1"/>
    <row r="11183" ht="13.5" customHeight="1"/>
    <row r="11184" ht="13.5" customHeight="1"/>
    <row r="11185" ht="13.5" customHeight="1"/>
    <row r="11186" ht="13.5" customHeight="1"/>
    <row r="11187" ht="13.5" customHeight="1"/>
    <row r="11188" ht="13.5" customHeight="1"/>
    <row r="11189" ht="13.5" customHeight="1"/>
    <row r="11190" ht="13.5" customHeight="1"/>
    <row r="11191" ht="13.5" customHeight="1"/>
    <row r="11192" ht="13.5" customHeight="1"/>
    <row r="11193" ht="13.5" customHeight="1"/>
    <row r="11194" ht="13.5" customHeight="1"/>
    <row r="11195" ht="13.5" customHeight="1"/>
    <row r="11196" ht="13.5" customHeight="1"/>
    <row r="11197" ht="13.5" customHeight="1"/>
    <row r="11198" ht="13.5" customHeight="1"/>
    <row r="11199" ht="13.5" customHeight="1"/>
    <row r="11200" ht="13.5" customHeight="1"/>
    <row r="11201" ht="13.5" customHeight="1"/>
    <row r="11202" ht="13.5" customHeight="1"/>
    <row r="11203" ht="13.5" customHeight="1"/>
    <row r="11204" ht="13.5" customHeight="1"/>
    <row r="11205" ht="13.5" customHeight="1"/>
    <row r="11206" ht="13.5" customHeight="1"/>
    <row r="11207" ht="13.5" customHeight="1"/>
    <row r="11208" ht="13.5" customHeight="1"/>
    <row r="11209" ht="13.5" customHeight="1"/>
    <row r="11210" ht="13.5" customHeight="1"/>
    <row r="11211" ht="13.5" customHeight="1"/>
    <row r="11212" ht="13.5" customHeight="1"/>
    <row r="11213" ht="13.5" customHeight="1"/>
    <row r="11214" ht="13.5" customHeight="1"/>
    <row r="11215" ht="13.5" customHeight="1"/>
    <row r="11216" ht="13.5" customHeight="1"/>
    <row r="11217" ht="13.5" customHeight="1"/>
    <row r="11218" ht="13.5" customHeight="1"/>
    <row r="11219" ht="13.5" customHeight="1"/>
    <row r="11220" ht="13.5" customHeight="1"/>
    <row r="11221" ht="13.5" customHeight="1"/>
    <row r="11222" ht="13.5" customHeight="1"/>
    <row r="11223" ht="13.5" customHeight="1"/>
    <row r="11224" ht="13.5" customHeight="1"/>
    <row r="11225" ht="13.5" customHeight="1"/>
    <row r="11226" ht="13.5" customHeight="1"/>
    <row r="11227" ht="13.5" customHeight="1"/>
    <row r="11228" ht="13.5" customHeight="1"/>
    <row r="11229" ht="13.5" customHeight="1"/>
    <row r="11230" ht="13.5" customHeight="1"/>
    <row r="11231" ht="13.5" customHeight="1"/>
    <row r="11232" ht="13.5" customHeight="1"/>
    <row r="11233" ht="13.5" customHeight="1"/>
    <row r="11234" ht="13.5" customHeight="1"/>
    <row r="11235" ht="13.5" customHeight="1"/>
    <row r="11236" ht="13.5" customHeight="1"/>
    <row r="11237" ht="13.5" customHeight="1"/>
    <row r="11238" ht="13.5" customHeight="1"/>
    <row r="11239" ht="13.5" customHeight="1"/>
    <row r="11240" ht="13.5" customHeight="1"/>
    <row r="11241" ht="13.5" customHeight="1"/>
    <row r="11242" ht="13.5" customHeight="1"/>
    <row r="11243" ht="13.5" customHeight="1"/>
    <row r="11244" ht="13.5" customHeight="1"/>
    <row r="11245" ht="13.5" customHeight="1"/>
    <row r="11246" ht="13.5" customHeight="1"/>
    <row r="11247" ht="13.5" customHeight="1"/>
    <row r="11248" ht="13.5" customHeight="1"/>
    <row r="11249" ht="13.5" customHeight="1"/>
    <row r="11250" ht="13.5" customHeight="1"/>
    <row r="11251" ht="13.5" customHeight="1"/>
    <row r="11252" ht="13.5" customHeight="1"/>
    <row r="11253" ht="13.5" customHeight="1"/>
    <row r="11254" ht="13.5" customHeight="1"/>
    <row r="11255" ht="13.5" customHeight="1"/>
    <row r="11256" ht="13.5" customHeight="1"/>
    <row r="11257" ht="13.5" customHeight="1"/>
    <row r="11258" ht="13.5" customHeight="1"/>
    <row r="11259" ht="13.5" customHeight="1"/>
    <row r="11260" ht="13.5" customHeight="1"/>
    <row r="11261" ht="13.5" customHeight="1"/>
    <row r="11262" ht="13.5" customHeight="1"/>
    <row r="11263" ht="13.5" customHeight="1"/>
    <row r="11264" ht="13.5" customHeight="1"/>
    <row r="11265" ht="13.5" customHeight="1"/>
    <row r="11266" ht="13.5" customHeight="1"/>
    <row r="11267" ht="13.5" customHeight="1"/>
    <row r="11268" ht="13.5" customHeight="1"/>
    <row r="11269" ht="13.5" customHeight="1"/>
    <row r="11270" ht="13.5" customHeight="1"/>
    <row r="11271" ht="13.5" customHeight="1"/>
    <row r="11272" ht="13.5" customHeight="1"/>
    <row r="11273" ht="13.5" customHeight="1"/>
    <row r="11274" ht="13.5" customHeight="1"/>
    <row r="11275" ht="13.5" customHeight="1"/>
    <row r="11276" ht="13.5" customHeight="1"/>
    <row r="11277" ht="13.5" customHeight="1"/>
    <row r="11278" ht="13.5" customHeight="1"/>
    <row r="11279" ht="13.5" customHeight="1"/>
    <row r="11280" ht="13.5" customHeight="1"/>
    <row r="11281" ht="13.5" customHeight="1"/>
    <row r="11282" ht="13.5" customHeight="1"/>
    <row r="11283" ht="13.5" customHeight="1"/>
    <row r="11284" ht="13.5" customHeight="1"/>
    <row r="11285" ht="13.5" customHeight="1"/>
    <row r="11286" ht="13.5" customHeight="1"/>
    <row r="11287" ht="13.5" customHeight="1"/>
    <row r="11288" ht="13.5" customHeight="1"/>
    <row r="11289" ht="13.5" customHeight="1"/>
    <row r="11290" ht="13.5" customHeight="1"/>
    <row r="11291" ht="13.5" customHeight="1"/>
    <row r="11292" ht="13.5" customHeight="1"/>
    <row r="11293" ht="13.5" customHeight="1"/>
    <row r="11294" ht="13.5" customHeight="1"/>
    <row r="11295" ht="13.5" customHeight="1"/>
    <row r="11296" ht="13.5" customHeight="1"/>
    <row r="11297" ht="13.5" customHeight="1"/>
    <row r="11298" ht="13.5" customHeight="1"/>
    <row r="11299" ht="13.5" customHeight="1"/>
    <row r="11300" ht="13.5" customHeight="1"/>
    <row r="11301" ht="13.5" customHeight="1"/>
    <row r="11302" ht="13.5" customHeight="1"/>
    <row r="11303" ht="13.5" customHeight="1"/>
    <row r="11304" ht="13.5" customHeight="1"/>
    <row r="11305" ht="13.5" customHeight="1"/>
    <row r="11306" ht="13.5" customHeight="1"/>
    <row r="11307" ht="13.5" customHeight="1"/>
    <row r="11308" ht="13.5" customHeight="1"/>
    <row r="11309" ht="13.5" customHeight="1"/>
    <row r="11310" ht="13.5" customHeight="1"/>
    <row r="11311" ht="13.5" customHeight="1"/>
    <row r="11312" ht="13.5" customHeight="1"/>
    <row r="11313" ht="13.5" customHeight="1"/>
    <row r="11314" ht="13.5" customHeight="1"/>
    <row r="11315" ht="13.5" customHeight="1"/>
    <row r="11316" ht="13.5" customHeight="1"/>
    <row r="11317" ht="13.5" customHeight="1"/>
    <row r="11318" ht="13.5" customHeight="1"/>
    <row r="11319" ht="13.5" customHeight="1"/>
    <row r="11320" ht="13.5" customHeight="1"/>
    <row r="11321" ht="13.5" customHeight="1"/>
    <row r="11322" ht="13.5" customHeight="1"/>
    <row r="11323" ht="13.5" customHeight="1"/>
    <row r="11324" ht="13.5" customHeight="1"/>
    <row r="11325" ht="13.5" customHeight="1"/>
    <row r="11326" ht="13.5" customHeight="1"/>
    <row r="11327" ht="13.5" customHeight="1"/>
    <row r="11328" ht="13.5" customHeight="1"/>
    <row r="11329" ht="13.5" customHeight="1"/>
    <row r="11330" ht="13.5" customHeight="1"/>
    <row r="11331" ht="13.5" customHeight="1"/>
    <row r="11332" ht="13.5" customHeight="1"/>
    <row r="11333" ht="13.5" customHeight="1"/>
    <row r="11334" ht="13.5" customHeight="1"/>
    <row r="11335" ht="13.5" customHeight="1"/>
    <row r="11336" ht="13.5" customHeight="1"/>
    <row r="11337" ht="13.5" customHeight="1"/>
    <row r="11338" ht="13.5" customHeight="1"/>
    <row r="11339" ht="13.5" customHeight="1"/>
    <row r="11340" ht="13.5" customHeight="1"/>
    <row r="11341" ht="13.5" customHeight="1"/>
    <row r="11342" ht="13.5" customHeight="1"/>
    <row r="11343" ht="13.5" customHeight="1"/>
    <row r="11344" ht="13.5" customHeight="1"/>
    <row r="11345" ht="13.5" customHeight="1"/>
    <row r="11346" ht="13.5" customHeight="1"/>
    <row r="11347" ht="13.5" customHeight="1"/>
    <row r="11348" ht="13.5" customHeight="1"/>
    <row r="11349" ht="13.5" customHeight="1"/>
    <row r="11350" ht="13.5" customHeight="1"/>
    <row r="11351" ht="13.5" customHeight="1"/>
    <row r="11352" ht="13.5" customHeight="1"/>
    <row r="11353" ht="13.5" customHeight="1"/>
    <row r="11354" ht="13.5" customHeight="1"/>
    <row r="11355" ht="13.5" customHeight="1"/>
    <row r="11356" ht="13.5" customHeight="1"/>
    <row r="11357" ht="13.5" customHeight="1"/>
    <row r="11358" ht="13.5" customHeight="1"/>
    <row r="11359" ht="13.5" customHeight="1"/>
    <row r="11360" ht="13.5" customHeight="1"/>
    <row r="11361" ht="13.5" customHeight="1"/>
    <row r="11362" ht="13.5" customHeight="1"/>
    <row r="11363" ht="13.5" customHeight="1"/>
    <row r="11364" ht="13.5" customHeight="1"/>
    <row r="11365" ht="13.5" customHeight="1"/>
    <row r="11366" ht="13.5" customHeight="1"/>
    <row r="11367" ht="13.5" customHeight="1"/>
    <row r="11368" ht="13.5" customHeight="1"/>
    <row r="11369" ht="13.5" customHeight="1"/>
    <row r="11370" ht="13.5" customHeight="1"/>
    <row r="11371" ht="13.5" customHeight="1"/>
    <row r="11372" ht="13.5" customHeight="1"/>
    <row r="11373" ht="13.5" customHeight="1"/>
    <row r="11374" ht="13.5" customHeight="1"/>
    <row r="11375" ht="13.5" customHeight="1"/>
    <row r="11376" ht="13.5" customHeight="1"/>
    <row r="11377" ht="13.5" customHeight="1"/>
    <row r="11378" ht="13.5" customHeight="1"/>
    <row r="11379" ht="13.5" customHeight="1"/>
    <row r="11380" ht="13.5" customHeight="1"/>
    <row r="11381" ht="13.5" customHeight="1"/>
    <row r="11382" ht="13.5" customHeight="1"/>
    <row r="11383" ht="13.5" customHeight="1"/>
    <row r="11384" ht="13.5" customHeight="1"/>
    <row r="11385" ht="13.5" customHeight="1"/>
    <row r="11386" ht="13.5" customHeight="1"/>
    <row r="11387" ht="13.5" customHeight="1"/>
    <row r="11388" ht="13.5" customHeight="1"/>
    <row r="11389" ht="13.5" customHeight="1"/>
    <row r="11390" ht="13.5" customHeight="1"/>
    <row r="11391" ht="13.5" customHeight="1"/>
    <row r="11392" ht="13.5" customHeight="1"/>
    <row r="11393" ht="13.5" customHeight="1"/>
    <row r="11394" ht="13.5" customHeight="1"/>
    <row r="11395" ht="13.5" customHeight="1"/>
    <row r="11396" ht="13.5" customHeight="1"/>
    <row r="11397" ht="13.5" customHeight="1"/>
    <row r="11398" ht="13.5" customHeight="1"/>
    <row r="11399" ht="13.5" customHeight="1"/>
    <row r="11400" ht="13.5" customHeight="1"/>
    <row r="11401" ht="13.5" customHeight="1"/>
    <row r="11402" ht="13.5" customHeight="1"/>
    <row r="11403" ht="13.5" customHeight="1"/>
    <row r="11404" ht="13.5" customHeight="1"/>
    <row r="11405" ht="13.5" customHeight="1"/>
    <row r="11406" ht="13.5" customHeight="1"/>
    <row r="11407" ht="13.5" customHeight="1"/>
    <row r="11408" ht="13.5" customHeight="1"/>
    <row r="11409" ht="13.5" customHeight="1"/>
    <row r="11410" ht="13.5" customHeight="1"/>
    <row r="11411" ht="13.5" customHeight="1"/>
    <row r="11412" ht="13.5" customHeight="1"/>
    <row r="11413" ht="13.5" customHeight="1"/>
    <row r="11414" ht="13.5" customHeight="1"/>
    <row r="11415" ht="13.5" customHeight="1"/>
    <row r="11416" ht="13.5" customHeight="1"/>
    <row r="11417" ht="13.5" customHeight="1"/>
    <row r="11418" ht="13.5" customHeight="1"/>
    <row r="11419" ht="13.5" customHeight="1"/>
    <row r="11420" ht="13.5" customHeight="1"/>
    <row r="11421" ht="13.5" customHeight="1"/>
    <row r="11422" ht="13.5" customHeight="1"/>
    <row r="11423" ht="13.5" customHeight="1"/>
    <row r="11424" ht="13.5" customHeight="1"/>
    <row r="11425" ht="13.5" customHeight="1"/>
    <row r="11426" ht="13.5" customHeight="1"/>
    <row r="11427" ht="13.5" customHeight="1"/>
    <row r="11428" ht="13.5" customHeight="1"/>
    <row r="11429" ht="13.5" customHeight="1"/>
    <row r="11430" ht="13.5" customHeight="1"/>
    <row r="11431" ht="13.5" customHeight="1"/>
    <row r="11432" ht="13.5" customHeight="1"/>
    <row r="11433" ht="13.5" customHeight="1"/>
    <row r="11434" ht="13.5" customHeight="1"/>
    <row r="11435" ht="13.5" customHeight="1"/>
    <row r="11436" ht="13.5" customHeight="1"/>
    <row r="11437" ht="13.5" customHeight="1"/>
    <row r="11438" ht="13.5" customHeight="1"/>
    <row r="11439" ht="13.5" customHeight="1"/>
    <row r="11440" ht="13.5" customHeight="1"/>
    <row r="11441" ht="13.5" customHeight="1"/>
    <row r="11442" ht="13.5" customHeight="1"/>
    <row r="11443" ht="13.5" customHeight="1"/>
    <row r="11444" ht="13.5" customHeight="1"/>
    <row r="11445" ht="13.5" customHeight="1"/>
    <row r="11446" ht="13.5" customHeight="1"/>
    <row r="11447" ht="13.5" customHeight="1"/>
    <row r="11448" ht="13.5" customHeight="1"/>
    <row r="11449" ht="13.5" customHeight="1"/>
    <row r="11450" ht="13.5" customHeight="1"/>
    <row r="11451" ht="13.5" customHeight="1"/>
    <row r="11452" ht="13.5" customHeight="1"/>
    <row r="11453" ht="13.5" customHeight="1"/>
    <row r="11454" ht="13.5" customHeight="1"/>
    <row r="11455" ht="13.5" customHeight="1"/>
    <row r="11456" ht="13.5" customHeight="1"/>
    <row r="11457" ht="13.5" customHeight="1"/>
    <row r="11458" ht="13.5" customHeight="1"/>
    <row r="11459" ht="13.5" customHeight="1"/>
    <row r="11460" ht="13.5" customHeight="1"/>
    <row r="11461" ht="13.5" customHeight="1"/>
    <row r="11462" ht="13.5" customHeight="1"/>
    <row r="11463" ht="13.5" customHeight="1"/>
    <row r="11464" ht="13.5" customHeight="1"/>
    <row r="11465" ht="13.5" customHeight="1"/>
    <row r="11466" ht="13.5" customHeight="1"/>
    <row r="11467" ht="13.5" customHeight="1"/>
    <row r="11468" ht="13.5" customHeight="1"/>
    <row r="11469" ht="13.5" customHeight="1"/>
    <row r="11470" ht="13.5" customHeight="1"/>
    <row r="11471" ht="13.5" customHeight="1"/>
    <row r="11472" ht="13.5" customHeight="1"/>
    <row r="11473" ht="13.5" customHeight="1"/>
    <row r="11474" ht="13.5" customHeight="1"/>
    <row r="11475" ht="13.5" customHeight="1"/>
    <row r="11476" ht="13.5" customHeight="1"/>
    <row r="11477" ht="13.5" customHeight="1"/>
    <row r="11478" ht="13.5" customHeight="1"/>
    <row r="11479" ht="13.5" customHeight="1"/>
    <row r="11480" ht="13.5" customHeight="1"/>
    <row r="11481" ht="13.5" customHeight="1"/>
    <row r="11482" ht="13.5" customHeight="1"/>
    <row r="11483" ht="13.5" customHeight="1"/>
    <row r="11484" ht="13.5" customHeight="1"/>
    <row r="11485" ht="13.5" customHeight="1"/>
    <row r="11486" ht="13.5" customHeight="1"/>
    <row r="11487" ht="13.5" customHeight="1"/>
    <row r="11488" ht="13.5" customHeight="1"/>
    <row r="11489" ht="13.5" customHeight="1"/>
    <row r="11490" ht="13.5" customHeight="1"/>
    <row r="11491" ht="13.5" customHeight="1"/>
    <row r="11492" ht="13.5" customHeight="1"/>
    <row r="11493" ht="13.5" customHeight="1"/>
    <row r="11494" ht="13.5" customHeight="1"/>
    <row r="11495" ht="13.5" customHeight="1"/>
    <row r="11496" ht="13.5" customHeight="1"/>
    <row r="11497" ht="13.5" customHeight="1"/>
    <row r="11498" ht="13.5" customHeight="1"/>
    <row r="11499" ht="13.5" customHeight="1"/>
    <row r="11500" ht="13.5" customHeight="1"/>
    <row r="11501" ht="13.5" customHeight="1"/>
    <row r="11502" ht="13.5" customHeight="1"/>
    <row r="11503" ht="13.5" customHeight="1"/>
    <row r="11504" ht="13.5" customHeight="1"/>
    <row r="11505" ht="13.5" customHeight="1"/>
    <row r="11506" ht="13.5" customHeight="1"/>
    <row r="11507" ht="13.5" customHeight="1"/>
    <row r="11508" ht="13.5" customHeight="1"/>
    <row r="11509" ht="13.5" customHeight="1"/>
    <row r="11510" ht="13.5" customHeight="1"/>
    <row r="11511" ht="13.5" customHeight="1"/>
    <row r="11512" ht="13.5" customHeight="1"/>
    <row r="11513" ht="13.5" customHeight="1"/>
    <row r="11514" ht="13.5" customHeight="1"/>
    <row r="11515" ht="13.5" customHeight="1"/>
    <row r="11516" ht="13.5" customHeight="1"/>
    <row r="11517" ht="13.5" customHeight="1"/>
    <row r="11518" ht="13.5" customHeight="1"/>
    <row r="11519" ht="13.5" customHeight="1"/>
    <row r="11520" ht="13.5" customHeight="1"/>
    <row r="11521" ht="13.5" customHeight="1"/>
    <row r="11522" ht="13.5" customHeight="1"/>
    <row r="11523" ht="13.5" customHeight="1"/>
    <row r="11524" ht="13.5" customHeight="1"/>
    <row r="11525" ht="13.5" customHeight="1"/>
    <row r="11526" ht="13.5" customHeight="1"/>
    <row r="11527" ht="13.5" customHeight="1"/>
    <row r="11528" ht="13.5" customHeight="1"/>
    <row r="11529" ht="13.5" customHeight="1"/>
    <row r="11530" ht="13.5" customHeight="1"/>
    <row r="11531" ht="13.5" customHeight="1"/>
    <row r="11532" ht="13.5" customHeight="1"/>
    <row r="11533" ht="13.5" customHeight="1"/>
    <row r="11534" ht="13.5" customHeight="1"/>
    <row r="11535" ht="13.5" customHeight="1"/>
    <row r="11536" ht="13.5" customHeight="1"/>
    <row r="11537" ht="13.5" customHeight="1"/>
    <row r="11538" ht="13.5" customHeight="1"/>
    <row r="11539" ht="13.5" customHeight="1"/>
    <row r="11540" ht="13.5" customHeight="1"/>
    <row r="11541" ht="13.5" customHeight="1"/>
    <row r="11542" ht="13.5" customHeight="1"/>
    <row r="11543" ht="13.5" customHeight="1"/>
    <row r="11544" ht="13.5" customHeight="1"/>
    <row r="11545" ht="13.5" customHeight="1"/>
    <row r="11546" ht="13.5" customHeight="1"/>
    <row r="11547" ht="13.5" customHeight="1"/>
    <row r="11548" ht="13.5" customHeight="1"/>
    <row r="11549" ht="13.5" customHeight="1"/>
    <row r="11550" ht="13.5" customHeight="1"/>
    <row r="11551" ht="13.5" customHeight="1"/>
    <row r="11552" ht="13.5" customHeight="1"/>
    <row r="11553" ht="13.5" customHeight="1"/>
    <row r="11554" ht="13.5" customHeight="1"/>
    <row r="11555" ht="13.5" customHeight="1"/>
    <row r="11556" ht="13.5" customHeight="1"/>
    <row r="11557" ht="13.5" customHeight="1"/>
    <row r="11558" ht="13.5" customHeight="1"/>
    <row r="11559" ht="13.5" customHeight="1"/>
    <row r="11560" ht="13.5" customHeight="1"/>
    <row r="11561" ht="13.5" customHeight="1"/>
    <row r="11562" ht="13.5" customHeight="1"/>
    <row r="11563" ht="13.5" customHeight="1"/>
    <row r="11564" ht="13.5" customHeight="1"/>
    <row r="11565" ht="13.5" customHeight="1"/>
    <row r="11566" ht="13.5" customHeight="1"/>
    <row r="11567" ht="13.5" customHeight="1"/>
    <row r="11568" ht="13.5" customHeight="1"/>
    <row r="11569" ht="13.5" customHeight="1"/>
    <row r="11570" ht="13.5" customHeight="1"/>
    <row r="11571" ht="13.5" customHeight="1"/>
    <row r="11572" ht="13.5" customHeight="1"/>
    <row r="11573" ht="13.5" customHeight="1"/>
    <row r="11574" ht="13.5" customHeight="1"/>
    <row r="11575" ht="13.5" customHeight="1"/>
    <row r="11576" ht="13.5" customHeight="1"/>
    <row r="11577" ht="13.5" customHeight="1"/>
    <row r="11578" ht="13.5" customHeight="1"/>
    <row r="11579" ht="13.5" customHeight="1"/>
    <row r="11580" ht="13.5" customHeight="1"/>
    <row r="11581" ht="13.5" customHeight="1"/>
    <row r="11582" ht="13.5" customHeight="1"/>
    <row r="11583" ht="13.5" customHeight="1"/>
    <row r="11584" ht="13.5" customHeight="1"/>
    <row r="11585" ht="13.5" customHeight="1"/>
    <row r="11586" ht="13.5" customHeight="1"/>
    <row r="11587" ht="13.5" customHeight="1"/>
    <row r="11588" ht="13.5" customHeight="1"/>
    <row r="11589" ht="13.5" customHeight="1"/>
    <row r="11590" ht="13.5" customHeight="1"/>
    <row r="11591" ht="13.5" customHeight="1"/>
    <row r="11592" ht="13.5" customHeight="1"/>
    <row r="11593" ht="13.5" customHeight="1"/>
    <row r="11594" ht="13.5" customHeight="1"/>
    <row r="11595" ht="13.5" customHeight="1"/>
    <row r="11596" ht="13.5" customHeight="1"/>
    <row r="11597" ht="13.5" customHeight="1"/>
    <row r="11598" ht="13.5" customHeight="1"/>
    <row r="11599" ht="13.5" customHeight="1"/>
    <row r="11600" ht="13.5" customHeight="1"/>
    <row r="11601" ht="13.5" customHeight="1"/>
    <row r="11602" ht="13.5" customHeight="1"/>
    <row r="11603" ht="13.5" customHeight="1"/>
    <row r="11604" ht="13.5" customHeight="1"/>
    <row r="11605" ht="13.5" customHeight="1"/>
    <row r="11606" ht="13.5" customHeight="1"/>
    <row r="11607" ht="13.5" customHeight="1"/>
    <row r="11608" ht="13.5" customHeight="1"/>
    <row r="11609" ht="13.5" customHeight="1"/>
    <row r="11610" ht="13.5" customHeight="1"/>
    <row r="11611" ht="13.5" customHeight="1"/>
    <row r="11612" ht="13.5" customHeight="1"/>
    <row r="11613" ht="13.5" customHeight="1"/>
    <row r="11614" ht="13.5" customHeight="1"/>
    <row r="11615" ht="13.5" customHeight="1"/>
    <row r="11616" ht="13.5" customHeight="1"/>
    <row r="11617" ht="13.5" customHeight="1"/>
    <row r="11618" ht="13.5" customHeight="1"/>
    <row r="11619" ht="13.5" customHeight="1"/>
    <row r="11620" ht="13.5" customHeight="1"/>
    <row r="11621" ht="13.5" customHeight="1"/>
    <row r="11622" ht="13.5" customHeight="1"/>
    <row r="11623" ht="13.5" customHeight="1"/>
    <row r="11624" ht="13.5" customHeight="1"/>
    <row r="11625" ht="13.5" customHeight="1"/>
    <row r="11626" ht="13.5" customHeight="1"/>
    <row r="11627" ht="13.5" customHeight="1"/>
    <row r="11628" ht="13.5" customHeight="1"/>
    <row r="11629" ht="13.5" customHeight="1"/>
    <row r="11630" ht="13.5" customHeight="1"/>
    <row r="11631" ht="13.5" customHeight="1"/>
    <row r="11632" ht="13.5" customHeight="1"/>
    <row r="11633" ht="13.5" customHeight="1"/>
    <row r="11634" ht="13.5" customHeight="1"/>
    <row r="11635" ht="13.5" customHeight="1"/>
    <row r="11636" ht="13.5" customHeight="1"/>
    <row r="11637" ht="13.5" customHeight="1"/>
    <row r="11638" ht="13.5" customHeight="1"/>
    <row r="11639" ht="13.5" customHeight="1"/>
    <row r="11640" ht="13.5" customHeight="1"/>
    <row r="11641" ht="13.5" customHeight="1"/>
    <row r="11642" ht="13.5" customHeight="1"/>
    <row r="11643" ht="13.5" customHeight="1"/>
    <row r="11644" ht="13.5" customHeight="1"/>
    <row r="11645" ht="13.5" customHeight="1"/>
    <row r="11646" ht="13.5" customHeight="1"/>
    <row r="11647" ht="13.5" customHeight="1"/>
    <row r="11648" ht="13.5" customHeight="1"/>
    <row r="11649" ht="13.5" customHeight="1"/>
    <row r="11650" ht="13.5" customHeight="1"/>
    <row r="11651" ht="13.5" customHeight="1"/>
    <row r="11652" ht="13.5" customHeight="1"/>
    <row r="11653" ht="13.5" customHeight="1"/>
    <row r="11654" ht="13.5" customHeight="1"/>
    <row r="11655" ht="13.5" customHeight="1"/>
    <row r="11656" ht="13.5" customHeight="1"/>
    <row r="11657" ht="13.5" customHeight="1"/>
    <row r="11658" ht="13.5" customHeight="1"/>
    <row r="11659" ht="13.5" customHeight="1"/>
    <row r="11660" ht="13.5" customHeight="1"/>
    <row r="11661" ht="13.5" customHeight="1"/>
    <row r="11662" ht="13.5" customHeight="1"/>
    <row r="11663" ht="13.5" customHeight="1"/>
    <row r="11664" ht="13.5" customHeight="1"/>
    <row r="11665" ht="13.5" customHeight="1"/>
    <row r="11666" ht="13.5" customHeight="1"/>
    <row r="11667" ht="13.5" customHeight="1"/>
    <row r="11668" ht="13.5" customHeight="1"/>
    <row r="11669" ht="13.5" customHeight="1"/>
    <row r="11670" ht="13.5" customHeight="1"/>
    <row r="11671" ht="13.5" customHeight="1"/>
    <row r="11672" ht="13.5" customHeight="1"/>
    <row r="11673" ht="13.5" customHeight="1"/>
    <row r="11674" ht="13.5" customHeight="1"/>
    <row r="11675" ht="13.5" customHeight="1"/>
    <row r="11676" ht="13.5" customHeight="1"/>
    <row r="11677" ht="13.5" customHeight="1"/>
    <row r="11678" ht="13.5" customHeight="1"/>
    <row r="11679" ht="13.5" customHeight="1"/>
    <row r="11680" ht="13.5" customHeight="1"/>
    <row r="11681" ht="13.5" customHeight="1"/>
    <row r="11682" ht="13.5" customHeight="1"/>
    <row r="11683" ht="13.5" customHeight="1"/>
    <row r="11684" ht="13.5" customHeight="1"/>
    <row r="11685" ht="13.5" customHeight="1"/>
    <row r="11686" ht="13.5" customHeight="1"/>
    <row r="11687" ht="13.5" customHeight="1"/>
    <row r="11688" ht="13.5" customHeight="1"/>
    <row r="11689" ht="13.5" customHeight="1"/>
    <row r="11690" ht="13.5" customHeight="1"/>
    <row r="11691" ht="13.5" customHeight="1"/>
    <row r="11692" ht="13.5" customHeight="1"/>
    <row r="11693" ht="13.5" customHeight="1"/>
    <row r="11694" ht="13.5" customHeight="1"/>
    <row r="11695" ht="13.5" customHeight="1"/>
    <row r="11696" ht="13.5" customHeight="1"/>
    <row r="11697" ht="13.5" customHeight="1"/>
    <row r="11698" ht="13.5" customHeight="1"/>
    <row r="11699" ht="13.5" customHeight="1"/>
    <row r="11700" ht="13.5" customHeight="1"/>
    <row r="11701" ht="13.5" customHeight="1"/>
    <row r="11702" ht="13.5" customHeight="1"/>
    <row r="11703" ht="13.5" customHeight="1"/>
    <row r="11704" ht="13.5" customHeight="1"/>
    <row r="11705" ht="13.5" customHeight="1"/>
    <row r="11706" ht="13.5" customHeight="1"/>
    <row r="11707" ht="13.5" customHeight="1"/>
    <row r="11708" ht="13.5" customHeight="1"/>
    <row r="11709" ht="13.5" customHeight="1"/>
    <row r="11710" ht="13.5" customHeight="1"/>
    <row r="11711" ht="13.5" customHeight="1"/>
    <row r="11712" ht="13.5" customHeight="1"/>
    <row r="11713" ht="13.5" customHeight="1"/>
    <row r="11714" ht="13.5" customHeight="1"/>
    <row r="11715" ht="13.5" customHeight="1"/>
    <row r="11716" ht="13.5" customHeight="1"/>
    <row r="11717" ht="13.5" customHeight="1"/>
    <row r="11718" ht="13.5" customHeight="1"/>
    <row r="11719" ht="13.5" customHeight="1"/>
    <row r="11720" ht="13.5" customHeight="1"/>
    <row r="11721" ht="13.5" customHeight="1"/>
    <row r="11722" ht="13.5" customHeight="1"/>
    <row r="11723" ht="13.5" customHeight="1"/>
    <row r="11724" ht="13.5" customHeight="1"/>
    <row r="11725" ht="13.5" customHeight="1"/>
    <row r="11726" ht="13.5" customHeight="1"/>
    <row r="11727" ht="13.5" customHeight="1"/>
    <row r="11728" ht="13.5" customHeight="1"/>
    <row r="11729" ht="13.5" customHeight="1"/>
    <row r="11730" ht="13.5" customHeight="1"/>
    <row r="11731" ht="13.5" customHeight="1"/>
    <row r="11732" ht="13.5" customHeight="1"/>
    <row r="11733" ht="13.5" customHeight="1"/>
    <row r="11734" ht="13.5" customHeight="1"/>
    <row r="11735" ht="13.5" customHeight="1"/>
    <row r="11736" ht="13.5" customHeight="1"/>
    <row r="11737" ht="13.5" customHeight="1"/>
    <row r="11738" ht="13.5" customHeight="1"/>
    <row r="11739" ht="13.5" customHeight="1"/>
    <row r="11740" ht="13.5" customHeight="1"/>
    <row r="11741" ht="13.5" customHeight="1"/>
    <row r="11742" ht="13.5" customHeight="1"/>
    <row r="11743" ht="13.5" customHeight="1"/>
    <row r="11744" ht="13.5" customHeight="1"/>
    <row r="11745" ht="13.5" customHeight="1"/>
    <row r="11746" ht="13.5" customHeight="1"/>
    <row r="11747" ht="13.5" customHeight="1"/>
    <row r="11748" ht="13.5" customHeight="1"/>
    <row r="11749" ht="13.5" customHeight="1"/>
    <row r="11750" ht="13.5" customHeight="1"/>
    <row r="11751" ht="13.5" customHeight="1"/>
    <row r="11752" ht="13.5" customHeight="1"/>
    <row r="11753" ht="13.5" customHeight="1"/>
    <row r="11754" ht="13.5" customHeight="1"/>
    <row r="11755" ht="13.5" customHeight="1"/>
    <row r="11756" ht="13.5" customHeight="1"/>
    <row r="11757" ht="13.5" customHeight="1"/>
    <row r="11758" ht="13.5" customHeight="1"/>
    <row r="11759" ht="13.5" customHeight="1"/>
    <row r="11760" ht="13.5" customHeight="1"/>
    <row r="11761" ht="13.5" customHeight="1"/>
    <row r="11762" ht="13.5" customHeight="1"/>
    <row r="11763" ht="13.5" customHeight="1"/>
    <row r="11764" ht="13.5" customHeight="1"/>
    <row r="11765" ht="13.5" customHeight="1"/>
    <row r="11766" ht="13.5" customHeight="1"/>
    <row r="11767" ht="13.5" customHeight="1"/>
    <row r="11768" ht="13.5" customHeight="1"/>
    <row r="11769" ht="13.5" customHeight="1"/>
    <row r="11770" ht="13.5" customHeight="1"/>
    <row r="11771" ht="13.5" customHeight="1"/>
    <row r="11772" ht="13.5" customHeight="1"/>
    <row r="11773" ht="13.5" customHeight="1"/>
    <row r="11774" ht="13.5" customHeight="1"/>
    <row r="11775" ht="13.5" customHeight="1"/>
    <row r="11776" ht="13.5" customHeight="1"/>
    <row r="11777" ht="13.5" customHeight="1"/>
    <row r="11778" ht="13.5" customHeight="1"/>
    <row r="11779" ht="13.5" customHeight="1"/>
    <row r="11780" ht="13.5" customHeight="1"/>
    <row r="11781" ht="13.5" customHeight="1"/>
    <row r="11782" ht="13.5" customHeight="1"/>
    <row r="11783" ht="13.5" customHeight="1"/>
    <row r="11784" ht="13.5" customHeight="1"/>
    <row r="11785" ht="13.5" customHeight="1"/>
    <row r="11786" ht="13.5" customHeight="1"/>
    <row r="11787" ht="13.5" customHeight="1"/>
    <row r="11788" ht="13.5" customHeight="1"/>
    <row r="11789" ht="13.5" customHeight="1"/>
    <row r="11790" ht="13.5" customHeight="1"/>
    <row r="11791" ht="13.5" customHeight="1"/>
    <row r="11792" ht="13.5" customHeight="1"/>
    <row r="11793" ht="13.5" customHeight="1"/>
    <row r="11794" ht="13.5" customHeight="1"/>
    <row r="11795" ht="13.5" customHeight="1"/>
    <row r="11796" ht="13.5" customHeight="1"/>
    <row r="11797" ht="13.5" customHeight="1"/>
    <row r="11798" ht="13.5" customHeight="1"/>
    <row r="11799" ht="13.5" customHeight="1"/>
    <row r="11800" ht="13.5" customHeight="1"/>
    <row r="11801" ht="13.5" customHeight="1"/>
    <row r="11802" ht="13.5" customHeight="1"/>
    <row r="11803" ht="13.5" customHeight="1"/>
    <row r="11804" ht="13.5" customHeight="1"/>
    <row r="11805" ht="13.5" customHeight="1"/>
    <row r="11806" ht="13.5" customHeight="1"/>
    <row r="11807" ht="13.5" customHeight="1"/>
    <row r="11808" ht="13.5" customHeight="1"/>
    <row r="11809" ht="13.5" customHeight="1"/>
    <row r="11810" ht="13.5" customHeight="1"/>
    <row r="11811" ht="13.5" customHeight="1"/>
    <row r="11812" ht="13.5" customHeight="1"/>
    <row r="11813" ht="13.5" customHeight="1"/>
    <row r="11814" ht="13.5" customHeight="1"/>
    <row r="11815" ht="13.5" customHeight="1"/>
    <row r="11816" ht="13.5" customHeight="1"/>
    <row r="11817" ht="13.5" customHeight="1"/>
    <row r="11818" ht="13.5" customHeight="1"/>
    <row r="11819" ht="13.5" customHeight="1"/>
    <row r="11820" ht="13.5" customHeight="1"/>
    <row r="11821" ht="13.5" customHeight="1"/>
    <row r="11822" ht="13.5" customHeight="1"/>
    <row r="11823" ht="13.5" customHeight="1"/>
    <row r="11824" ht="13.5" customHeight="1"/>
    <row r="11825" ht="13.5" customHeight="1"/>
    <row r="11826" ht="13.5" customHeight="1"/>
    <row r="11827" ht="13.5" customHeight="1"/>
    <row r="11828" ht="13.5" customHeight="1"/>
    <row r="11829" ht="13.5" customHeight="1"/>
    <row r="11830" ht="13.5" customHeight="1"/>
    <row r="11831" ht="13.5" customHeight="1"/>
    <row r="11832" ht="13.5" customHeight="1"/>
    <row r="11833" ht="13.5" customHeight="1"/>
    <row r="11834" ht="13.5" customHeight="1"/>
    <row r="11835" ht="13.5" customHeight="1"/>
    <row r="11836" ht="13.5" customHeight="1"/>
    <row r="11837" ht="13.5" customHeight="1"/>
    <row r="11838" ht="13.5" customHeight="1"/>
    <row r="11839" ht="13.5" customHeight="1"/>
    <row r="11840" ht="13.5" customHeight="1"/>
    <row r="11841" ht="13.5" customHeight="1"/>
    <row r="11842" ht="13.5" customHeight="1"/>
    <row r="11843" ht="13.5" customHeight="1"/>
    <row r="11844" ht="13.5" customHeight="1"/>
    <row r="11845" ht="13.5" customHeight="1"/>
    <row r="11846" ht="13.5" customHeight="1"/>
    <row r="11847" ht="13.5" customHeight="1"/>
    <row r="11848" ht="13.5" customHeight="1"/>
    <row r="11849" ht="13.5" customHeight="1"/>
    <row r="11850" ht="13.5" customHeight="1"/>
    <row r="11851" ht="13.5" customHeight="1"/>
    <row r="11852" ht="13.5" customHeight="1"/>
    <row r="11853" ht="13.5" customHeight="1"/>
    <row r="11854" ht="13.5" customHeight="1"/>
    <row r="11855" ht="13.5" customHeight="1"/>
    <row r="11856" ht="13.5" customHeight="1"/>
    <row r="11857" ht="13.5" customHeight="1"/>
    <row r="11858" ht="13.5" customHeight="1"/>
    <row r="11859" ht="13.5" customHeight="1"/>
    <row r="11860" ht="13.5" customHeight="1"/>
    <row r="11861" ht="13.5" customHeight="1"/>
    <row r="11862" ht="13.5" customHeight="1"/>
    <row r="11863" ht="13.5" customHeight="1"/>
    <row r="11864" ht="13.5" customHeight="1"/>
    <row r="11865" ht="13.5" customHeight="1"/>
    <row r="11866" ht="13.5" customHeight="1"/>
    <row r="11867" ht="13.5" customHeight="1"/>
    <row r="11868" ht="13.5" customHeight="1"/>
    <row r="11869" ht="13.5" customHeight="1"/>
    <row r="11870" ht="13.5" customHeight="1"/>
    <row r="11871" ht="13.5" customHeight="1"/>
    <row r="11872" ht="13.5" customHeight="1"/>
    <row r="11873" ht="13.5" customHeight="1"/>
    <row r="11874" ht="13.5" customHeight="1"/>
    <row r="11875" ht="13.5" customHeight="1"/>
    <row r="11876" ht="13.5" customHeight="1"/>
    <row r="11877" ht="13.5" customHeight="1"/>
    <row r="11878" ht="13.5" customHeight="1"/>
    <row r="11879" ht="13.5" customHeight="1"/>
    <row r="11880" ht="13.5" customHeight="1"/>
    <row r="11881" ht="13.5" customHeight="1"/>
    <row r="11882" ht="13.5" customHeight="1"/>
    <row r="11883" ht="13.5" customHeight="1"/>
    <row r="11884" ht="13.5" customHeight="1"/>
    <row r="11885" ht="13.5" customHeight="1"/>
    <row r="11886" ht="13.5" customHeight="1"/>
    <row r="11887" ht="13.5" customHeight="1"/>
    <row r="11888" ht="13.5" customHeight="1"/>
    <row r="11889" ht="13.5" customHeight="1"/>
    <row r="11890" ht="13.5" customHeight="1"/>
    <row r="11891" ht="13.5" customHeight="1"/>
    <row r="11892" ht="13.5" customHeight="1"/>
    <row r="11893" ht="13.5" customHeight="1"/>
    <row r="11894" ht="13.5" customHeight="1"/>
    <row r="11895" ht="13.5" customHeight="1"/>
    <row r="11896" ht="13.5" customHeight="1"/>
    <row r="11897" ht="13.5" customHeight="1"/>
    <row r="11898" ht="13.5" customHeight="1"/>
    <row r="11899" ht="13.5" customHeight="1"/>
    <row r="11900" ht="13.5" customHeight="1"/>
    <row r="11901" ht="13.5" customHeight="1"/>
    <row r="11902" ht="13.5" customHeight="1"/>
    <row r="11903" ht="13.5" customHeight="1"/>
    <row r="11904" ht="13.5" customHeight="1"/>
    <row r="11905" ht="13.5" customHeight="1"/>
    <row r="11906" ht="13.5" customHeight="1"/>
    <row r="11907" ht="13.5" customHeight="1"/>
    <row r="11908" ht="13.5" customHeight="1"/>
    <row r="11909" ht="13.5" customHeight="1"/>
    <row r="11910" ht="13.5" customHeight="1"/>
    <row r="11911" ht="13.5" customHeight="1"/>
    <row r="11912" ht="13.5" customHeight="1"/>
    <row r="11913" ht="13.5" customHeight="1"/>
    <row r="11914" ht="13.5" customHeight="1"/>
    <row r="11915" ht="13.5" customHeight="1"/>
    <row r="11916" ht="13.5" customHeight="1"/>
    <row r="11917" ht="13.5" customHeight="1"/>
    <row r="11918" ht="13.5" customHeight="1"/>
    <row r="11919" ht="13.5" customHeight="1"/>
    <row r="11920" ht="13.5" customHeight="1"/>
    <row r="11921" ht="13.5" customHeight="1"/>
    <row r="11922" ht="13.5" customHeight="1"/>
    <row r="11923" ht="13.5" customHeight="1"/>
    <row r="11924" ht="13.5" customHeight="1"/>
    <row r="11925" ht="13.5" customHeight="1"/>
    <row r="11926" ht="13.5" customHeight="1"/>
    <row r="11927" ht="13.5" customHeight="1"/>
    <row r="11928" ht="13.5" customHeight="1"/>
    <row r="11929" ht="13.5" customHeight="1"/>
    <row r="11930" ht="13.5" customHeight="1"/>
    <row r="11931" ht="13.5" customHeight="1"/>
    <row r="11932" ht="13.5" customHeight="1"/>
    <row r="11933" ht="13.5" customHeight="1"/>
    <row r="11934" ht="13.5" customHeight="1"/>
    <row r="11935" ht="13.5" customHeight="1"/>
    <row r="11936" ht="13.5" customHeight="1"/>
    <row r="11937" ht="13.5" customHeight="1"/>
    <row r="11938" ht="13.5" customHeight="1"/>
    <row r="11939" ht="13.5" customHeight="1"/>
    <row r="11940" ht="13.5" customHeight="1"/>
    <row r="11941" ht="13.5" customHeight="1"/>
    <row r="11942" ht="13.5" customHeight="1"/>
    <row r="11943" ht="13.5" customHeight="1"/>
    <row r="11944" ht="13.5" customHeight="1"/>
    <row r="11945" ht="13.5" customHeight="1"/>
    <row r="11946" ht="13.5" customHeight="1"/>
    <row r="11947" ht="13.5" customHeight="1"/>
    <row r="11948" ht="13.5" customHeight="1"/>
    <row r="11949" ht="13.5" customHeight="1"/>
    <row r="11950" ht="13.5" customHeight="1"/>
    <row r="11951" ht="13.5" customHeight="1"/>
    <row r="11952" ht="13.5" customHeight="1"/>
    <row r="11953" ht="13.5" customHeight="1"/>
    <row r="11954" ht="13.5" customHeight="1"/>
    <row r="11955" ht="13.5" customHeight="1"/>
    <row r="11956" ht="13.5" customHeight="1"/>
    <row r="11957" ht="13.5" customHeight="1"/>
    <row r="11958" ht="13.5" customHeight="1"/>
    <row r="11959" ht="13.5" customHeight="1"/>
    <row r="11960" ht="13.5" customHeight="1"/>
    <row r="11961" ht="13.5" customHeight="1"/>
    <row r="11962" ht="13.5" customHeight="1"/>
    <row r="11963" ht="13.5" customHeight="1"/>
    <row r="11964" ht="13.5" customHeight="1"/>
    <row r="11965" ht="13.5" customHeight="1"/>
    <row r="11966" ht="13.5" customHeight="1"/>
    <row r="11967" ht="13.5" customHeight="1"/>
    <row r="11968" ht="13.5" customHeight="1"/>
    <row r="11969" ht="13.5" customHeight="1"/>
    <row r="11970" ht="13.5" customHeight="1"/>
    <row r="11971" ht="13.5" customHeight="1"/>
    <row r="11972" ht="13.5" customHeight="1"/>
    <row r="11973" ht="13.5" customHeight="1"/>
    <row r="11974" ht="13.5" customHeight="1"/>
    <row r="11975" ht="13.5" customHeight="1"/>
    <row r="11976" ht="13.5" customHeight="1"/>
    <row r="11977" ht="13.5" customHeight="1"/>
    <row r="11978" ht="13.5" customHeight="1"/>
    <row r="11979" ht="13.5" customHeight="1"/>
    <row r="11980" ht="13.5" customHeight="1"/>
    <row r="11981" ht="13.5" customHeight="1"/>
    <row r="11982" ht="13.5" customHeight="1"/>
    <row r="11983" ht="13.5" customHeight="1"/>
    <row r="11984" ht="13.5" customHeight="1"/>
    <row r="11985" ht="13.5" customHeight="1"/>
    <row r="11986" ht="13.5" customHeight="1"/>
    <row r="11987" ht="13.5" customHeight="1"/>
    <row r="11988" ht="13.5" customHeight="1"/>
    <row r="11989" ht="13.5" customHeight="1"/>
    <row r="11990" ht="13.5" customHeight="1"/>
    <row r="11991" ht="13.5" customHeight="1"/>
    <row r="11992" ht="13.5" customHeight="1"/>
    <row r="11993" ht="13.5" customHeight="1"/>
    <row r="11994" ht="13.5" customHeight="1"/>
    <row r="11995" ht="13.5" customHeight="1"/>
    <row r="11996" ht="13.5" customHeight="1"/>
    <row r="11997" ht="13.5" customHeight="1"/>
    <row r="11998" ht="13.5" customHeight="1"/>
    <row r="11999" ht="13.5" customHeight="1"/>
    <row r="12000" ht="13.5" customHeight="1"/>
    <row r="12001" ht="13.5" customHeight="1"/>
    <row r="12002" ht="13.5" customHeight="1"/>
    <row r="12003" ht="13.5" customHeight="1"/>
    <row r="12004" ht="13.5" customHeight="1"/>
    <row r="12005" ht="13.5" customHeight="1"/>
    <row r="12006" ht="13.5" customHeight="1"/>
    <row r="12007" ht="13.5" customHeight="1"/>
    <row r="12008" ht="13.5" customHeight="1"/>
    <row r="12009" ht="13.5" customHeight="1"/>
    <row r="12010" ht="13.5" customHeight="1"/>
    <row r="12011" ht="13.5" customHeight="1"/>
    <row r="12012" ht="13.5" customHeight="1"/>
    <row r="12013" ht="13.5" customHeight="1"/>
    <row r="12014" ht="13.5" customHeight="1"/>
    <row r="12015" ht="13.5" customHeight="1"/>
    <row r="12016" ht="13.5" customHeight="1"/>
    <row r="12017" ht="13.5" customHeight="1"/>
    <row r="12018" ht="13.5" customHeight="1"/>
    <row r="12019" ht="13.5" customHeight="1"/>
    <row r="12020" ht="13.5" customHeight="1"/>
    <row r="12021" ht="13.5" customHeight="1"/>
    <row r="12022" ht="13.5" customHeight="1"/>
    <row r="12023" ht="13.5" customHeight="1"/>
    <row r="12024" ht="13.5" customHeight="1"/>
    <row r="12025" ht="13.5" customHeight="1"/>
    <row r="12026" ht="13.5" customHeight="1"/>
    <row r="12027" ht="13.5" customHeight="1"/>
    <row r="12028" ht="13.5" customHeight="1"/>
    <row r="12029" ht="13.5" customHeight="1"/>
    <row r="12030" ht="13.5" customHeight="1"/>
    <row r="12031" ht="13.5" customHeight="1"/>
    <row r="12032" ht="13.5" customHeight="1"/>
    <row r="12033" ht="13.5" customHeight="1"/>
    <row r="12034" ht="13.5" customHeight="1"/>
    <row r="12035" ht="13.5" customHeight="1"/>
    <row r="12036" ht="13.5" customHeight="1"/>
    <row r="12037" ht="13.5" customHeight="1"/>
    <row r="12038" ht="13.5" customHeight="1"/>
    <row r="12039" ht="13.5" customHeight="1"/>
    <row r="12040" ht="13.5" customHeight="1"/>
    <row r="12041" ht="13.5" customHeight="1"/>
    <row r="12042" ht="13.5" customHeight="1"/>
    <row r="12043" ht="13.5" customHeight="1"/>
    <row r="12044" ht="13.5" customHeight="1"/>
    <row r="12045" ht="13.5" customHeight="1"/>
    <row r="12046" ht="13.5" customHeight="1"/>
    <row r="12047" ht="13.5" customHeight="1"/>
    <row r="12048" ht="13.5" customHeight="1"/>
    <row r="12049" ht="13.5" customHeight="1"/>
    <row r="12050" ht="13.5" customHeight="1"/>
    <row r="12051" ht="13.5" customHeight="1"/>
    <row r="12052" ht="13.5" customHeight="1"/>
    <row r="12053" ht="13.5" customHeight="1"/>
    <row r="12054" ht="13.5" customHeight="1"/>
    <row r="12055" ht="13.5" customHeight="1"/>
    <row r="12056" ht="13.5" customHeight="1"/>
    <row r="12057" ht="13.5" customHeight="1"/>
    <row r="12058" ht="13.5" customHeight="1"/>
    <row r="12059" ht="13.5" customHeight="1"/>
    <row r="12060" ht="13.5" customHeight="1"/>
    <row r="12061" ht="13.5" customHeight="1"/>
    <row r="12062" ht="13.5" customHeight="1"/>
    <row r="12063" ht="13.5" customHeight="1"/>
    <row r="12064" ht="13.5" customHeight="1"/>
    <row r="12065" ht="13.5" customHeight="1"/>
    <row r="12066" ht="13.5" customHeight="1"/>
    <row r="12067" ht="13.5" customHeight="1"/>
    <row r="12068" ht="13.5" customHeight="1"/>
    <row r="12069" ht="13.5" customHeight="1"/>
    <row r="12070" ht="13.5" customHeight="1"/>
    <row r="12071" ht="13.5" customHeight="1"/>
    <row r="12072" ht="13.5" customHeight="1"/>
    <row r="12073" ht="13.5" customHeight="1"/>
    <row r="12074" ht="13.5" customHeight="1"/>
    <row r="12075" ht="13.5" customHeight="1"/>
    <row r="12076" ht="13.5" customHeight="1"/>
    <row r="12077" ht="13.5" customHeight="1"/>
    <row r="12078" ht="13.5" customHeight="1"/>
    <row r="12079" ht="13.5" customHeight="1"/>
    <row r="12080" ht="13.5" customHeight="1"/>
    <row r="12081" ht="13.5" customHeight="1"/>
    <row r="12082" ht="13.5" customHeight="1"/>
    <row r="12083" ht="13.5" customHeight="1"/>
    <row r="12084" ht="13.5" customHeight="1"/>
    <row r="12085" ht="13.5" customHeight="1"/>
    <row r="12086" ht="13.5" customHeight="1"/>
    <row r="12087" ht="13.5" customHeight="1"/>
    <row r="12088" ht="13.5" customHeight="1"/>
    <row r="12089" ht="13.5" customHeight="1"/>
    <row r="12090" ht="13.5" customHeight="1"/>
    <row r="12091" ht="13.5" customHeight="1"/>
    <row r="12092" ht="13.5" customHeight="1"/>
    <row r="12093" ht="13.5" customHeight="1"/>
    <row r="12094" ht="13.5" customHeight="1"/>
    <row r="12095" ht="13.5" customHeight="1"/>
    <row r="12096" ht="13.5" customHeight="1"/>
    <row r="12097" ht="13.5" customHeight="1"/>
    <row r="12098" ht="13.5" customHeight="1"/>
    <row r="12099" ht="13.5" customHeight="1"/>
    <row r="12100" ht="13.5" customHeight="1"/>
    <row r="12101" ht="13.5" customHeight="1"/>
    <row r="12102" ht="13.5" customHeight="1"/>
    <row r="12103" ht="13.5" customHeight="1"/>
    <row r="12104" ht="13.5" customHeight="1"/>
    <row r="12105" ht="13.5" customHeight="1"/>
    <row r="12106" ht="13.5" customHeight="1"/>
    <row r="12107" ht="13.5" customHeight="1"/>
    <row r="12108" ht="13.5" customHeight="1"/>
    <row r="12109" ht="13.5" customHeight="1"/>
    <row r="12110" ht="13.5" customHeight="1"/>
    <row r="12111" ht="13.5" customHeight="1"/>
    <row r="12112" ht="13.5" customHeight="1"/>
    <row r="12113" ht="13.5" customHeight="1"/>
    <row r="12114" ht="13.5" customHeight="1"/>
    <row r="12115" ht="13.5" customHeight="1"/>
    <row r="12116" ht="13.5" customHeight="1"/>
    <row r="12117" ht="13.5" customHeight="1"/>
    <row r="12118" ht="13.5" customHeight="1"/>
    <row r="12119" ht="13.5" customHeight="1"/>
    <row r="12120" ht="13.5" customHeight="1"/>
    <row r="12121" ht="13.5" customHeight="1"/>
    <row r="12122" ht="13.5" customHeight="1"/>
    <row r="12123" ht="13.5" customHeight="1"/>
    <row r="12124" ht="13.5" customHeight="1"/>
    <row r="12125" ht="13.5" customHeight="1"/>
    <row r="12126" ht="13.5" customHeight="1"/>
    <row r="12127" ht="13.5" customHeight="1"/>
    <row r="12128" ht="13.5" customHeight="1"/>
    <row r="12129" ht="13.5" customHeight="1"/>
    <row r="12130" ht="13.5" customHeight="1"/>
    <row r="12131" ht="13.5" customHeight="1"/>
    <row r="12132" ht="13.5" customHeight="1"/>
    <row r="12133" ht="13.5" customHeight="1"/>
    <row r="12134" ht="13.5" customHeight="1"/>
    <row r="12135" ht="13.5" customHeight="1"/>
    <row r="12136" ht="13.5" customHeight="1"/>
    <row r="12137" ht="13.5" customHeight="1"/>
    <row r="12138" ht="13.5" customHeight="1"/>
    <row r="12139" ht="13.5" customHeight="1"/>
    <row r="12140" ht="13.5" customHeight="1"/>
    <row r="12141" ht="13.5" customHeight="1"/>
    <row r="12142" ht="13.5" customHeight="1"/>
    <row r="12143" ht="13.5" customHeight="1"/>
    <row r="12144" ht="13.5" customHeight="1"/>
    <row r="12145" ht="13.5" customHeight="1"/>
    <row r="12146" ht="13.5" customHeight="1"/>
    <row r="12147" ht="13.5" customHeight="1"/>
    <row r="12148" ht="13.5" customHeight="1"/>
    <row r="12149" ht="13.5" customHeight="1"/>
    <row r="12150" ht="13.5" customHeight="1"/>
    <row r="12151" ht="13.5" customHeight="1"/>
    <row r="12152" ht="13.5" customHeight="1"/>
    <row r="12153" ht="13.5" customHeight="1"/>
    <row r="12154" ht="13.5" customHeight="1"/>
    <row r="12155" ht="13.5" customHeight="1"/>
    <row r="12156" ht="13.5" customHeight="1"/>
    <row r="12157" ht="13.5" customHeight="1"/>
    <row r="12158" ht="13.5" customHeight="1"/>
    <row r="12159" ht="13.5" customHeight="1"/>
    <row r="12160" ht="13.5" customHeight="1"/>
    <row r="12161" ht="13.5" customHeight="1"/>
    <row r="12162" ht="13.5" customHeight="1"/>
    <row r="12163" ht="13.5" customHeight="1"/>
    <row r="12164" ht="13.5" customHeight="1"/>
    <row r="12165" ht="13.5" customHeight="1"/>
    <row r="12166" ht="13.5" customHeight="1"/>
    <row r="12167" ht="13.5" customHeight="1"/>
    <row r="12168" ht="13.5" customHeight="1"/>
    <row r="12169" ht="13.5" customHeight="1"/>
    <row r="12170" ht="13.5" customHeight="1"/>
    <row r="12171" ht="13.5" customHeight="1"/>
    <row r="12172" ht="13.5" customHeight="1"/>
    <row r="12173" ht="13.5" customHeight="1"/>
    <row r="12174" ht="13.5" customHeight="1"/>
    <row r="12175" ht="13.5" customHeight="1"/>
    <row r="12176" ht="13.5" customHeight="1"/>
    <row r="12177" ht="13.5" customHeight="1"/>
    <row r="12178" ht="13.5" customHeight="1"/>
    <row r="12179" ht="13.5" customHeight="1"/>
    <row r="12180" ht="13.5" customHeight="1"/>
    <row r="12181" ht="13.5" customHeight="1"/>
    <row r="12182" ht="13.5" customHeight="1"/>
    <row r="12183" ht="13.5" customHeight="1"/>
    <row r="12184" ht="13.5" customHeight="1"/>
    <row r="12185" ht="13.5" customHeight="1"/>
    <row r="12186" ht="13.5" customHeight="1"/>
    <row r="12187" ht="13.5" customHeight="1"/>
    <row r="12188" ht="13.5" customHeight="1"/>
    <row r="12189" ht="13.5" customHeight="1"/>
    <row r="12190" ht="13.5" customHeight="1"/>
    <row r="12191" ht="13.5" customHeight="1"/>
    <row r="12192" ht="13.5" customHeight="1"/>
    <row r="12193" ht="13.5" customHeight="1"/>
    <row r="12194" ht="13.5" customHeight="1"/>
    <row r="12195" ht="13.5" customHeight="1"/>
    <row r="12196" ht="13.5" customHeight="1"/>
    <row r="12197" ht="13.5" customHeight="1"/>
    <row r="12198" ht="13.5" customHeight="1"/>
    <row r="12199" ht="13.5" customHeight="1"/>
    <row r="12200" ht="13.5" customHeight="1"/>
    <row r="12201" ht="13.5" customHeight="1"/>
    <row r="12202" ht="13.5" customHeight="1"/>
    <row r="12203" ht="13.5" customHeight="1"/>
    <row r="12204" ht="13.5" customHeight="1"/>
    <row r="12205" ht="13.5" customHeight="1"/>
    <row r="12206" ht="13.5" customHeight="1"/>
    <row r="12207" ht="13.5" customHeight="1"/>
    <row r="12208" ht="13.5" customHeight="1"/>
    <row r="12209" ht="13.5" customHeight="1"/>
    <row r="12210" ht="13.5" customHeight="1"/>
    <row r="12211" ht="13.5" customHeight="1"/>
    <row r="12212" ht="13.5" customHeight="1"/>
    <row r="12213" ht="13.5" customHeight="1"/>
    <row r="12214" ht="13.5" customHeight="1"/>
    <row r="12215" ht="13.5" customHeight="1"/>
    <row r="12216" ht="13.5" customHeight="1"/>
    <row r="12217" ht="13.5" customHeight="1"/>
    <row r="12218" ht="13.5" customHeight="1"/>
    <row r="12219" ht="13.5" customHeight="1"/>
    <row r="12220" ht="13.5" customHeight="1"/>
    <row r="12221" ht="13.5" customHeight="1"/>
    <row r="12222" ht="13.5" customHeight="1"/>
    <row r="12223" ht="13.5" customHeight="1"/>
    <row r="12224" ht="13.5" customHeight="1"/>
    <row r="12225" ht="13.5" customHeight="1"/>
    <row r="12226" ht="13.5" customHeight="1"/>
    <row r="12227" ht="13.5" customHeight="1"/>
    <row r="12228" ht="13.5" customHeight="1"/>
    <row r="12229" ht="13.5" customHeight="1"/>
    <row r="12230" ht="13.5" customHeight="1"/>
    <row r="12231" ht="13.5" customHeight="1"/>
    <row r="12232" ht="13.5" customHeight="1"/>
    <row r="12233" ht="13.5" customHeight="1"/>
    <row r="12234" ht="13.5" customHeight="1"/>
    <row r="12235" ht="13.5" customHeight="1"/>
    <row r="12236" ht="13.5" customHeight="1"/>
    <row r="12237" ht="13.5" customHeight="1"/>
    <row r="12238" ht="13.5" customHeight="1"/>
    <row r="12239" ht="13.5" customHeight="1"/>
    <row r="12240" ht="13.5" customHeight="1"/>
    <row r="12241" ht="13.5" customHeight="1"/>
    <row r="12242" ht="13.5" customHeight="1"/>
    <row r="12243" ht="13.5" customHeight="1"/>
    <row r="12244" ht="13.5" customHeight="1"/>
    <row r="12245" ht="13.5" customHeight="1"/>
    <row r="12246" ht="13.5" customHeight="1"/>
    <row r="12247" ht="13.5" customHeight="1"/>
    <row r="12248" ht="13.5" customHeight="1"/>
    <row r="12249" ht="13.5" customHeight="1"/>
    <row r="12250" ht="13.5" customHeight="1"/>
    <row r="12251" ht="13.5" customHeight="1"/>
    <row r="12252" ht="13.5" customHeight="1"/>
    <row r="12253" ht="13.5" customHeight="1"/>
    <row r="12254" ht="13.5" customHeight="1"/>
    <row r="12255" ht="13.5" customHeight="1"/>
    <row r="12256" ht="13.5" customHeight="1"/>
    <row r="12257" ht="13.5" customHeight="1"/>
    <row r="12258" ht="13.5" customHeight="1"/>
    <row r="12259" ht="13.5" customHeight="1"/>
    <row r="12260" ht="13.5" customHeight="1"/>
    <row r="12261" ht="13.5" customHeight="1"/>
    <row r="12262" ht="13.5" customHeight="1"/>
    <row r="12263" ht="13.5" customHeight="1"/>
    <row r="12264" ht="13.5" customHeight="1"/>
    <row r="12265" ht="13.5" customHeight="1"/>
    <row r="12266" ht="13.5" customHeight="1"/>
    <row r="12267" ht="13.5" customHeight="1"/>
    <row r="12268" ht="13.5" customHeight="1"/>
    <row r="12269" ht="13.5" customHeight="1"/>
    <row r="12270" ht="13.5" customHeight="1"/>
    <row r="12271" ht="13.5" customHeight="1"/>
    <row r="12272" ht="13.5" customHeight="1"/>
    <row r="12273" ht="13.5" customHeight="1"/>
    <row r="12274" ht="13.5" customHeight="1"/>
    <row r="12275" ht="13.5" customHeight="1"/>
    <row r="12276" ht="13.5" customHeight="1"/>
    <row r="12277" ht="13.5" customHeight="1"/>
    <row r="12278" ht="13.5" customHeight="1"/>
    <row r="12279" ht="13.5" customHeight="1"/>
    <row r="12280" ht="13.5" customHeight="1"/>
    <row r="12281" ht="13.5" customHeight="1"/>
    <row r="12282" ht="13.5" customHeight="1"/>
    <row r="12283" ht="13.5" customHeight="1"/>
    <row r="12284" ht="13.5" customHeight="1"/>
    <row r="12285" ht="13.5" customHeight="1"/>
    <row r="12286" ht="13.5" customHeight="1"/>
    <row r="12287" ht="13.5" customHeight="1"/>
    <row r="12288" ht="13.5" customHeight="1"/>
    <row r="12289" ht="13.5" customHeight="1"/>
    <row r="12290" ht="13.5" customHeight="1"/>
    <row r="12291" ht="13.5" customHeight="1"/>
    <row r="12292" ht="13.5" customHeight="1"/>
    <row r="12293" ht="13.5" customHeight="1"/>
    <row r="12294" ht="13.5" customHeight="1"/>
    <row r="12295" ht="13.5" customHeight="1"/>
    <row r="12296" ht="13.5" customHeight="1"/>
    <row r="12297" ht="13.5" customHeight="1"/>
    <row r="12298" ht="13.5" customHeight="1"/>
    <row r="12299" ht="13.5" customHeight="1"/>
    <row r="12300" ht="13.5" customHeight="1"/>
    <row r="12301" ht="13.5" customHeight="1"/>
    <row r="12302" ht="13.5" customHeight="1"/>
    <row r="12303" ht="13.5" customHeight="1"/>
    <row r="12304" ht="13.5" customHeight="1"/>
    <row r="12305" ht="13.5" customHeight="1"/>
    <row r="12306" ht="13.5" customHeight="1"/>
    <row r="12307" ht="13.5" customHeight="1"/>
    <row r="12308" ht="13.5" customHeight="1"/>
    <row r="12309" ht="13.5" customHeight="1"/>
    <row r="12310" ht="13.5" customHeight="1"/>
    <row r="12311" ht="13.5" customHeight="1"/>
    <row r="12312" ht="13.5" customHeight="1"/>
    <row r="12313" ht="13.5" customHeight="1"/>
    <row r="12314" ht="13.5" customHeight="1"/>
    <row r="12315" ht="13.5" customHeight="1"/>
    <row r="12316" ht="13.5" customHeight="1"/>
    <row r="12317" ht="13.5" customHeight="1"/>
    <row r="12318" ht="13.5" customHeight="1"/>
    <row r="12319" ht="13.5" customHeight="1"/>
    <row r="12320" ht="13.5" customHeight="1"/>
    <row r="12321" ht="13.5" customHeight="1"/>
    <row r="12322" ht="13.5" customHeight="1"/>
    <row r="12323" ht="13.5" customHeight="1"/>
    <row r="12324" ht="13.5" customHeight="1"/>
    <row r="12325" ht="13.5" customHeight="1"/>
    <row r="12326" ht="13.5" customHeight="1"/>
    <row r="12327" ht="13.5" customHeight="1"/>
    <row r="12328" ht="13.5" customHeight="1"/>
    <row r="12329" ht="13.5" customHeight="1"/>
    <row r="12330" ht="13.5" customHeight="1"/>
    <row r="12331" ht="13.5" customHeight="1"/>
    <row r="12332" ht="13.5" customHeight="1"/>
    <row r="12333" ht="13.5" customHeight="1"/>
    <row r="12334" ht="13.5" customHeight="1"/>
    <row r="12335" ht="13.5" customHeight="1"/>
    <row r="12336" ht="13.5" customHeight="1"/>
    <row r="12337" ht="13.5" customHeight="1"/>
    <row r="12338" ht="13.5" customHeight="1"/>
    <row r="12339" ht="13.5" customHeight="1"/>
    <row r="12340" ht="13.5" customHeight="1"/>
    <row r="12341" ht="13.5" customHeight="1"/>
    <row r="12342" ht="13.5" customHeight="1"/>
    <row r="12343" ht="13.5" customHeight="1"/>
    <row r="12344" ht="13.5" customHeight="1"/>
    <row r="12345" ht="13.5" customHeight="1"/>
    <row r="12346" ht="13.5" customHeight="1"/>
    <row r="12347" ht="13.5" customHeight="1"/>
    <row r="12348" ht="13.5" customHeight="1"/>
    <row r="12349" ht="13.5" customHeight="1"/>
    <row r="12350" ht="13.5" customHeight="1"/>
    <row r="12351" ht="13.5" customHeight="1"/>
    <row r="12352" ht="13.5" customHeight="1"/>
    <row r="12353" ht="13.5" customHeight="1"/>
    <row r="12354" ht="13.5" customHeight="1"/>
    <row r="12355" ht="13.5" customHeight="1"/>
    <row r="12356" ht="13.5" customHeight="1"/>
    <row r="12357" ht="13.5" customHeight="1"/>
    <row r="12358" ht="13.5" customHeight="1"/>
    <row r="12359" ht="13.5" customHeight="1"/>
    <row r="12360" ht="13.5" customHeight="1"/>
    <row r="12361" ht="13.5" customHeight="1"/>
    <row r="12362" ht="13.5" customHeight="1"/>
    <row r="12363" ht="13.5" customHeight="1"/>
    <row r="12364" ht="13.5" customHeight="1"/>
    <row r="12365" ht="13.5" customHeight="1"/>
    <row r="12366" ht="13.5" customHeight="1"/>
    <row r="12367" ht="13.5" customHeight="1"/>
    <row r="12368" ht="13.5" customHeight="1"/>
    <row r="12369" ht="13.5" customHeight="1"/>
    <row r="12370" ht="13.5" customHeight="1"/>
    <row r="12371" ht="13.5" customHeight="1"/>
    <row r="12372" ht="13.5" customHeight="1"/>
    <row r="12373" ht="13.5" customHeight="1"/>
    <row r="12374" ht="13.5" customHeight="1"/>
    <row r="12375" ht="13.5" customHeight="1"/>
    <row r="12376" ht="13.5" customHeight="1"/>
    <row r="12377" ht="13.5" customHeight="1"/>
    <row r="12378" ht="13.5" customHeight="1"/>
    <row r="12379" ht="13.5" customHeight="1"/>
    <row r="12380" ht="13.5" customHeight="1"/>
    <row r="12381" ht="13.5" customHeight="1"/>
    <row r="12382" ht="13.5" customHeight="1"/>
    <row r="12383" ht="13.5" customHeight="1"/>
    <row r="12384" ht="13.5" customHeight="1"/>
    <row r="12385" ht="13.5" customHeight="1"/>
    <row r="12386" ht="13.5" customHeight="1"/>
    <row r="12387" ht="13.5" customHeight="1"/>
    <row r="12388" ht="13.5" customHeight="1"/>
    <row r="12389" ht="13.5" customHeight="1"/>
    <row r="12390" ht="13.5" customHeight="1"/>
    <row r="12391" ht="13.5" customHeight="1"/>
    <row r="12392" ht="13.5" customHeight="1"/>
    <row r="12393" ht="13.5" customHeight="1"/>
    <row r="12394" ht="13.5" customHeight="1"/>
    <row r="12395" ht="13.5" customHeight="1"/>
    <row r="12396" ht="13.5" customHeight="1"/>
    <row r="12397" ht="13.5" customHeight="1"/>
    <row r="12398" ht="13.5" customHeight="1"/>
    <row r="12399" ht="13.5" customHeight="1"/>
    <row r="12400" ht="13.5" customHeight="1"/>
    <row r="12401" ht="13.5" customHeight="1"/>
    <row r="12402" ht="13.5" customHeight="1"/>
    <row r="12403" ht="13.5" customHeight="1"/>
    <row r="12404" ht="13.5" customHeight="1"/>
    <row r="12405" ht="13.5" customHeight="1"/>
    <row r="12406" ht="13.5" customHeight="1"/>
    <row r="12407" ht="13.5" customHeight="1"/>
    <row r="12408" ht="13.5" customHeight="1"/>
    <row r="12409" ht="13.5" customHeight="1"/>
    <row r="12410" ht="13.5" customHeight="1"/>
    <row r="12411" ht="13.5" customHeight="1"/>
    <row r="12412" ht="13.5" customHeight="1"/>
    <row r="12413" ht="13.5" customHeight="1"/>
    <row r="12414" ht="13.5" customHeight="1"/>
    <row r="12415" ht="13.5" customHeight="1"/>
    <row r="12416" ht="13.5" customHeight="1"/>
    <row r="12417" ht="13.5" customHeight="1"/>
    <row r="12418" ht="13.5" customHeight="1"/>
    <row r="12419" ht="13.5" customHeight="1"/>
    <row r="12420" ht="13.5" customHeight="1"/>
    <row r="12421" ht="13.5" customHeight="1"/>
    <row r="12422" ht="13.5" customHeight="1"/>
    <row r="12423" ht="13.5" customHeight="1"/>
    <row r="12424" ht="13.5" customHeight="1"/>
    <row r="12425" ht="13.5" customHeight="1"/>
    <row r="12426" ht="13.5" customHeight="1"/>
    <row r="12427" ht="13.5" customHeight="1"/>
    <row r="12428" ht="13.5" customHeight="1"/>
    <row r="12429" ht="13.5" customHeight="1"/>
    <row r="12430" ht="13.5" customHeight="1"/>
    <row r="12431" ht="13.5" customHeight="1"/>
    <row r="12432" ht="13.5" customHeight="1"/>
    <row r="12433" ht="13.5" customHeight="1"/>
    <row r="12434" ht="13.5" customHeight="1"/>
    <row r="12435" ht="13.5" customHeight="1"/>
    <row r="12436" ht="13.5" customHeight="1"/>
    <row r="12437" ht="13.5" customHeight="1"/>
    <row r="12438" ht="13.5" customHeight="1"/>
    <row r="12439" ht="13.5" customHeight="1"/>
    <row r="12440" ht="13.5" customHeight="1"/>
    <row r="12441" ht="13.5" customHeight="1"/>
    <row r="12442" ht="13.5" customHeight="1"/>
    <row r="12443" ht="13.5" customHeight="1"/>
    <row r="12444" ht="13.5" customHeight="1"/>
    <row r="12445" ht="13.5" customHeight="1"/>
    <row r="12446" ht="13.5" customHeight="1"/>
    <row r="12447" ht="13.5" customHeight="1"/>
    <row r="12448" ht="13.5" customHeight="1"/>
    <row r="12449" ht="13.5" customHeight="1"/>
    <row r="12450" ht="13.5" customHeight="1"/>
    <row r="12451" ht="13.5" customHeight="1"/>
    <row r="12452" ht="13.5" customHeight="1"/>
    <row r="12453" ht="13.5" customHeight="1"/>
    <row r="12454" ht="13.5" customHeight="1"/>
    <row r="12455" ht="13.5" customHeight="1"/>
    <row r="12456" ht="13.5" customHeight="1"/>
    <row r="12457" ht="13.5" customHeight="1"/>
    <row r="12458" ht="13.5" customHeight="1"/>
    <row r="12459" ht="13.5" customHeight="1"/>
    <row r="12460" ht="13.5" customHeight="1"/>
    <row r="12461" ht="13.5" customHeight="1"/>
    <row r="12462" ht="13.5" customHeight="1"/>
    <row r="12463" ht="13.5" customHeight="1"/>
    <row r="12464" ht="13.5" customHeight="1"/>
    <row r="12465" ht="13.5" customHeight="1"/>
    <row r="12466" ht="13.5" customHeight="1"/>
    <row r="12467" ht="13.5" customHeight="1"/>
    <row r="12468" ht="13.5" customHeight="1"/>
    <row r="12469" ht="13.5" customHeight="1"/>
    <row r="12470" ht="13.5" customHeight="1"/>
    <row r="12471" ht="13.5" customHeight="1"/>
    <row r="12472" ht="13.5" customHeight="1"/>
    <row r="12473" ht="13.5" customHeight="1"/>
    <row r="12474" ht="13.5" customHeight="1"/>
    <row r="12475" ht="13.5" customHeight="1"/>
    <row r="12476" ht="13.5" customHeight="1"/>
    <row r="12477" ht="13.5" customHeight="1"/>
    <row r="12478" ht="13.5" customHeight="1"/>
    <row r="12479" ht="13.5" customHeight="1"/>
    <row r="12480" ht="13.5" customHeight="1"/>
    <row r="12481" ht="13.5" customHeight="1"/>
    <row r="12482" ht="13.5" customHeight="1"/>
    <row r="12483" ht="13.5" customHeight="1"/>
    <row r="12484" ht="13.5" customHeight="1"/>
    <row r="12485" ht="13.5" customHeight="1"/>
    <row r="12486" ht="13.5" customHeight="1"/>
    <row r="12487" ht="13.5" customHeight="1"/>
    <row r="12488" ht="13.5" customHeight="1"/>
    <row r="12489" ht="13.5" customHeight="1"/>
    <row r="12490" ht="13.5" customHeight="1"/>
    <row r="12491" ht="13.5" customHeight="1"/>
    <row r="12492" ht="13.5" customHeight="1"/>
    <row r="12493" ht="13.5" customHeight="1"/>
    <row r="12494" ht="13.5" customHeight="1"/>
    <row r="12495" ht="13.5" customHeight="1"/>
    <row r="12496" ht="13.5" customHeight="1"/>
    <row r="12497" ht="13.5" customHeight="1"/>
    <row r="12498" ht="13.5" customHeight="1"/>
    <row r="12499" ht="13.5" customHeight="1"/>
    <row r="12500" ht="13.5" customHeight="1"/>
    <row r="12501" ht="13.5" customHeight="1"/>
    <row r="12502" ht="13.5" customHeight="1"/>
    <row r="12503" ht="13.5" customHeight="1"/>
    <row r="12504" ht="13.5" customHeight="1"/>
    <row r="12505" ht="13.5" customHeight="1"/>
    <row r="12506" ht="13.5" customHeight="1"/>
    <row r="12507" ht="13.5" customHeight="1"/>
    <row r="12508" ht="13.5" customHeight="1"/>
    <row r="12509" ht="13.5" customHeight="1"/>
    <row r="12510" ht="13.5" customHeight="1"/>
    <row r="12511" ht="13.5" customHeight="1"/>
    <row r="12512" ht="13.5" customHeight="1"/>
    <row r="12513" ht="13.5" customHeight="1"/>
    <row r="12514" ht="13.5" customHeight="1"/>
    <row r="12515" ht="13.5" customHeight="1"/>
    <row r="12516" ht="13.5" customHeight="1"/>
    <row r="12517" ht="13.5" customHeight="1"/>
    <row r="12518" ht="13.5" customHeight="1"/>
    <row r="12519" ht="13.5" customHeight="1"/>
    <row r="12520" ht="13.5" customHeight="1"/>
    <row r="12521" ht="13.5" customHeight="1"/>
    <row r="12522" ht="13.5" customHeight="1"/>
    <row r="12523" ht="13.5" customHeight="1"/>
    <row r="12524" ht="13.5" customHeight="1"/>
    <row r="12525" ht="13.5" customHeight="1"/>
    <row r="12526" ht="13.5" customHeight="1"/>
    <row r="12527" ht="13.5" customHeight="1"/>
    <row r="12528" ht="13.5" customHeight="1"/>
    <row r="12529" ht="13.5" customHeight="1"/>
    <row r="12530" ht="13.5" customHeight="1"/>
    <row r="12531" ht="13.5" customHeight="1"/>
    <row r="12532" ht="13.5" customHeight="1"/>
    <row r="12533" ht="13.5" customHeight="1"/>
    <row r="12534" ht="13.5" customHeight="1"/>
    <row r="12535" ht="13.5" customHeight="1"/>
    <row r="12536" ht="13.5" customHeight="1"/>
    <row r="12537" ht="13.5" customHeight="1"/>
    <row r="12538" ht="13.5" customHeight="1"/>
    <row r="12539" ht="13.5" customHeight="1"/>
    <row r="12540" ht="13.5" customHeight="1"/>
    <row r="12541" ht="13.5" customHeight="1"/>
    <row r="12542" ht="13.5" customHeight="1"/>
    <row r="12543" ht="13.5" customHeight="1"/>
    <row r="12544" ht="13.5" customHeight="1"/>
    <row r="12545" ht="13.5" customHeight="1"/>
    <row r="12546" ht="13.5" customHeight="1"/>
    <row r="12547" ht="13.5" customHeight="1"/>
    <row r="12548" ht="13.5" customHeight="1"/>
    <row r="12549" ht="13.5" customHeight="1"/>
    <row r="12550" ht="13.5" customHeight="1"/>
    <row r="12551" ht="13.5" customHeight="1"/>
    <row r="12552" ht="13.5" customHeight="1"/>
    <row r="12553" ht="13.5" customHeight="1"/>
    <row r="12554" ht="13.5" customHeight="1"/>
    <row r="12555" ht="13.5" customHeight="1"/>
    <row r="12556" ht="13.5" customHeight="1"/>
    <row r="12557" ht="13.5" customHeight="1"/>
    <row r="12558" ht="13.5" customHeight="1"/>
    <row r="12559" ht="13.5" customHeight="1"/>
    <row r="12560" ht="13.5" customHeight="1"/>
    <row r="12561" ht="13.5" customHeight="1"/>
    <row r="12562" ht="13.5" customHeight="1"/>
    <row r="12563" ht="13.5" customHeight="1"/>
    <row r="12564" ht="13.5" customHeight="1"/>
    <row r="12565" ht="13.5" customHeight="1"/>
    <row r="12566" ht="13.5" customHeight="1"/>
    <row r="12567" ht="13.5" customHeight="1"/>
    <row r="12568" ht="13.5" customHeight="1"/>
    <row r="12569" ht="13.5" customHeight="1"/>
    <row r="12570" ht="13.5" customHeight="1"/>
    <row r="12571" ht="13.5" customHeight="1"/>
    <row r="12572" ht="13.5" customHeight="1"/>
    <row r="12573" ht="13.5" customHeight="1"/>
    <row r="12574" ht="13.5" customHeight="1"/>
    <row r="12575" ht="13.5" customHeight="1"/>
    <row r="12576" ht="13.5" customHeight="1"/>
    <row r="12577" ht="13.5" customHeight="1"/>
    <row r="12578" ht="13.5" customHeight="1"/>
    <row r="12579" ht="13.5" customHeight="1"/>
    <row r="12580" ht="13.5" customHeight="1"/>
    <row r="12581" ht="13.5" customHeight="1"/>
    <row r="12582" ht="13.5" customHeight="1"/>
    <row r="12583" ht="13.5" customHeight="1"/>
    <row r="12584" ht="13.5" customHeight="1"/>
    <row r="12585" ht="13.5" customHeight="1"/>
    <row r="12586" ht="13.5" customHeight="1"/>
    <row r="12587" ht="13.5" customHeight="1"/>
    <row r="12588" ht="13.5" customHeight="1"/>
    <row r="12589" ht="13.5" customHeight="1"/>
    <row r="12590" ht="13.5" customHeight="1"/>
    <row r="12591" ht="13.5" customHeight="1"/>
    <row r="12592" ht="13.5" customHeight="1"/>
    <row r="12593" ht="13.5" customHeight="1"/>
    <row r="12594" ht="13.5" customHeight="1"/>
    <row r="12595" ht="13.5" customHeight="1"/>
    <row r="12596" ht="13.5" customHeight="1"/>
    <row r="12597" ht="13.5" customHeight="1"/>
    <row r="12598" ht="13.5" customHeight="1"/>
    <row r="12599" ht="13.5" customHeight="1"/>
    <row r="12600" ht="13.5" customHeight="1"/>
    <row r="12601" ht="13.5" customHeight="1"/>
    <row r="12602" ht="13.5" customHeight="1"/>
    <row r="12603" ht="13.5" customHeight="1"/>
    <row r="12604" ht="13.5" customHeight="1"/>
    <row r="12605" ht="13.5" customHeight="1"/>
    <row r="12606" ht="13.5" customHeight="1"/>
    <row r="12607" ht="13.5" customHeight="1"/>
    <row r="12608" ht="13.5" customHeight="1"/>
    <row r="12609" ht="13.5" customHeight="1"/>
    <row r="12610" ht="13.5" customHeight="1"/>
    <row r="12611" ht="13.5" customHeight="1"/>
    <row r="12612" ht="13.5" customHeight="1"/>
    <row r="12613" ht="13.5" customHeight="1"/>
    <row r="12614" ht="13.5" customHeight="1"/>
    <row r="12615" ht="13.5" customHeight="1"/>
    <row r="12616" ht="13.5" customHeight="1"/>
    <row r="12617" ht="13.5" customHeight="1"/>
    <row r="12618" ht="13.5" customHeight="1"/>
    <row r="12619" ht="13.5" customHeight="1"/>
    <row r="12620" ht="13.5" customHeight="1"/>
    <row r="12621" ht="13.5" customHeight="1"/>
    <row r="12622" ht="13.5" customHeight="1"/>
    <row r="12623" ht="13.5" customHeight="1"/>
    <row r="12624" ht="13.5" customHeight="1"/>
    <row r="12625" ht="13.5" customHeight="1"/>
    <row r="12626" ht="13.5" customHeight="1"/>
    <row r="12627" ht="13.5" customHeight="1"/>
    <row r="12628" ht="13.5" customHeight="1"/>
    <row r="12629" ht="13.5" customHeight="1"/>
    <row r="12630" ht="13.5" customHeight="1"/>
    <row r="12631" ht="13.5" customHeight="1"/>
    <row r="12632" ht="13.5" customHeight="1"/>
    <row r="12633" ht="13.5" customHeight="1"/>
    <row r="12634" ht="13.5" customHeight="1"/>
    <row r="12635" ht="13.5" customHeight="1"/>
    <row r="12636" ht="13.5" customHeight="1"/>
    <row r="12637" ht="13.5" customHeight="1"/>
    <row r="12638" ht="13.5" customHeight="1"/>
    <row r="12639" ht="13.5" customHeight="1"/>
    <row r="12640" ht="13.5" customHeight="1"/>
    <row r="12641" ht="13.5" customHeight="1"/>
    <row r="12642" ht="13.5" customHeight="1"/>
    <row r="12643" ht="13.5" customHeight="1"/>
    <row r="12644" ht="13.5" customHeight="1"/>
    <row r="12645" ht="13.5" customHeight="1"/>
    <row r="12646" ht="13.5" customHeight="1"/>
    <row r="12647" ht="13.5" customHeight="1"/>
    <row r="12648" ht="13.5" customHeight="1"/>
    <row r="12649" ht="13.5" customHeight="1"/>
    <row r="12650" ht="13.5" customHeight="1"/>
    <row r="12651" ht="13.5" customHeight="1"/>
    <row r="12652" ht="13.5" customHeight="1"/>
    <row r="12653" ht="13.5" customHeight="1"/>
    <row r="12654" ht="13.5" customHeight="1"/>
    <row r="12655" ht="13.5" customHeight="1"/>
    <row r="12656" ht="13.5" customHeight="1"/>
    <row r="12657" ht="13.5" customHeight="1"/>
    <row r="12658" ht="13.5" customHeight="1"/>
    <row r="12659" ht="13.5" customHeight="1"/>
    <row r="12660" ht="13.5" customHeight="1"/>
    <row r="12661" ht="13.5" customHeight="1"/>
    <row r="12662" ht="13.5" customHeight="1"/>
    <row r="12663" ht="13.5" customHeight="1"/>
    <row r="12664" ht="13.5" customHeight="1"/>
    <row r="12665" ht="13.5" customHeight="1"/>
    <row r="12666" ht="13.5" customHeight="1"/>
    <row r="12667" ht="13.5" customHeight="1"/>
    <row r="12668" ht="13.5" customHeight="1"/>
    <row r="12669" ht="13.5" customHeight="1"/>
    <row r="12670" ht="13.5" customHeight="1"/>
    <row r="12671" ht="13.5" customHeight="1"/>
    <row r="12672" ht="13.5" customHeight="1"/>
    <row r="12673" ht="13.5" customHeight="1"/>
    <row r="12674" ht="13.5" customHeight="1"/>
    <row r="12675" ht="13.5" customHeight="1"/>
    <row r="12676" ht="13.5" customHeight="1"/>
    <row r="12677" ht="13.5" customHeight="1"/>
    <row r="12678" ht="13.5" customHeight="1"/>
    <row r="12679" ht="13.5" customHeight="1"/>
    <row r="12680" ht="13.5" customHeight="1"/>
    <row r="12681" ht="13.5" customHeight="1"/>
    <row r="12682" ht="13.5" customHeight="1"/>
    <row r="12683" ht="13.5" customHeight="1"/>
    <row r="12684" ht="13.5" customHeight="1"/>
    <row r="12685" ht="13.5" customHeight="1"/>
    <row r="12686" ht="13.5" customHeight="1"/>
    <row r="12687" ht="13.5" customHeight="1"/>
    <row r="12688" ht="13.5" customHeight="1"/>
    <row r="12689" ht="13.5" customHeight="1"/>
    <row r="12690" ht="13.5" customHeight="1"/>
    <row r="12691" ht="13.5" customHeight="1"/>
    <row r="12692" ht="13.5" customHeight="1"/>
    <row r="12693" ht="13.5" customHeight="1"/>
    <row r="12694" ht="13.5" customHeight="1"/>
    <row r="12695" ht="13.5" customHeight="1"/>
    <row r="12696" ht="13.5" customHeight="1"/>
    <row r="12697" ht="13.5" customHeight="1"/>
    <row r="12698" ht="13.5" customHeight="1"/>
    <row r="12699" ht="13.5" customHeight="1"/>
    <row r="12700" ht="13.5" customHeight="1"/>
    <row r="12701" ht="13.5" customHeight="1"/>
    <row r="12702" ht="13.5" customHeight="1"/>
    <row r="12703" ht="13.5" customHeight="1"/>
    <row r="12704" ht="13.5" customHeight="1"/>
    <row r="12705" ht="13.5" customHeight="1"/>
    <row r="12706" ht="13.5" customHeight="1"/>
    <row r="12707" ht="13.5" customHeight="1"/>
    <row r="12708" ht="13.5" customHeight="1"/>
    <row r="12709" ht="13.5" customHeight="1"/>
    <row r="12710" ht="13.5" customHeight="1"/>
    <row r="12711" ht="13.5" customHeight="1"/>
    <row r="12712" ht="13.5" customHeight="1"/>
    <row r="12713" ht="13.5" customHeight="1"/>
    <row r="12714" ht="13.5" customHeight="1"/>
    <row r="12715" ht="13.5" customHeight="1"/>
    <row r="12716" ht="13.5" customHeight="1"/>
    <row r="12717" ht="13.5" customHeight="1"/>
    <row r="12718" ht="13.5" customHeight="1"/>
    <row r="12719" ht="13.5" customHeight="1"/>
    <row r="12720" ht="13.5" customHeight="1"/>
    <row r="12721" ht="13.5" customHeight="1"/>
    <row r="12722" ht="13.5" customHeight="1"/>
    <row r="12723" ht="13.5" customHeight="1"/>
    <row r="12724" ht="13.5" customHeight="1"/>
    <row r="12725" ht="13.5" customHeight="1"/>
    <row r="12726" ht="13.5" customHeight="1"/>
    <row r="12727" ht="13.5" customHeight="1"/>
    <row r="12728" ht="13.5" customHeight="1"/>
    <row r="12729" ht="13.5" customHeight="1"/>
    <row r="12730" ht="13.5" customHeight="1"/>
    <row r="12731" ht="13.5" customHeight="1"/>
    <row r="12732" ht="13.5" customHeight="1"/>
    <row r="12733" ht="13.5" customHeight="1"/>
    <row r="12734" ht="13.5" customHeight="1"/>
    <row r="12735" ht="13.5" customHeight="1"/>
    <row r="12736" ht="13.5" customHeight="1"/>
    <row r="12737" ht="13.5" customHeight="1"/>
    <row r="12738" ht="13.5" customHeight="1"/>
    <row r="12739" ht="13.5" customHeight="1"/>
    <row r="12740" ht="13.5" customHeight="1"/>
    <row r="12741" ht="13.5" customHeight="1"/>
    <row r="12742" ht="13.5" customHeight="1"/>
    <row r="12743" ht="13.5" customHeight="1"/>
    <row r="12744" ht="13.5" customHeight="1"/>
    <row r="12745" ht="13.5" customHeight="1"/>
    <row r="12746" ht="13.5" customHeight="1"/>
    <row r="12747" ht="13.5" customHeight="1"/>
    <row r="12748" ht="13.5" customHeight="1"/>
    <row r="12749" ht="13.5" customHeight="1"/>
    <row r="12750" ht="13.5" customHeight="1"/>
    <row r="12751" ht="13.5" customHeight="1"/>
    <row r="12752" ht="13.5" customHeight="1"/>
    <row r="12753" ht="13.5" customHeight="1"/>
    <row r="12754" ht="13.5" customHeight="1"/>
    <row r="12755" ht="13.5" customHeight="1"/>
    <row r="12756" ht="13.5" customHeight="1"/>
    <row r="12757" ht="13.5" customHeight="1"/>
    <row r="12758" ht="13.5" customHeight="1"/>
    <row r="12759" ht="13.5" customHeight="1"/>
    <row r="12760" ht="13.5" customHeight="1"/>
    <row r="12761" ht="13.5" customHeight="1"/>
    <row r="12762" ht="13.5" customHeight="1"/>
    <row r="12763" ht="13.5" customHeight="1"/>
    <row r="12764" ht="13.5" customHeight="1"/>
    <row r="12765" ht="13.5" customHeight="1"/>
    <row r="12766" ht="13.5" customHeight="1"/>
    <row r="12767" ht="13.5" customHeight="1"/>
    <row r="12768" ht="13.5" customHeight="1"/>
    <row r="12769" ht="13.5" customHeight="1"/>
    <row r="12770" ht="13.5" customHeight="1"/>
    <row r="12771" ht="13.5" customHeight="1"/>
    <row r="12772" ht="13.5" customHeight="1"/>
    <row r="12773" ht="13.5" customHeight="1"/>
    <row r="12774" ht="13.5" customHeight="1"/>
    <row r="12775" ht="13.5" customHeight="1"/>
    <row r="12776" ht="13.5" customHeight="1"/>
    <row r="12777" ht="13.5" customHeight="1"/>
    <row r="12778" ht="13.5" customHeight="1"/>
    <row r="12779" ht="13.5" customHeight="1"/>
    <row r="12780" ht="13.5" customHeight="1"/>
    <row r="12781" ht="13.5" customHeight="1"/>
    <row r="12782" ht="13.5" customHeight="1"/>
    <row r="12783" ht="13.5" customHeight="1"/>
    <row r="12784" ht="13.5" customHeight="1"/>
    <row r="12785" ht="13.5" customHeight="1"/>
    <row r="12786" ht="13.5" customHeight="1"/>
    <row r="12787" ht="13.5" customHeight="1"/>
    <row r="12788" ht="13.5" customHeight="1"/>
    <row r="12789" ht="13.5" customHeight="1"/>
    <row r="12790" ht="13.5" customHeight="1"/>
    <row r="12791" ht="13.5" customHeight="1"/>
    <row r="12792" ht="13.5" customHeight="1"/>
    <row r="12793" ht="13.5" customHeight="1"/>
    <row r="12794" ht="13.5" customHeight="1"/>
    <row r="12795" ht="13.5" customHeight="1"/>
    <row r="12796" ht="13.5" customHeight="1"/>
    <row r="12797" ht="13.5" customHeight="1"/>
    <row r="12798" ht="13.5" customHeight="1"/>
    <row r="12799" ht="13.5" customHeight="1"/>
    <row r="12800" ht="13.5" customHeight="1"/>
    <row r="12801" ht="13.5" customHeight="1"/>
    <row r="12802" ht="13.5" customHeight="1"/>
    <row r="12803" ht="13.5" customHeight="1"/>
    <row r="12804" ht="13.5" customHeight="1"/>
    <row r="12805" ht="13.5" customHeight="1"/>
    <row r="12806" ht="13.5" customHeight="1"/>
    <row r="12807" ht="13.5" customHeight="1"/>
    <row r="12808" ht="13.5" customHeight="1"/>
    <row r="12809" ht="13.5" customHeight="1"/>
    <row r="12810" ht="13.5" customHeight="1"/>
    <row r="12811" ht="13.5" customHeight="1"/>
    <row r="12812" ht="13.5" customHeight="1"/>
    <row r="12813" ht="13.5" customHeight="1"/>
    <row r="12814" ht="13.5" customHeight="1"/>
    <row r="12815" ht="13.5" customHeight="1"/>
    <row r="12816" ht="13.5" customHeight="1"/>
    <row r="12817" ht="13.5" customHeight="1"/>
    <row r="12818" ht="13.5" customHeight="1"/>
    <row r="12819" ht="13.5" customHeight="1"/>
    <row r="12820" ht="13.5" customHeight="1"/>
    <row r="12821" ht="13.5" customHeight="1"/>
    <row r="12822" ht="13.5" customHeight="1"/>
    <row r="12823" ht="13.5" customHeight="1"/>
    <row r="12824" ht="13.5" customHeight="1"/>
    <row r="12825" ht="13.5" customHeight="1"/>
    <row r="12826" ht="13.5" customHeight="1"/>
    <row r="12827" ht="13.5" customHeight="1"/>
    <row r="12828" ht="13.5" customHeight="1"/>
    <row r="12829" ht="13.5" customHeight="1"/>
    <row r="12830" ht="13.5" customHeight="1"/>
    <row r="12831" ht="13.5" customHeight="1"/>
    <row r="12832" ht="13.5" customHeight="1"/>
    <row r="12833" ht="13.5" customHeight="1"/>
    <row r="12834" ht="13.5" customHeight="1"/>
    <row r="12835" ht="13.5" customHeight="1"/>
    <row r="12836" ht="13.5" customHeight="1"/>
    <row r="12837" ht="13.5" customHeight="1"/>
    <row r="12838" ht="13.5" customHeight="1"/>
    <row r="12839" ht="13.5" customHeight="1"/>
    <row r="12840" ht="13.5" customHeight="1"/>
    <row r="12841" ht="13.5" customHeight="1"/>
    <row r="12842" ht="13.5" customHeight="1"/>
    <row r="12843" ht="13.5" customHeight="1"/>
    <row r="12844" ht="13.5" customHeight="1"/>
    <row r="12845" ht="13.5" customHeight="1"/>
    <row r="12846" ht="13.5" customHeight="1"/>
    <row r="12847" ht="13.5" customHeight="1"/>
    <row r="12848" ht="13.5" customHeight="1"/>
    <row r="12849" ht="13.5" customHeight="1"/>
    <row r="12850" ht="13.5" customHeight="1"/>
    <row r="12851" ht="13.5" customHeight="1"/>
    <row r="12852" ht="13.5" customHeight="1"/>
    <row r="12853" ht="13.5" customHeight="1"/>
    <row r="12854" ht="13.5" customHeight="1"/>
    <row r="12855" ht="13.5" customHeight="1"/>
    <row r="12856" ht="13.5" customHeight="1"/>
    <row r="12857" ht="13.5" customHeight="1"/>
    <row r="12858" ht="13.5" customHeight="1"/>
    <row r="12859" ht="13.5" customHeight="1"/>
    <row r="12860" ht="13.5" customHeight="1"/>
    <row r="12861" ht="13.5" customHeight="1"/>
    <row r="12862" ht="13.5" customHeight="1"/>
    <row r="12863" ht="13.5" customHeight="1"/>
    <row r="12864" ht="13.5" customHeight="1"/>
    <row r="12865" ht="13.5" customHeight="1"/>
    <row r="12866" ht="13.5" customHeight="1"/>
    <row r="12867" ht="13.5" customHeight="1"/>
    <row r="12868" ht="13.5" customHeight="1"/>
    <row r="12869" ht="13.5" customHeight="1"/>
    <row r="12870" ht="13.5" customHeight="1"/>
    <row r="12871" ht="13.5" customHeight="1"/>
    <row r="12872" ht="13.5" customHeight="1"/>
    <row r="12873" ht="13.5" customHeight="1"/>
    <row r="12874" ht="13.5" customHeight="1"/>
    <row r="12875" ht="13.5" customHeight="1"/>
    <row r="12876" ht="13.5" customHeight="1"/>
    <row r="12877" ht="13.5" customHeight="1"/>
    <row r="12878" ht="13.5" customHeight="1"/>
    <row r="12879" ht="13.5" customHeight="1"/>
    <row r="12880" ht="13.5" customHeight="1"/>
    <row r="12881" ht="13.5" customHeight="1"/>
    <row r="12882" ht="13.5" customHeight="1"/>
    <row r="12883" ht="13.5" customHeight="1"/>
    <row r="12884" ht="13.5" customHeight="1"/>
    <row r="12885" ht="13.5" customHeight="1"/>
    <row r="12886" ht="13.5" customHeight="1"/>
    <row r="12887" ht="13.5" customHeight="1"/>
    <row r="12888" ht="13.5" customHeight="1"/>
    <row r="12889" ht="13.5" customHeight="1"/>
    <row r="12890" ht="13.5" customHeight="1"/>
    <row r="12891" ht="13.5" customHeight="1"/>
    <row r="12892" ht="13.5" customHeight="1"/>
    <row r="12893" ht="13.5" customHeight="1"/>
    <row r="12894" ht="13.5" customHeight="1"/>
    <row r="12895" ht="13.5" customHeight="1"/>
    <row r="12896" ht="13.5" customHeight="1"/>
    <row r="12897" ht="13.5" customHeight="1"/>
    <row r="12898" ht="13.5" customHeight="1"/>
    <row r="12899" ht="13.5" customHeight="1"/>
    <row r="12900" ht="13.5" customHeight="1"/>
    <row r="12901" ht="13.5" customHeight="1"/>
    <row r="12902" ht="13.5" customHeight="1"/>
    <row r="12903" ht="13.5" customHeight="1"/>
    <row r="12904" ht="13.5" customHeight="1"/>
    <row r="12905" ht="13.5" customHeight="1"/>
    <row r="12906" ht="13.5" customHeight="1"/>
    <row r="12907" ht="13.5" customHeight="1"/>
    <row r="12908" ht="13.5" customHeight="1"/>
    <row r="12909" ht="13.5" customHeight="1"/>
    <row r="12910" ht="13.5" customHeight="1"/>
    <row r="12911" ht="13.5" customHeight="1"/>
    <row r="12912" ht="13.5" customHeight="1"/>
    <row r="12913" ht="13.5" customHeight="1"/>
    <row r="12914" ht="13.5" customHeight="1"/>
    <row r="12915" ht="13.5" customHeight="1"/>
    <row r="12916" ht="13.5" customHeight="1"/>
    <row r="12917" ht="13.5" customHeight="1"/>
    <row r="12918" ht="13.5" customHeight="1"/>
    <row r="12919" ht="13.5" customHeight="1"/>
    <row r="12920" ht="13.5" customHeight="1"/>
    <row r="12921" ht="13.5" customHeight="1"/>
    <row r="12922" ht="13.5" customHeight="1"/>
    <row r="12923" ht="13.5" customHeight="1"/>
    <row r="12924" ht="13.5" customHeight="1"/>
    <row r="12925" ht="13.5" customHeight="1"/>
    <row r="12926" ht="13.5" customHeight="1"/>
    <row r="12927" ht="13.5" customHeight="1"/>
    <row r="12928" ht="13.5" customHeight="1"/>
    <row r="12929" ht="13.5" customHeight="1"/>
    <row r="12930" ht="13.5" customHeight="1"/>
    <row r="12931" ht="13.5" customHeight="1"/>
    <row r="12932" ht="13.5" customHeight="1"/>
    <row r="12933" ht="13.5" customHeight="1"/>
    <row r="12934" ht="13.5" customHeight="1"/>
    <row r="12935" ht="13.5" customHeight="1"/>
    <row r="12936" ht="13.5" customHeight="1"/>
    <row r="12937" ht="13.5" customHeight="1"/>
    <row r="12938" ht="13.5" customHeight="1"/>
    <row r="12939" ht="13.5" customHeight="1"/>
    <row r="12940" ht="13.5" customHeight="1"/>
    <row r="12941" ht="13.5" customHeight="1"/>
    <row r="12942" ht="13.5" customHeight="1"/>
    <row r="12943" ht="13.5" customHeight="1"/>
    <row r="12944" ht="13.5" customHeight="1"/>
    <row r="12945" ht="13.5" customHeight="1"/>
    <row r="12946" ht="13.5" customHeight="1"/>
    <row r="12947" ht="13.5" customHeight="1"/>
    <row r="12948" ht="13.5" customHeight="1"/>
    <row r="12949" ht="13.5" customHeight="1"/>
    <row r="12950" ht="13.5" customHeight="1"/>
    <row r="12951" ht="13.5" customHeight="1"/>
    <row r="12952" ht="13.5" customHeight="1"/>
    <row r="12953" ht="13.5" customHeight="1"/>
    <row r="12954" ht="13.5" customHeight="1"/>
    <row r="12955" ht="13.5" customHeight="1"/>
    <row r="12956" ht="13.5" customHeight="1"/>
    <row r="12957" ht="13.5" customHeight="1"/>
    <row r="12958" ht="13.5" customHeight="1"/>
    <row r="12959" ht="13.5" customHeight="1"/>
    <row r="12960" ht="13.5" customHeight="1"/>
    <row r="12961" ht="13.5" customHeight="1"/>
    <row r="12962" ht="13.5" customHeight="1"/>
    <row r="12963" ht="13.5" customHeight="1"/>
    <row r="12964" ht="13.5" customHeight="1"/>
    <row r="12965" ht="13.5" customHeight="1"/>
    <row r="12966" ht="13.5" customHeight="1"/>
    <row r="12967" ht="13.5" customHeight="1"/>
    <row r="12968" ht="13.5" customHeight="1"/>
    <row r="12969" ht="13.5" customHeight="1"/>
    <row r="12970" ht="13.5" customHeight="1"/>
    <row r="12971" ht="13.5" customHeight="1"/>
    <row r="12972" ht="13.5" customHeight="1"/>
    <row r="12973" ht="13.5" customHeight="1"/>
    <row r="12974" ht="13.5" customHeight="1"/>
    <row r="12975" ht="13.5" customHeight="1"/>
    <row r="12976" ht="13.5" customHeight="1"/>
    <row r="12977" ht="13.5" customHeight="1"/>
    <row r="12978" ht="13.5" customHeight="1"/>
    <row r="12979" ht="13.5" customHeight="1"/>
    <row r="12980" ht="13.5" customHeight="1"/>
    <row r="12981" ht="13.5" customHeight="1"/>
    <row r="12982" ht="13.5" customHeight="1"/>
    <row r="12983" ht="13.5" customHeight="1"/>
    <row r="12984" ht="13.5" customHeight="1"/>
    <row r="12985" ht="13.5" customHeight="1"/>
    <row r="12986" ht="13.5" customHeight="1"/>
    <row r="12987" ht="13.5" customHeight="1"/>
    <row r="12988" ht="13.5" customHeight="1"/>
    <row r="12989" ht="13.5" customHeight="1"/>
    <row r="12990" ht="13.5" customHeight="1"/>
    <row r="12991" ht="13.5" customHeight="1"/>
    <row r="12992" ht="13.5" customHeight="1"/>
    <row r="12993" ht="13.5" customHeight="1"/>
    <row r="12994" ht="13.5" customHeight="1"/>
    <row r="12995" ht="13.5" customHeight="1"/>
    <row r="12996" ht="13.5" customHeight="1"/>
    <row r="12997" ht="13.5" customHeight="1"/>
    <row r="12998" ht="13.5" customHeight="1"/>
    <row r="12999" ht="13.5" customHeight="1"/>
    <row r="13000" ht="13.5" customHeight="1"/>
    <row r="13001" ht="13.5" customHeight="1"/>
    <row r="13002" ht="13.5" customHeight="1"/>
    <row r="13003" ht="13.5" customHeight="1"/>
    <row r="13004" ht="13.5" customHeight="1"/>
    <row r="13005" ht="13.5" customHeight="1"/>
    <row r="13006" ht="13.5" customHeight="1"/>
    <row r="13007" ht="13.5" customHeight="1"/>
    <row r="13008" ht="13.5" customHeight="1"/>
    <row r="13009" ht="13.5" customHeight="1"/>
    <row r="13010" ht="13.5" customHeight="1"/>
    <row r="13011" ht="13.5" customHeight="1"/>
    <row r="13012" ht="13.5" customHeight="1"/>
    <row r="13013" ht="13.5" customHeight="1"/>
    <row r="13014" ht="13.5" customHeight="1"/>
    <row r="13015" ht="13.5" customHeight="1"/>
    <row r="13016" ht="13.5" customHeight="1"/>
    <row r="13017" ht="13.5" customHeight="1"/>
    <row r="13018" ht="13.5" customHeight="1"/>
    <row r="13019" ht="13.5" customHeight="1"/>
    <row r="13020" ht="13.5" customHeight="1"/>
    <row r="13021" ht="13.5" customHeight="1"/>
    <row r="13022" ht="13.5" customHeight="1"/>
    <row r="13023" ht="13.5" customHeight="1"/>
    <row r="13024" ht="13.5" customHeight="1"/>
    <row r="13025" ht="13.5" customHeight="1"/>
    <row r="13026" ht="13.5" customHeight="1"/>
    <row r="13027" ht="13.5" customHeight="1"/>
    <row r="13028" ht="13.5" customHeight="1"/>
    <row r="13029" ht="13.5" customHeight="1"/>
    <row r="13030" ht="13.5" customHeight="1"/>
    <row r="13031" ht="13.5" customHeight="1"/>
    <row r="13032" ht="13.5" customHeight="1"/>
    <row r="13033" ht="13.5" customHeight="1"/>
    <row r="13034" ht="13.5" customHeight="1"/>
    <row r="13035" ht="13.5" customHeight="1"/>
    <row r="13036" ht="13.5" customHeight="1"/>
    <row r="13037" ht="13.5" customHeight="1"/>
    <row r="13038" ht="13.5" customHeight="1"/>
    <row r="13039" ht="13.5" customHeight="1"/>
    <row r="13040" ht="13.5" customHeight="1"/>
    <row r="13041" ht="13.5" customHeight="1"/>
    <row r="13042" ht="13.5" customHeight="1"/>
    <row r="13043" ht="13.5" customHeight="1"/>
    <row r="13044" ht="13.5" customHeight="1"/>
    <row r="13045" ht="13.5" customHeight="1"/>
    <row r="13046" ht="13.5" customHeight="1"/>
    <row r="13047" ht="13.5" customHeight="1"/>
    <row r="13048" ht="13.5" customHeight="1"/>
    <row r="13049" ht="13.5" customHeight="1"/>
    <row r="13050" ht="13.5" customHeight="1"/>
    <row r="13051" ht="13.5" customHeight="1"/>
    <row r="13052" ht="13.5" customHeight="1"/>
    <row r="13053" ht="13.5" customHeight="1"/>
    <row r="13054" ht="13.5" customHeight="1"/>
    <row r="13055" ht="13.5" customHeight="1"/>
    <row r="13056" ht="13.5" customHeight="1"/>
    <row r="13057" ht="13.5" customHeight="1"/>
    <row r="13058" ht="13.5" customHeight="1"/>
    <row r="13059" ht="13.5" customHeight="1"/>
    <row r="13060" ht="13.5" customHeight="1"/>
    <row r="13061" ht="13.5" customHeight="1"/>
    <row r="13062" ht="13.5" customHeight="1"/>
    <row r="13063" ht="13.5" customHeight="1"/>
    <row r="13064" ht="13.5" customHeight="1"/>
    <row r="13065" ht="13.5" customHeight="1"/>
    <row r="13066" ht="13.5" customHeight="1"/>
    <row r="13067" ht="13.5" customHeight="1"/>
    <row r="13068" ht="13.5" customHeight="1"/>
    <row r="13069" ht="13.5" customHeight="1"/>
    <row r="13070" ht="13.5" customHeight="1"/>
    <row r="13071" ht="13.5" customHeight="1"/>
    <row r="13072" ht="13.5" customHeight="1"/>
    <row r="13073" ht="13.5" customHeight="1"/>
    <row r="13074" ht="13.5" customHeight="1"/>
    <row r="13075" ht="13.5" customHeight="1"/>
    <row r="13076" ht="13.5" customHeight="1"/>
    <row r="13077" ht="13.5" customHeight="1"/>
    <row r="13078" ht="13.5" customHeight="1"/>
    <row r="13079" ht="13.5" customHeight="1"/>
    <row r="13080" ht="13.5" customHeight="1"/>
    <row r="13081" ht="13.5" customHeight="1"/>
    <row r="13082" ht="13.5" customHeight="1"/>
    <row r="13083" ht="13.5" customHeight="1"/>
    <row r="13084" ht="13.5" customHeight="1"/>
    <row r="13085" ht="13.5" customHeight="1"/>
    <row r="13086" ht="13.5" customHeight="1"/>
    <row r="13087" ht="13.5" customHeight="1"/>
    <row r="13088" ht="13.5" customHeight="1"/>
    <row r="13089" ht="13.5" customHeight="1"/>
    <row r="13090" ht="13.5" customHeight="1"/>
    <row r="13091" ht="13.5" customHeight="1"/>
    <row r="13092" ht="13.5" customHeight="1"/>
    <row r="13093" ht="13.5" customHeight="1"/>
    <row r="13094" ht="13.5" customHeight="1"/>
    <row r="13095" ht="13.5" customHeight="1"/>
    <row r="13096" ht="13.5" customHeight="1"/>
    <row r="13097" ht="13.5" customHeight="1"/>
    <row r="13098" ht="13.5" customHeight="1"/>
    <row r="13099" ht="13.5" customHeight="1"/>
    <row r="13100" ht="13.5" customHeight="1"/>
    <row r="13101" ht="13.5" customHeight="1"/>
    <row r="13102" ht="13.5" customHeight="1"/>
    <row r="13103" ht="13.5" customHeight="1"/>
    <row r="13104" ht="13.5" customHeight="1"/>
    <row r="13105" ht="13.5" customHeight="1"/>
    <row r="13106" ht="13.5" customHeight="1"/>
    <row r="13107" ht="13.5" customHeight="1"/>
    <row r="13108" ht="13.5" customHeight="1"/>
    <row r="13109" ht="13.5" customHeight="1"/>
    <row r="13110" ht="13.5" customHeight="1"/>
    <row r="13111" ht="13.5" customHeight="1"/>
    <row r="13112" ht="13.5" customHeight="1"/>
    <row r="13113" ht="13.5" customHeight="1"/>
    <row r="13114" ht="13.5" customHeight="1"/>
    <row r="13115" ht="13.5" customHeight="1"/>
    <row r="13116" ht="13.5" customHeight="1"/>
    <row r="13117" ht="13.5" customHeight="1"/>
    <row r="13118" ht="13.5" customHeight="1"/>
    <row r="13119" ht="13.5" customHeight="1"/>
    <row r="13120" ht="13.5" customHeight="1"/>
    <row r="13121" ht="13.5" customHeight="1"/>
    <row r="13122" ht="13.5" customHeight="1"/>
    <row r="13123" ht="13.5" customHeight="1"/>
    <row r="13124" ht="13.5" customHeight="1"/>
    <row r="13125" ht="13.5" customHeight="1"/>
    <row r="13126" ht="13.5" customHeight="1"/>
    <row r="13127" ht="13.5" customHeight="1"/>
    <row r="13128" ht="13.5" customHeight="1"/>
    <row r="13129" ht="13.5" customHeight="1"/>
    <row r="13130" ht="13.5" customHeight="1"/>
    <row r="13131" ht="13.5" customHeight="1"/>
    <row r="13132" ht="13.5" customHeight="1"/>
    <row r="13133" ht="13.5" customHeight="1"/>
    <row r="13134" ht="13.5" customHeight="1"/>
    <row r="13135" ht="13.5" customHeight="1"/>
    <row r="13136" ht="13.5" customHeight="1"/>
    <row r="13137" ht="13.5" customHeight="1"/>
    <row r="13138" ht="13.5" customHeight="1"/>
    <row r="13139" ht="13.5" customHeight="1"/>
    <row r="13140" ht="13.5" customHeight="1"/>
    <row r="13141" ht="13.5" customHeight="1"/>
    <row r="13142" ht="13.5" customHeight="1"/>
    <row r="13143" ht="13.5" customHeight="1"/>
    <row r="13144" ht="13.5" customHeight="1"/>
    <row r="13145" ht="13.5" customHeight="1"/>
    <row r="13146" ht="13.5" customHeight="1"/>
    <row r="13147" ht="13.5" customHeight="1"/>
    <row r="13148" ht="13.5" customHeight="1"/>
    <row r="13149" ht="13.5" customHeight="1"/>
    <row r="13150" ht="13.5" customHeight="1"/>
    <row r="13151" ht="13.5" customHeight="1"/>
    <row r="13152" ht="13.5" customHeight="1"/>
    <row r="13153" ht="13.5" customHeight="1"/>
    <row r="13154" ht="13.5" customHeight="1"/>
    <row r="13155" ht="13.5" customHeight="1"/>
    <row r="13156" ht="13.5" customHeight="1"/>
    <row r="13157" ht="13.5" customHeight="1"/>
    <row r="13158" ht="13.5" customHeight="1"/>
    <row r="13159" ht="13.5" customHeight="1"/>
    <row r="13160" ht="13.5" customHeight="1"/>
    <row r="13161" ht="13.5" customHeight="1"/>
    <row r="13162" ht="13.5" customHeight="1"/>
    <row r="13163" ht="13.5" customHeight="1"/>
    <row r="13164" ht="13.5" customHeight="1"/>
    <row r="13165" ht="13.5" customHeight="1"/>
    <row r="13166" ht="13.5" customHeight="1"/>
    <row r="13167" ht="13.5" customHeight="1"/>
    <row r="13168" ht="13.5" customHeight="1"/>
    <row r="13169" ht="13.5" customHeight="1"/>
    <row r="13170" ht="13.5" customHeight="1"/>
    <row r="13171" ht="13.5" customHeight="1"/>
    <row r="13172" ht="13.5" customHeight="1"/>
    <row r="13173" ht="13.5" customHeight="1"/>
    <row r="13174" ht="13.5" customHeight="1"/>
    <row r="13175" ht="13.5" customHeight="1"/>
    <row r="13176" ht="13.5" customHeight="1"/>
    <row r="13177" ht="13.5" customHeight="1"/>
    <row r="13178" ht="13.5" customHeight="1"/>
    <row r="13179" ht="13.5" customHeight="1"/>
    <row r="13180" ht="13.5" customHeight="1"/>
    <row r="13181" ht="13.5" customHeight="1"/>
    <row r="13182" ht="13.5" customHeight="1"/>
    <row r="13183" ht="13.5" customHeight="1"/>
    <row r="13184" ht="13.5" customHeight="1"/>
    <row r="13185" ht="13.5" customHeight="1"/>
    <row r="13186" ht="13.5" customHeight="1"/>
    <row r="13187" ht="13.5" customHeight="1"/>
    <row r="13188" ht="13.5" customHeight="1"/>
    <row r="13189" ht="13.5" customHeight="1"/>
    <row r="13190" ht="13.5" customHeight="1"/>
    <row r="13191" ht="13.5" customHeight="1"/>
    <row r="13192" ht="13.5" customHeight="1"/>
    <row r="13193" ht="13.5" customHeight="1"/>
    <row r="13194" ht="13.5" customHeight="1"/>
    <row r="13195" ht="13.5" customHeight="1"/>
    <row r="13196" ht="13.5" customHeight="1"/>
    <row r="13197" ht="13.5" customHeight="1"/>
    <row r="13198" ht="13.5" customHeight="1"/>
    <row r="13199" ht="13.5" customHeight="1"/>
    <row r="13200" ht="13.5" customHeight="1"/>
    <row r="13201" ht="13.5" customHeight="1"/>
    <row r="13202" ht="13.5" customHeight="1"/>
    <row r="13203" ht="13.5" customHeight="1"/>
    <row r="13204" ht="13.5" customHeight="1"/>
    <row r="13205" ht="13.5" customHeight="1"/>
    <row r="13206" ht="13.5" customHeight="1"/>
    <row r="13207" ht="13.5" customHeight="1"/>
    <row r="13208" ht="13.5" customHeight="1"/>
    <row r="13209" ht="13.5" customHeight="1"/>
    <row r="13210" ht="13.5" customHeight="1"/>
    <row r="13211" ht="13.5" customHeight="1"/>
    <row r="13212" ht="13.5" customHeight="1"/>
    <row r="13213" ht="13.5" customHeight="1"/>
    <row r="13214" ht="13.5" customHeight="1"/>
    <row r="13215" ht="13.5" customHeight="1"/>
    <row r="13216" ht="13.5" customHeight="1"/>
    <row r="13217" ht="13.5" customHeight="1"/>
    <row r="13218" ht="13.5" customHeight="1"/>
    <row r="13219" ht="13.5" customHeight="1"/>
    <row r="13220" ht="13.5" customHeight="1"/>
    <row r="13221" ht="13.5" customHeight="1"/>
    <row r="13222" ht="13.5" customHeight="1"/>
    <row r="13223" ht="13.5" customHeight="1"/>
    <row r="13224" ht="13.5" customHeight="1"/>
    <row r="13225" ht="13.5" customHeight="1"/>
    <row r="13226" ht="13.5" customHeight="1"/>
    <row r="13227" ht="13.5" customHeight="1"/>
    <row r="13228" ht="13.5" customHeight="1"/>
    <row r="13229" ht="13.5" customHeight="1"/>
    <row r="13230" ht="13.5" customHeight="1"/>
    <row r="13231" ht="13.5" customHeight="1"/>
    <row r="13232" ht="13.5" customHeight="1"/>
    <row r="13233" ht="13.5" customHeight="1"/>
    <row r="13234" ht="13.5" customHeight="1"/>
    <row r="13235" ht="13.5" customHeight="1"/>
    <row r="13236" ht="13.5" customHeight="1"/>
    <row r="13237" ht="13.5" customHeight="1"/>
    <row r="13238" ht="13.5" customHeight="1"/>
    <row r="13239" ht="13.5" customHeight="1"/>
    <row r="13240" ht="13.5" customHeight="1"/>
    <row r="13241" ht="13.5" customHeight="1"/>
    <row r="13242" ht="13.5" customHeight="1"/>
    <row r="13243" ht="13.5" customHeight="1"/>
    <row r="13244" ht="13.5" customHeight="1"/>
    <row r="13245" ht="13.5" customHeight="1"/>
    <row r="13246" ht="13.5" customHeight="1"/>
    <row r="13247" ht="13.5" customHeight="1"/>
    <row r="13248" ht="13.5" customHeight="1"/>
    <row r="13249" ht="13.5" customHeight="1"/>
    <row r="13250" ht="13.5" customHeight="1"/>
    <row r="13251" ht="13.5" customHeight="1"/>
    <row r="13252" ht="13.5" customHeight="1"/>
    <row r="13253" ht="13.5" customHeight="1"/>
    <row r="13254" ht="13.5" customHeight="1"/>
    <row r="13255" ht="13.5" customHeight="1"/>
    <row r="13256" ht="13.5" customHeight="1"/>
    <row r="13257" ht="13.5" customHeight="1"/>
    <row r="13258" ht="13.5" customHeight="1"/>
    <row r="13259" ht="13.5" customHeight="1"/>
    <row r="13260" ht="13.5" customHeight="1"/>
    <row r="13261" ht="13.5" customHeight="1"/>
    <row r="13262" ht="13.5" customHeight="1"/>
    <row r="13263" ht="13.5" customHeight="1"/>
    <row r="13264" ht="13.5" customHeight="1"/>
    <row r="13265" ht="13.5" customHeight="1"/>
    <row r="13266" ht="13.5" customHeight="1"/>
    <row r="13267" ht="13.5" customHeight="1"/>
    <row r="13268" ht="13.5" customHeight="1"/>
    <row r="13269" ht="13.5" customHeight="1"/>
    <row r="13270" ht="13.5" customHeight="1"/>
    <row r="13271" ht="13.5" customHeight="1"/>
    <row r="13272" ht="13.5" customHeight="1"/>
    <row r="13273" ht="13.5" customHeight="1"/>
    <row r="13274" ht="13.5" customHeight="1"/>
    <row r="13275" ht="13.5" customHeight="1"/>
    <row r="13276" ht="13.5" customHeight="1"/>
    <row r="13277" ht="13.5" customHeight="1"/>
    <row r="13278" ht="13.5" customHeight="1"/>
    <row r="13279" ht="13.5" customHeight="1"/>
    <row r="13280" ht="13.5" customHeight="1"/>
    <row r="13281" ht="13.5" customHeight="1"/>
    <row r="13282" ht="13.5" customHeight="1"/>
    <row r="13283" ht="13.5" customHeight="1"/>
    <row r="13284" ht="13.5" customHeight="1"/>
    <row r="13285" ht="13.5" customHeight="1"/>
    <row r="13286" ht="13.5" customHeight="1"/>
    <row r="13287" ht="13.5" customHeight="1"/>
    <row r="13288" ht="13.5" customHeight="1"/>
    <row r="13289" ht="13.5" customHeight="1"/>
    <row r="13290" ht="13.5" customHeight="1"/>
    <row r="13291" ht="13.5" customHeight="1"/>
    <row r="13292" ht="13.5" customHeight="1"/>
    <row r="13293" ht="13.5" customHeight="1"/>
    <row r="13294" ht="13.5" customHeight="1"/>
    <row r="13295" ht="13.5" customHeight="1"/>
    <row r="13296" ht="13.5" customHeight="1"/>
    <row r="13297" ht="13.5" customHeight="1"/>
    <row r="13298" ht="13.5" customHeight="1"/>
    <row r="13299" ht="13.5" customHeight="1"/>
    <row r="13300" ht="13.5" customHeight="1"/>
    <row r="13301" ht="13.5" customHeight="1"/>
    <row r="13302" ht="13.5" customHeight="1"/>
    <row r="13303" ht="13.5" customHeight="1"/>
    <row r="13304" ht="13.5" customHeight="1"/>
    <row r="13305" ht="13.5" customHeight="1"/>
    <row r="13306" ht="13.5" customHeight="1"/>
    <row r="13307" ht="13.5" customHeight="1"/>
    <row r="13308" ht="13.5" customHeight="1"/>
    <row r="13309" ht="13.5" customHeight="1"/>
    <row r="13310" ht="13.5" customHeight="1"/>
    <row r="13311" ht="13.5" customHeight="1"/>
    <row r="13312" ht="13.5" customHeight="1"/>
    <row r="13313" ht="13.5" customHeight="1"/>
    <row r="13314" ht="13.5" customHeight="1"/>
    <row r="13315" ht="13.5" customHeight="1"/>
    <row r="13316" ht="13.5" customHeight="1"/>
    <row r="13317" ht="13.5" customHeight="1"/>
    <row r="13318" ht="13.5" customHeight="1"/>
    <row r="13319" ht="13.5" customHeight="1"/>
    <row r="13320" ht="13.5" customHeight="1"/>
    <row r="13321" ht="13.5" customHeight="1"/>
    <row r="13322" ht="13.5" customHeight="1"/>
    <row r="13323" ht="13.5" customHeight="1"/>
    <row r="13324" ht="13.5" customHeight="1"/>
    <row r="13325" ht="13.5" customHeight="1"/>
    <row r="13326" ht="13.5" customHeight="1"/>
    <row r="13327" ht="13.5" customHeight="1"/>
    <row r="13328" ht="13.5" customHeight="1"/>
    <row r="13329" ht="13.5" customHeight="1"/>
    <row r="13330" ht="13.5" customHeight="1"/>
    <row r="13331" ht="13.5" customHeight="1"/>
    <row r="13332" ht="13.5" customHeight="1"/>
    <row r="13333" ht="13.5" customHeight="1"/>
    <row r="13334" ht="13.5" customHeight="1"/>
    <row r="13335" ht="13.5" customHeight="1"/>
    <row r="13336" ht="13.5" customHeight="1"/>
    <row r="13337" ht="13.5" customHeight="1"/>
    <row r="13338" ht="13.5" customHeight="1"/>
    <row r="13339" ht="13.5" customHeight="1"/>
    <row r="13340" ht="13.5" customHeight="1"/>
    <row r="13341" ht="13.5" customHeight="1"/>
    <row r="13342" ht="13.5" customHeight="1"/>
    <row r="13343" ht="13.5" customHeight="1"/>
    <row r="13344" ht="13.5" customHeight="1"/>
    <row r="13345" ht="13.5" customHeight="1"/>
    <row r="13346" ht="13.5" customHeight="1"/>
    <row r="13347" ht="13.5" customHeight="1"/>
    <row r="13348" ht="13.5" customHeight="1"/>
    <row r="13349" ht="13.5" customHeight="1"/>
    <row r="13350" ht="13.5" customHeight="1"/>
    <row r="13351" ht="13.5" customHeight="1"/>
    <row r="13352" ht="13.5" customHeight="1"/>
    <row r="13353" ht="13.5" customHeight="1"/>
    <row r="13354" ht="13.5" customHeight="1"/>
    <row r="13355" ht="13.5" customHeight="1"/>
    <row r="13356" ht="13.5" customHeight="1"/>
    <row r="13357" ht="13.5" customHeight="1"/>
    <row r="13358" ht="13.5" customHeight="1"/>
    <row r="13359" ht="13.5" customHeight="1"/>
    <row r="13360" ht="13.5" customHeight="1"/>
    <row r="13361" ht="13.5" customHeight="1"/>
    <row r="13362" ht="13.5" customHeight="1"/>
    <row r="13363" ht="13.5" customHeight="1"/>
    <row r="13364" ht="13.5" customHeight="1"/>
    <row r="13365" ht="13.5" customHeight="1"/>
    <row r="13366" ht="13.5" customHeight="1"/>
    <row r="13367" ht="13.5" customHeight="1"/>
    <row r="13368" ht="13.5" customHeight="1"/>
    <row r="13369" ht="13.5" customHeight="1"/>
    <row r="13370" ht="13.5" customHeight="1"/>
    <row r="13371" ht="13.5" customHeight="1"/>
    <row r="13372" ht="13.5" customHeight="1"/>
    <row r="13373" ht="13.5" customHeight="1"/>
    <row r="13374" ht="13.5" customHeight="1"/>
    <row r="13375" ht="13.5" customHeight="1"/>
    <row r="13376" ht="13.5" customHeight="1"/>
    <row r="13377" ht="13.5" customHeight="1"/>
    <row r="13378" ht="13.5" customHeight="1"/>
    <row r="13379" ht="13.5" customHeight="1"/>
    <row r="13380" ht="13.5" customHeight="1"/>
    <row r="13381" ht="13.5" customHeight="1"/>
    <row r="13382" ht="13.5" customHeight="1"/>
    <row r="13383" ht="13.5" customHeight="1"/>
    <row r="13384" ht="13.5" customHeight="1"/>
    <row r="13385" ht="13.5" customHeight="1"/>
    <row r="13386" ht="13.5" customHeight="1"/>
    <row r="13387" ht="13.5" customHeight="1"/>
    <row r="13388" ht="13.5" customHeight="1"/>
    <row r="13389" ht="13.5" customHeight="1"/>
    <row r="13390" ht="13.5" customHeight="1"/>
    <row r="13391" ht="13.5" customHeight="1"/>
    <row r="13392" ht="13.5" customHeight="1"/>
    <row r="13393" ht="13.5" customHeight="1"/>
    <row r="13394" ht="13.5" customHeight="1"/>
    <row r="13395" ht="13.5" customHeight="1"/>
    <row r="13396" ht="13.5" customHeight="1"/>
    <row r="13397" ht="13.5" customHeight="1"/>
    <row r="13398" ht="13.5" customHeight="1"/>
    <row r="13399" ht="13.5" customHeight="1"/>
    <row r="13400" ht="13.5" customHeight="1"/>
    <row r="13401" ht="13.5" customHeight="1"/>
    <row r="13402" ht="13.5" customHeight="1"/>
    <row r="13403" ht="13.5" customHeight="1"/>
    <row r="13404" ht="13.5" customHeight="1"/>
    <row r="13405" ht="13.5" customHeight="1"/>
    <row r="13406" ht="13.5" customHeight="1"/>
    <row r="13407" ht="13.5" customHeight="1"/>
    <row r="13408" ht="13.5" customHeight="1"/>
    <row r="13409" ht="13.5" customHeight="1"/>
    <row r="13410" ht="13.5" customHeight="1"/>
    <row r="13411" ht="13.5" customHeight="1"/>
    <row r="13412" ht="13.5" customHeight="1"/>
    <row r="13413" ht="13.5" customHeight="1"/>
    <row r="13414" ht="13.5" customHeight="1"/>
    <row r="13415" ht="13.5" customHeight="1"/>
    <row r="13416" ht="13.5" customHeight="1"/>
    <row r="13417" ht="13.5" customHeight="1"/>
    <row r="13418" ht="13.5" customHeight="1"/>
    <row r="13419" ht="13.5" customHeight="1"/>
    <row r="13420" ht="13.5" customHeight="1"/>
    <row r="13421" ht="13.5" customHeight="1"/>
    <row r="13422" ht="13.5" customHeight="1"/>
    <row r="13423" ht="13.5" customHeight="1"/>
    <row r="13424" ht="13.5" customHeight="1"/>
    <row r="13425" ht="13.5" customHeight="1"/>
    <row r="13426" ht="13.5" customHeight="1"/>
    <row r="13427" ht="13.5" customHeight="1"/>
    <row r="13428" ht="13.5" customHeight="1"/>
    <row r="13429" ht="13.5" customHeight="1"/>
    <row r="13430" ht="13.5" customHeight="1"/>
    <row r="13431" ht="13.5" customHeight="1"/>
    <row r="13432" ht="13.5" customHeight="1"/>
    <row r="13433" ht="13.5" customHeight="1"/>
    <row r="13434" ht="13.5" customHeight="1"/>
    <row r="13435" ht="13.5" customHeight="1"/>
    <row r="13436" ht="13.5" customHeight="1"/>
    <row r="13437" ht="13.5" customHeight="1"/>
    <row r="13438" ht="13.5" customHeight="1"/>
    <row r="13439" ht="13.5" customHeight="1"/>
    <row r="13440" ht="13.5" customHeight="1"/>
    <row r="13441" ht="13.5" customHeight="1"/>
    <row r="13442" ht="13.5" customHeight="1"/>
    <row r="13443" ht="13.5" customHeight="1"/>
    <row r="13444" ht="13.5" customHeight="1"/>
    <row r="13445" ht="13.5" customHeight="1"/>
    <row r="13446" ht="13.5" customHeight="1"/>
    <row r="13447" ht="13.5" customHeight="1"/>
    <row r="13448" ht="13.5" customHeight="1"/>
    <row r="13449" ht="13.5" customHeight="1"/>
    <row r="13450" ht="13.5" customHeight="1"/>
    <row r="13451" ht="13.5" customHeight="1"/>
    <row r="13452" ht="13.5" customHeight="1"/>
    <row r="13453" ht="13.5" customHeight="1"/>
    <row r="13454" ht="13.5" customHeight="1"/>
    <row r="13455" ht="13.5" customHeight="1"/>
    <row r="13456" ht="13.5" customHeight="1"/>
    <row r="13457" ht="13.5" customHeight="1"/>
    <row r="13458" ht="13.5" customHeight="1"/>
    <row r="13459" ht="13.5" customHeight="1"/>
    <row r="13460" ht="13.5" customHeight="1"/>
    <row r="13461" ht="13.5" customHeight="1"/>
    <row r="13462" ht="13.5" customHeight="1"/>
    <row r="13463" ht="13.5" customHeight="1"/>
    <row r="13464" ht="13.5" customHeight="1"/>
    <row r="13465" ht="13.5" customHeight="1"/>
    <row r="13466" ht="13.5" customHeight="1"/>
    <row r="13467" ht="13.5" customHeight="1"/>
    <row r="13468" ht="13.5" customHeight="1"/>
    <row r="13469" ht="13.5" customHeight="1"/>
    <row r="13470" ht="13.5" customHeight="1"/>
    <row r="13471" ht="13.5" customHeight="1"/>
    <row r="13472" ht="13.5" customHeight="1"/>
    <row r="13473" ht="13.5" customHeight="1"/>
    <row r="13474" ht="13.5" customHeight="1"/>
    <row r="13475" ht="13.5" customHeight="1"/>
    <row r="13476" ht="13.5" customHeight="1"/>
    <row r="13477" ht="13.5" customHeight="1"/>
    <row r="13478" ht="13.5" customHeight="1"/>
    <row r="13479" ht="13.5" customHeight="1"/>
    <row r="13480" ht="13.5" customHeight="1"/>
    <row r="13481" ht="13.5" customHeight="1"/>
    <row r="13482" ht="13.5" customHeight="1"/>
    <row r="13483" ht="13.5" customHeight="1"/>
    <row r="13484" ht="13.5" customHeight="1"/>
    <row r="13485" ht="13.5" customHeight="1"/>
    <row r="13486" ht="13.5" customHeight="1"/>
    <row r="13487" ht="13.5" customHeight="1"/>
    <row r="13488" ht="13.5" customHeight="1"/>
    <row r="13489" ht="13.5" customHeight="1"/>
    <row r="13490" ht="13.5" customHeight="1"/>
    <row r="13491" ht="13.5" customHeight="1"/>
    <row r="13492" ht="13.5" customHeight="1"/>
    <row r="13493" ht="13.5" customHeight="1"/>
    <row r="13494" ht="13.5" customHeight="1"/>
    <row r="13495" ht="13.5" customHeight="1"/>
    <row r="13496" ht="13.5" customHeight="1"/>
    <row r="13497" ht="13.5" customHeight="1"/>
    <row r="13498" ht="13.5" customHeight="1"/>
    <row r="13499" ht="13.5" customHeight="1"/>
    <row r="13500" ht="13.5" customHeight="1"/>
    <row r="13501" ht="13.5" customHeight="1"/>
    <row r="13502" ht="13.5" customHeight="1"/>
    <row r="13503" ht="13.5" customHeight="1"/>
    <row r="13504" ht="13.5" customHeight="1"/>
    <row r="13505" ht="13.5" customHeight="1"/>
    <row r="13506" ht="13.5" customHeight="1"/>
    <row r="13507" ht="13.5" customHeight="1"/>
    <row r="13508" ht="13.5" customHeight="1"/>
    <row r="13509" ht="13.5" customHeight="1"/>
    <row r="13510" ht="13.5" customHeight="1"/>
    <row r="13511" ht="13.5" customHeight="1"/>
    <row r="13512" ht="13.5" customHeight="1"/>
    <row r="13513" ht="13.5" customHeight="1"/>
    <row r="13514" ht="13.5" customHeight="1"/>
    <row r="13515" ht="13.5" customHeight="1"/>
    <row r="13516" ht="13.5" customHeight="1"/>
    <row r="13517" ht="13.5" customHeight="1"/>
    <row r="13518" ht="13.5" customHeight="1"/>
    <row r="13519" ht="13.5" customHeight="1"/>
    <row r="13520" ht="13.5" customHeight="1"/>
    <row r="13521" ht="13.5" customHeight="1"/>
    <row r="13522" ht="13.5" customHeight="1"/>
    <row r="13523" ht="13.5" customHeight="1"/>
    <row r="13524" ht="13.5" customHeight="1"/>
    <row r="13525" ht="13.5" customHeight="1"/>
    <row r="13526" ht="13.5" customHeight="1"/>
    <row r="13527" ht="13.5" customHeight="1"/>
    <row r="13528" ht="13.5" customHeight="1"/>
    <row r="13529" ht="13.5" customHeight="1"/>
    <row r="13530" ht="13.5" customHeight="1"/>
    <row r="13531" ht="13.5" customHeight="1"/>
    <row r="13532" ht="13.5" customHeight="1"/>
    <row r="13533" ht="13.5" customHeight="1"/>
    <row r="13534" ht="13.5" customHeight="1"/>
    <row r="13535" ht="13.5" customHeight="1"/>
    <row r="13536" ht="13.5" customHeight="1"/>
    <row r="13537" ht="13.5" customHeight="1"/>
    <row r="13538" ht="13.5" customHeight="1"/>
    <row r="13539" ht="13.5" customHeight="1"/>
    <row r="13540" ht="13.5" customHeight="1"/>
    <row r="13541" ht="13.5" customHeight="1"/>
    <row r="13542" ht="13.5" customHeight="1"/>
    <row r="13543" ht="13.5" customHeight="1"/>
    <row r="13544" ht="13.5" customHeight="1"/>
    <row r="13545" ht="13.5" customHeight="1"/>
    <row r="13546" ht="13.5" customHeight="1"/>
    <row r="13547" ht="13.5" customHeight="1"/>
    <row r="13548" ht="13.5" customHeight="1"/>
    <row r="13549" ht="13.5" customHeight="1"/>
    <row r="13550" ht="13.5" customHeight="1"/>
    <row r="13551" ht="13.5" customHeight="1"/>
    <row r="13552" ht="13.5" customHeight="1"/>
    <row r="13553" ht="13.5" customHeight="1"/>
    <row r="13554" ht="13.5" customHeight="1"/>
    <row r="13555" ht="13.5" customHeight="1"/>
    <row r="13556" ht="13.5" customHeight="1"/>
    <row r="13557" ht="13.5" customHeight="1"/>
    <row r="13558" ht="13.5" customHeight="1"/>
    <row r="13559" ht="13.5" customHeight="1"/>
    <row r="13560" ht="13.5" customHeight="1"/>
    <row r="13561" ht="13.5" customHeight="1"/>
    <row r="13562" ht="13.5" customHeight="1"/>
    <row r="13563" ht="13.5" customHeight="1"/>
    <row r="13564" ht="13.5" customHeight="1"/>
    <row r="13565" ht="13.5" customHeight="1"/>
    <row r="13566" ht="13.5" customHeight="1"/>
    <row r="13567" ht="13.5" customHeight="1"/>
    <row r="13568" ht="13.5" customHeight="1"/>
    <row r="13569" ht="13.5" customHeight="1"/>
    <row r="13570" ht="13.5" customHeight="1"/>
    <row r="13571" ht="13.5" customHeight="1"/>
    <row r="13572" ht="13.5" customHeight="1"/>
    <row r="13573" ht="13.5" customHeight="1"/>
    <row r="13574" ht="13.5" customHeight="1"/>
    <row r="13575" ht="13.5" customHeight="1"/>
    <row r="13576" ht="13.5" customHeight="1"/>
    <row r="13577" ht="13.5" customHeight="1"/>
    <row r="13578" ht="13.5" customHeight="1"/>
    <row r="13579" ht="13.5" customHeight="1"/>
    <row r="13580" ht="13.5" customHeight="1"/>
    <row r="13581" ht="13.5" customHeight="1"/>
    <row r="13582" ht="13.5" customHeight="1"/>
    <row r="13583" ht="13.5" customHeight="1"/>
    <row r="13584" ht="13.5" customHeight="1"/>
    <row r="13585" ht="13.5" customHeight="1"/>
    <row r="13586" ht="13.5" customHeight="1"/>
    <row r="13587" ht="13.5" customHeight="1"/>
    <row r="13588" ht="13.5" customHeight="1"/>
    <row r="13589" ht="13.5" customHeight="1"/>
    <row r="13590" ht="13.5" customHeight="1"/>
    <row r="13591" ht="13.5" customHeight="1"/>
    <row r="13592" ht="13.5" customHeight="1"/>
    <row r="13593" ht="13.5" customHeight="1"/>
    <row r="13594" ht="13.5" customHeight="1"/>
    <row r="13595" ht="13.5" customHeight="1"/>
    <row r="13596" ht="13.5" customHeight="1"/>
    <row r="13597" ht="13.5" customHeight="1"/>
    <row r="13598" ht="13.5" customHeight="1"/>
    <row r="13599" ht="13.5" customHeight="1"/>
    <row r="13600" ht="13.5" customHeight="1"/>
    <row r="13601" ht="13.5" customHeight="1"/>
    <row r="13602" ht="13.5" customHeight="1"/>
    <row r="13603" ht="13.5" customHeight="1"/>
    <row r="13604" ht="13.5" customHeight="1"/>
    <row r="13605" ht="13.5" customHeight="1"/>
    <row r="13606" ht="13.5" customHeight="1"/>
    <row r="13607" ht="13.5" customHeight="1"/>
    <row r="13608" ht="13.5" customHeight="1"/>
    <row r="13609" ht="13.5" customHeight="1"/>
    <row r="13610" ht="13.5" customHeight="1"/>
    <row r="13611" ht="13.5" customHeight="1"/>
    <row r="13612" ht="13.5" customHeight="1"/>
    <row r="13613" ht="13.5" customHeight="1"/>
    <row r="13614" ht="13.5" customHeight="1"/>
    <row r="13615" ht="13.5" customHeight="1"/>
    <row r="13616" ht="13.5" customHeight="1"/>
    <row r="13617" ht="13.5" customHeight="1"/>
    <row r="13618" ht="13.5" customHeight="1"/>
    <row r="13619" ht="13.5" customHeight="1"/>
    <row r="13620" ht="13.5" customHeight="1"/>
    <row r="13621" ht="13.5" customHeight="1"/>
    <row r="13622" ht="13.5" customHeight="1"/>
    <row r="13623" ht="13.5" customHeight="1"/>
    <row r="13624" ht="13.5" customHeight="1"/>
    <row r="13625" ht="13.5" customHeight="1"/>
    <row r="13626" ht="13.5" customHeight="1"/>
    <row r="13627" ht="13.5" customHeight="1"/>
    <row r="13628" ht="13.5" customHeight="1"/>
    <row r="13629" ht="13.5" customHeight="1"/>
    <row r="13630" ht="13.5" customHeight="1"/>
    <row r="13631" ht="13.5" customHeight="1"/>
    <row r="13632" ht="13.5" customHeight="1"/>
    <row r="13633" ht="13.5" customHeight="1"/>
    <row r="13634" ht="13.5" customHeight="1"/>
    <row r="13635" ht="13.5" customHeight="1"/>
    <row r="13636" ht="13.5" customHeight="1"/>
    <row r="13637" ht="13.5" customHeight="1"/>
    <row r="13638" ht="13.5" customHeight="1"/>
    <row r="13639" ht="13.5" customHeight="1"/>
    <row r="13640" ht="13.5" customHeight="1"/>
    <row r="13641" ht="13.5" customHeight="1"/>
    <row r="13642" ht="13.5" customHeight="1"/>
    <row r="13643" ht="13.5" customHeight="1"/>
    <row r="13644" ht="13.5" customHeight="1"/>
    <row r="13645" ht="13.5" customHeight="1"/>
    <row r="13646" ht="13.5" customHeight="1"/>
    <row r="13647" ht="13.5" customHeight="1"/>
    <row r="13648" ht="13.5" customHeight="1"/>
    <row r="13649" ht="13.5" customHeight="1"/>
    <row r="13650" ht="13.5" customHeight="1"/>
    <row r="13651" ht="13.5" customHeight="1"/>
    <row r="13652" ht="13.5" customHeight="1"/>
    <row r="13653" ht="13.5" customHeight="1"/>
    <row r="13654" ht="13.5" customHeight="1"/>
    <row r="13655" ht="13.5" customHeight="1"/>
    <row r="13656" ht="13.5" customHeight="1"/>
    <row r="13657" ht="13.5" customHeight="1"/>
    <row r="13658" ht="13.5" customHeight="1"/>
    <row r="13659" ht="13.5" customHeight="1"/>
    <row r="13660" ht="13.5" customHeight="1"/>
    <row r="13661" ht="13.5" customHeight="1"/>
    <row r="13662" ht="13.5" customHeight="1"/>
    <row r="13663" ht="13.5" customHeight="1"/>
    <row r="13664" ht="13.5" customHeight="1"/>
    <row r="13665" ht="13.5" customHeight="1"/>
    <row r="13666" ht="13.5" customHeight="1"/>
    <row r="13667" ht="13.5" customHeight="1"/>
    <row r="13668" ht="13.5" customHeight="1"/>
    <row r="13669" ht="13.5" customHeight="1"/>
    <row r="13670" ht="13.5" customHeight="1"/>
    <row r="13671" ht="13.5" customHeight="1"/>
    <row r="13672" ht="13.5" customHeight="1"/>
    <row r="13673" ht="13.5" customHeight="1"/>
    <row r="13674" ht="13.5" customHeight="1"/>
    <row r="13675" ht="13.5" customHeight="1"/>
    <row r="13676" ht="13.5" customHeight="1"/>
    <row r="13677" ht="13.5" customHeight="1"/>
    <row r="13678" ht="13.5" customHeight="1"/>
    <row r="13679" ht="13.5" customHeight="1"/>
    <row r="13680" ht="13.5" customHeight="1"/>
    <row r="13681" ht="13.5" customHeight="1"/>
    <row r="13682" ht="13.5" customHeight="1"/>
    <row r="13683" ht="13.5" customHeight="1"/>
    <row r="13684" ht="13.5" customHeight="1"/>
    <row r="13685" ht="13.5" customHeight="1"/>
    <row r="13686" ht="13.5" customHeight="1"/>
    <row r="13687" ht="13.5" customHeight="1"/>
    <row r="13688" ht="13.5" customHeight="1"/>
    <row r="13689" ht="13.5" customHeight="1"/>
    <row r="13690" ht="13.5" customHeight="1"/>
    <row r="13691" ht="13.5" customHeight="1"/>
    <row r="13692" ht="13.5" customHeight="1"/>
    <row r="13693" ht="13.5" customHeight="1"/>
    <row r="13694" ht="13.5" customHeight="1"/>
    <row r="13695" ht="13.5" customHeight="1"/>
    <row r="13696" ht="13.5" customHeight="1"/>
    <row r="13697" ht="13.5" customHeight="1"/>
    <row r="13698" ht="13.5" customHeight="1"/>
    <row r="13699" ht="13.5" customHeight="1"/>
    <row r="13700" ht="13.5" customHeight="1"/>
    <row r="13701" ht="13.5" customHeight="1"/>
    <row r="13702" ht="13.5" customHeight="1"/>
    <row r="13703" ht="13.5" customHeight="1"/>
    <row r="13704" ht="13.5" customHeight="1"/>
    <row r="13705" ht="13.5" customHeight="1"/>
    <row r="13706" ht="13.5" customHeight="1"/>
    <row r="13707" ht="13.5" customHeight="1"/>
    <row r="13708" ht="13.5" customHeight="1"/>
    <row r="13709" ht="13.5" customHeight="1"/>
    <row r="13710" ht="13.5" customHeight="1"/>
    <row r="13711" ht="13.5" customHeight="1"/>
    <row r="13712" ht="13.5" customHeight="1"/>
    <row r="13713" ht="13.5" customHeight="1"/>
    <row r="13714" ht="13.5" customHeight="1"/>
    <row r="13715" ht="13.5" customHeight="1"/>
    <row r="13716" ht="13.5" customHeight="1"/>
    <row r="13717" ht="13.5" customHeight="1"/>
    <row r="13718" ht="13.5" customHeight="1"/>
    <row r="13719" ht="13.5" customHeight="1"/>
    <row r="13720" ht="13.5" customHeight="1"/>
    <row r="13721" ht="13.5" customHeight="1"/>
    <row r="13722" ht="13.5" customHeight="1"/>
    <row r="13723" ht="13.5" customHeight="1"/>
    <row r="13724" ht="13.5" customHeight="1"/>
    <row r="13725" ht="13.5" customHeight="1"/>
    <row r="13726" ht="13.5" customHeight="1"/>
    <row r="13727" ht="13.5" customHeight="1"/>
    <row r="13728" ht="13.5" customHeight="1"/>
    <row r="13729" ht="13.5" customHeight="1"/>
    <row r="13730" ht="13.5" customHeight="1"/>
    <row r="13731" ht="13.5" customHeight="1"/>
    <row r="13732" ht="13.5" customHeight="1"/>
    <row r="13733" ht="13.5" customHeight="1"/>
    <row r="13734" ht="13.5" customHeight="1"/>
    <row r="13735" ht="13.5" customHeight="1"/>
    <row r="13736" ht="13.5" customHeight="1"/>
    <row r="13737" ht="13.5" customHeight="1"/>
    <row r="13738" ht="13.5" customHeight="1"/>
    <row r="13739" ht="13.5" customHeight="1"/>
    <row r="13740" ht="13.5" customHeight="1"/>
    <row r="13741" ht="13.5" customHeight="1"/>
    <row r="13742" ht="13.5" customHeight="1"/>
    <row r="13743" ht="13.5" customHeight="1"/>
    <row r="13744" ht="13.5" customHeight="1"/>
    <row r="13745" ht="13.5" customHeight="1"/>
    <row r="13746" ht="13.5" customHeight="1"/>
    <row r="13747" ht="13.5" customHeight="1"/>
    <row r="13748" ht="13.5" customHeight="1"/>
    <row r="13749" ht="13.5" customHeight="1"/>
    <row r="13750" ht="13.5" customHeight="1"/>
    <row r="13751" ht="13.5" customHeight="1"/>
    <row r="13752" ht="13.5" customHeight="1"/>
    <row r="13753" ht="13.5" customHeight="1"/>
    <row r="13754" ht="13.5" customHeight="1"/>
    <row r="13755" ht="13.5" customHeight="1"/>
    <row r="13756" ht="13.5" customHeight="1"/>
    <row r="13757" ht="13.5" customHeight="1"/>
    <row r="13758" ht="13.5" customHeight="1"/>
    <row r="13759" ht="13.5" customHeight="1"/>
    <row r="13760" ht="13.5" customHeight="1"/>
    <row r="13761" ht="13.5" customHeight="1"/>
    <row r="13762" ht="13.5" customHeight="1"/>
    <row r="13763" ht="13.5" customHeight="1"/>
    <row r="13764" ht="13.5" customHeight="1"/>
    <row r="13765" ht="13.5" customHeight="1"/>
    <row r="13766" ht="13.5" customHeight="1"/>
    <row r="13767" ht="13.5" customHeight="1"/>
    <row r="13768" ht="13.5" customHeight="1"/>
    <row r="13769" ht="13.5" customHeight="1"/>
    <row r="13770" ht="13.5" customHeight="1"/>
    <row r="13771" ht="13.5" customHeight="1"/>
    <row r="13772" ht="13.5" customHeight="1"/>
    <row r="13773" ht="13.5" customHeight="1"/>
    <row r="13774" ht="13.5" customHeight="1"/>
    <row r="13775" ht="13.5" customHeight="1"/>
    <row r="13776" ht="13.5" customHeight="1"/>
    <row r="13777" ht="13.5" customHeight="1"/>
    <row r="13778" ht="13.5" customHeight="1"/>
    <row r="13779" ht="13.5" customHeight="1"/>
    <row r="13780" ht="13.5" customHeight="1"/>
    <row r="13781" ht="13.5" customHeight="1"/>
    <row r="13782" ht="13.5" customHeight="1"/>
    <row r="13783" ht="13.5" customHeight="1"/>
    <row r="13784" ht="13.5" customHeight="1"/>
    <row r="13785" ht="13.5" customHeight="1"/>
    <row r="13786" ht="13.5" customHeight="1"/>
    <row r="13787" ht="13.5" customHeight="1"/>
    <row r="13788" ht="13.5" customHeight="1"/>
    <row r="13789" ht="13.5" customHeight="1"/>
    <row r="13790" ht="13.5" customHeight="1"/>
    <row r="13791" ht="13.5" customHeight="1"/>
    <row r="13792" ht="13.5" customHeight="1"/>
    <row r="13793" ht="13.5" customHeight="1"/>
    <row r="13794" ht="13.5" customHeight="1"/>
    <row r="13795" ht="13.5" customHeight="1"/>
    <row r="13796" ht="13.5" customHeight="1"/>
    <row r="13797" ht="13.5" customHeight="1"/>
    <row r="13798" ht="13.5" customHeight="1"/>
    <row r="13799" ht="13.5" customHeight="1"/>
    <row r="13800" ht="13.5" customHeight="1"/>
    <row r="13801" ht="13.5" customHeight="1"/>
    <row r="13802" ht="13.5" customHeight="1"/>
    <row r="13803" ht="13.5" customHeight="1"/>
    <row r="13804" ht="13.5" customHeight="1"/>
    <row r="13805" ht="13.5" customHeight="1"/>
    <row r="13806" ht="13.5" customHeight="1"/>
    <row r="13807" ht="13.5" customHeight="1"/>
    <row r="13808" ht="13.5" customHeight="1"/>
    <row r="13809" ht="13.5" customHeight="1"/>
    <row r="13810" ht="13.5" customHeight="1"/>
    <row r="13811" ht="13.5" customHeight="1"/>
    <row r="13812" ht="13.5" customHeight="1"/>
    <row r="13813" ht="13.5" customHeight="1"/>
    <row r="13814" ht="13.5" customHeight="1"/>
    <row r="13815" ht="13.5" customHeight="1"/>
    <row r="13816" ht="13.5" customHeight="1"/>
    <row r="13817" ht="13.5" customHeight="1"/>
    <row r="13818" ht="13.5" customHeight="1"/>
    <row r="13819" ht="13.5" customHeight="1"/>
    <row r="13820" ht="13.5" customHeight="1"/>
    <row r="13821" ht="13.5" customHeight="1"/>
    <row r="13822" ht="13.5" customHeight="1"/>
    <row r="13823" ht="13.5" customHeight="1"/>
    <row r="13824" ht="13.5" customHeight="1"/>
    <row r="13825" ht="13.5" customHeight="1"/>
    <row r="13826" ht="13.5" customHeight="1"/>
    <row r="13827" ht="13.5" customHeight="1"/>
    <row r="13828" ht="13.5" customHeight="1"/>
    <row r="13829" ht="13.5" customHeight="1"/>
    <row r="13830" ht="13.5" customHeight="1"/>
    <row r="13831" ht="13.5" customHeight="1"/>
    <row r="13832" ht="13.5" customHeight="1"/>
    <row r="13833" ht="13.5" customHeight="1"/>
    <row r="13834" ht="13.5" customHeight="1"/>
    <row r="13835" ht="13.5" customHeight="1"/>
    <row r="13836" ht="13.5" customHeight="1"/>
    <row r="13837" ht="13.5" customHeight="1"/>
    <row r="13838" ht="13.5" customHeight="1"/>
    <row r="13839" ht="13.5" customHeight="1"/>
    <row r="13840" ht="13.5" customHeight="1"/>
    <row r="13841" ht="13.5" customHeight="1"/>
    <row r="13842" ht="13.5" customHeight="1"/>
    <row r="13843" ht="13.5" customHeight="1"/>
    <row r="13844" ht="13.5" customHeight="1"/>
    <row r="13845" ht="13.5" customHeight="1"/>
    <row r="13846" ht="13.5" customHeight="1"/>
    <row r="13847" ht="13.5" customHeight="1"/>
    <row r="13848" ht="13.5" customHeight="1"/>
    <row r="13849" ht="13.5" customHeight="1"/>
    <row r="13850" ht="13.5" customHeight="1"/>
    <row r="13851" ht="13.5" customHeight="1"/>
    <row r="13852" ht="13.5" customHeight="1"/>
    <row r="13853" ht="13.5" customHeight="1"/>
    <row r="13854" ht="13.5" customHeight="1"/>
    <row r="13855" ht="13.5" customHeight="1"/>
    <row r="13856" ht="13.5" customHeight="1"/>
    <row r="13857" ht="13.5" customHeight="1"/>
    <row r="13858" ht="13.5" customHeight="1"/>
    <row r="13859" ht="13.5" customHeight="1"/>
    <row r="13860" ht="13.5" customHeight="1"/>
    <row r="13861" ht="13.5" customHeight="1"/>
    <row r="13862" ht="13.5" customHeight="1"/>
    <row r="13863" ht="13.5" customHeight="1"/>
    <row r="13864" ht="13.5" customHeight="1"/>
    <row r="13865" ht="13.5" customHeight="1"/>
    <row r="13866" ht="13.5" customHeight="1"/>
    <row r="13867" ht="13.5" customHeight="1"/>
    <row r="13868" ht="13.5" customHeight="1"/>
    <row r="13869" ht="13.5" customHeight="1"/>
    <row r="13870" ht="13.5" customHeight="1"/>
    <row r="13871" ht="13.5" customHeight="1"/>
    <row r="13872" ht="13.5" customHeight="1"/>
    <row r="13873" ht="13.5" customHeight="1"/>
    <row r="13874" ht="13.5" customHeight="1"/>
    <row r="13875" ht="13.5" customHeight="1"/>
    <row r="13876" ht="13.5" customHeight="1"/>
    <row r="13877" ht="13.5" customHeight="1"/>
    <row r="13878" ht="13.5" customHeight="1"/>
    <row r="13879" ht="13.5" customHeight="1"/>
    <row r="13880" ht="13.5" customHeight="1"/>
    <row r="13881" ht="13.5" customHeight="1"/>
    <row r="13882" ht="13.5" customHeight="1"/>
    <row r="13883" ht="13.5" customHeight="1"/>
    <row r="13884" ht="13.5" customHeight="1"/>
    <row r="13885" ht="13.5" customHeight="1"/>
    <row r="13886" ht="13.5" customHeight="1"/>
    <row r="13887" ht="13.5" customHeight="1"/>
    <row r="13888" ht="13.5" customHeight="1"/>
    <row r="13889" ht="13.5" customHeight="1"/>
    <row r="13890" ht="13.5" customHeight="1"/>
    <row r="13891" ht="13.5" customHeight="1"/>
    <row r="13892" ht="13.5" customHeight="1"/>
    <row r="13893" ht="13.5" customHeight="1"/>
    <row r="13894" ht="13.5" customHeight="1"/>
    <row r="13895" ht="13.5" customHeight="1"/>
    <row r="13896" ht="13.5" customHeight="1"/>
    <row r="13897" ht="13.5" customHeight="1"/>
    <row r="13898" ht="13.5" customHeight="1"/>
    <row r="13899" ht="13.5" customHeight="1"/>
    <row r="13900" ht="13.5" customHeight="1"/>
    <row r="13901" ht="13.5" customHeight="1"/>
    <row r="13902" ht="13.5" customHeight="1"/>
    <row r="13903" ht="13.5" customHeight="1"/>
    <row r="13904" ht="13.5" customHeight="1"/>
    <row r="13905" ht="13.5" customHeight="1"/>
    <row r="13906" ht="13.5" customHeight="1"/>
    <row r="13907" ht="13.5" customHeight="1"/>
    <row r="13908" ht="13.5" customHeight="1"/>
    <row r="13909" ht="13.5" customHeight="1"/>
    <row r="13910" ht="13.5" customHeight="1"/>
    <row r="13911" ht="13.5" customHeight="1"/>
    <row r="13912" ht="13.5" customHeight="1"/>
    <row r="13913" ht="13.5" customHeight="1"/>
    <row r="13914" ht="13.5" customHeight="1"/>
    <row r="13915" ht="13.5" customHeight="1"/>
    <row r="13916" ht="13.5" customHeight="1"/>
    <row r="13917" ht="13.5" customHeight="1"/>
    <row r="13918" ht="13.5" customHeight="1"/>
    <row r="13919" ht="13.5" customHeight="1"/>
    <row r="13920" ht="13.5" customHeight="1"/>
    <row r="13921" ht="13.5" customHeight="1"/>
    <row r="13922" ht="13.5" customHeight="1"/>
    <row r="13923" ht="13.5" customHeight="1"/>
    <row r="13924" ht="13.5" customHeight="1"/>
    <row r="13925" ht="13.5" customHeight="1"/>
    <row r="13926" ht="13.5" customHeight="1"/>
    <row r="13927" ht="13.5" customHeight="1"/>
    <row r="13928" ht="13.5" customHeight="1"/>
    <row r="13929" ht="13.5" customHeight="1"/>
    <row r="13930" ht="13.5" customHeight="1"/>
    <row r="13931" ht="13.5" customHeight="1"/>
    <row r="13932" ht="13.5" customHeight="1"/>
    <row r="13933" ht="13.5" customHeight="1"/>
    <row r="13934" ht="13.5" customHeight="1"/>
    <row r="13935" ht="13.5" customHeight="1"/>
    <row r="13936" ht="13.5" customHeight="1"/>
    <row r="13937" ht="13.5" customHeight="1"/>
    <row r="13938" ht="13.5" customHeight="1"/>
    <row r="13939" ht="13.5" customHeight="1"/>
    <row r="13940" ht="13.5" customHeight="1"/>
    <row r="13941" ht="13.5" customHeight="1"/>
    <row r="13942" ht="13.5" customHeight="1"/>
    <row r="13943" ht="13.5" customHeight="1"/>
    <row r="13944" ht="13.5" customHeight="1"/>
    <row r="13945" ht="13.5" customHeight="1"/>
    <row r="13946" ht="13.5" customHeight="1"/>
    <row r="13947" ht="13.5" customHeight="1"/>
    <row r="13948" ht="13.5" customHeight="1"/>
    <row r="13949" ht="13.5" customHeight="1"/>
    <row r="13950" ht="13.5" customHeight="1"/>
    <row r="13951" ht="13.5" customHeight="1"/>
    <row r="13952" ht="13.5" customHeight="1"/>
    <row r="13953" ht="13.5" customHeight="1"/>
    <row r="13954" ht="13.5" customHeight="1"/>
    <row r="13955" ht="13.5" customHeight="1"/>
    <row r="13956" ht="13.5" customHeight="1"/>
    <row r="13957" ht="13.5" customHeight="1"/>
    <row r="13958" ht="13.5" customHeight="1"/>
    <row r="13959" ht="13.5" customHeight="1"/>
    <row r="13960" ht="13.5" customHeight="1"/>
    <row r="13961" ht="13.5" customHeight="1"/>
    <row r="13962" ht="13.5" customHeight="1"/>
    <row r="13963" ht="13.5" customHeight="1"/>
    <row r="13964" ht="13.5" customHeight="1"/>
    <row r="13965" ht="13.5" customHeight="1"/>
    <row r="13966" ht="13.5" customHeight="1"/>
    <row r="13967" ht="13.5" customHeight="1"/>
    <row r="13968" ht="13.5" customHeight="1"/>
    <row r="13969" ht="13.5" customHeight="1"/>
    <row r="13970" ht="13.5" customHeight="1"/>
    <row r="13971" ht="13.5" customHeight="1"/>
    <row r="13972" ht="13.5" customHeight="1"/>
    <row r="13973" ht="13.5" customHeight="1"/>
    <row r="13974" ht="13.5" customHeight="1"/>
    <row r="13975" ht="13.5" customHeight="1"/>
    <row r="13976" ht="13.5" customHeight="1"/>
    <row r="13977" ht="13.5" customHeight="1"/>
    <row r="13978" ht="13.5" customHeight="1"/>
    <row r="13979" ht="13.5" customHeight="1"/>
    <row r="13980" ht="13.5" customHeight="1"/>
    <row r="13981" ht="13.5" customHeight="1"/>
    <row r="13982" ht="13.5" customHeight="1"/>
    <row r="13983" ht="13.5" customHeight="1"/>
    <row r="13984" ht="13.5" customHeight="1"/>
    <row r="13985" ht="13.5" customHeight="1"/>
    <row r="13986" ht="13.5" customHeight="1"/>
    <row r="13987" ht="13.5" customHeight="1"/>
    <row r="13988" ht="13.5" customHeight="1"/>
    <row r="13989" ht="13.5" customHeight="1"/>
    <row r="13990" ht="13.5" customHeight="1"/>
    <row r="13991" ht="13.5" customHeight="1"/>
    <row r="13992" ht="13.5" customHeight="1"/>
    <row r="13993" ht="13.5" customHeight="1"/>
    <row r="13994" ht="13.5" customHeight="1"/>
    <row r="13995" ht="13.5" customHeight="1"/>
    <row r="13996" ht="13.5" customHeight="1"/>
    <row r="13997" ht="13.5" customHeight="1"/>
    <row r="13998" ht="13.5" customHeight="1"/>
    <row r="13999" ht="13.5" customHeight="1"/>
    <row r="14000" ht="13.5" customHeight="1"/>
    <row r="14001" ht="13.5" customHeight="1"/>
    <row r="14002" ht="13.5" customHeight="1"/>
    <row r="14003" ht="13.5" customHeight="1"/>
    <row r="14004" ht="13.5" customHeight="1"/>
    <row r="14005" ht="13.5" customHeight="1"/>
    <row r="14006" ht="13.5" customHeight="1"/>
    <row r="14007" ht="13.5" customHeight="1"/>
    <row r="14008" ht="13.5" customHeight="1"/>
    <row r="14009" ht="13.5" customHeight="1"/>
    <row r="14010" ht="13.5" customHeight="1"/>
    <row r="14011" ht="13.5" customHeight="1"/>
    <row r="14012" ht="13.5" customHeight="1"/>
    <row r="14013" ht="13.5" customHeight="1"/>
    <row r="14014" ht="13.5" customHeight="1"/>
    <row r="14015" ht="13.5" customHeight="1"/>
    <row r="14016" ht="13.5" customHeight="1"/>
    <row r="14017" ht="13.5" customHeight="1"/>
    <row r="14018" ht="13.5" customHeight="1"/>
    <row r="14019" ht="13.5" customHeight="1"/>
    <row r="14020" ht="13.5" customHeight="1"/>
    <row r="14021" ht="13.5" customHeight="1"/>
    <row r="14022" ht="13.5" customHeight="1"/>
    <row r="14023" ht="13.5" customHeight="1"/>
    <row r="14024" ht="13.5" customHeight="1"/>
    <row r="14025" ht="13.5" customHeight="1"/>
    <row r="14026" ht="13.5" customHeight="1"/>
    <row r="14027" ht="13.5" customHeight="1"/>
    <row r="14028" ht="13.5" customHeight="1"/>
    <row r="14029" ht="13.5" customHeight="1"/>
    <row r="14030" ht="13.5" customHeight="1"/>
    <row r="14031" ht="13.5" customHeight="1"/>
    <row r="14032" ht="13.5" customHeight="1"/>
    <row r="14033" ht="13.5" customHeight="1"/>
    <row r="14034" ht="13.5" customHeight="1"/>
    <row r="14035" ht="13.5" customHeight="1"/>
    <row r="14036" ht="13.5" customHeight="1"/>
    <row r="14037" ht="13.5" customHeight="1"/>
    <row r="14038" ht="13.5" customHeight="1"/>
    <row r="14039" ht="13.5" customHeight="1"/>
    <row r="14040" ht="13.5" customHeight="1"/>
    <row r="14041" ht="13.5" customHeight="1"/>
    <row r="14042" ht="13.5" customHeight="1"/>
    <row r="14043" ht="13.5" customHeight="1"/>
    <row r="14044" ht="13.5" customHeight="1"/>
    <row r="14045" ht="13.5" customHeight="1"/>
    <row r="14046" ht="13.5" customHeight="1"/>
    <row r="14047" ht="13.5" customHeight="1"/>
    <row r="14048" ht="13.5" customHeight="1"/>
    <row r="14049" ht="13.5" customHeight="1"/>
    <row r="14050" ht="13.5" customHeight="1"/>
    <row r="14051" ht="13.5" customHeight="1"/>
    <row r="14052" ht="13.5" customHeight="1"/>
    <row r="14053" ht="13.5" customHeight="1"/>
    <row r="14054" ht="13.5" customHeight="1"/>
    <row r="14055" ht="13.5" customHeight="1"/>
    <row r="14056" ht="13.5" customHeight="1"/>
    <row r="14057" ht="13.5" customHeight="1"/>
    <row r="14058" ht="13.5" customHeight="1"/>
    <row r="14059" ht="13.5" customHeight="1"/>
    <row r="14060" ht="13.5" customHeight="1"/>
    <row r="14061" ht="13.5" customHeight="1"/>
    <row r="14062" ht="13.5" customHeight="1"/>
    <row r="14063" ht="13.5" customHeight="1"/>
    <row r="14064" ht="13.5" customHeight="1"/>
    <row r="14065" ht="13.5" customHeight="1"/>
    <row r="14066" ht="13.5" customHeight="1"/>
    <row r="14067" ht="13.5" customHeight="1"/>
    <row r="14068" ht="13.5" customHeight="1"/>
    <row r="14069" ht="13.5" customHeight="1"/>
    <row r="14070" ht="13.5" customHeight="1"/>
    <row r="14071" ht="13.5" customHeight="1"/>
    <row r="14072" ht="13.5" customHeight="1"/>
    <row r="14073" ht="13.5" customHeight="1"/>
    <row r="14074" ht="13.5" customHeight="1"/>
    <row r="14075" ht="13.5" customHeight="1"/>
    <row r="14076" ht="13.5" customHeight="1"/>
    <row r="14077" ht="13.5" customHeight="1"/>
    <row r="14078" ht="13.5" customHeight="1"/>
    <row r="14079" ht="13.5" customHeight="1"/>
    <row r="14080" ht="13.5" customHeight="1"/>
    <row r="14081" ht="13.5" customHeight="1"/>
    <row r="14082" ht="13.5" customHeight="1"/>
    <row r="14083" ht="13.5" customHeight="1"/>
    <row r="14084" ht="13.5" customHeight="1"/>
    <row r="14085" ht="13.5" customHeight="1"/>
    <row r="14086" ht="13.5" customHeight="1"/>
    <row r="14087" ht="13.5" customHeight="1"/>
    <row r="14088" ht="13.5" customHeight="1"/>
    <row r="14089" ht="13.5" customHeight="1"/>
    <row r="14090" ht="13.5" customHeight="1"/>
    <row r="14091" ht="13.5" customHeight="1"/>
    <row r="14092" ht="13.5" customHeight="1"/>
    <row r="14093" ht="13.5" customHeight="1"/>
    <row r="14094" ht="13.5" customHeight="1"/>
    <row r="14095" ht="13.5" customHeight="1"/>
    <row r="14096" ht="13.5" customHeight="1"/>
    <row r="14097" ht="13.5" customHeight="1"/>
    <row r="14098" ht="13.5" customHeight="1"/>
    <row r="14099" ht="13.5" customHeight="1"/>
    <row r="14100" ht="13.5" customHeight="1"/>
    <row r="14101" ht="13.5" customHeight="1"/>
    <row r="14102" ht="13.5" customHeight="1"/>
    <row r="14103" ht="13.5" customHeight="1"/>
    <row r="14104" ht="13.5" customHeight="1"/>
    <row r="14105" ht="13.5" customHeight="1"/>
    <row r="14106" ht="13.5" customHeight="1"/>
    <row r="14107" ht="13.5" customHeight="1"/>
    <row r="14108" ht="13.5" customHeight="1"/>
    <row r="14109" ht="13.5" customHeight="1"/>
    <row r="14110" ht="13.5" customHeight="1"/>
    <row r="14111" ht="13.5" customHeight="1"/>
    <row r="14112" ht="13.5" customHeight="1"/>
    <row r="14113" ht="13.5" customHeight="1"/>
    <row r="14114" ht="13.5" customHeight="1"/>
    <row r="14115" ht="13.5" customHeight="1"/>
    <row r="14116" ht="13.5" customHeight="1"/>
    <row r="14117" ht="13.5" customHeight="1"/>
    <row r="14118" ht="13.5" customHeight="1"/>
    <row r="14119" ht="13.5" customHeight="1"/>
    <row r="14120" ht="13.5" customHeight="1"/>
    <row r="14121" ht="13.5" customHeight="1"/>
    <row r="14122" ht="13.5" customHeight="1"/>
    <row r="14123" ht="13.5" customHeight="1"/>
    <row r="14124" ht="13.5" customHeight="1"/>
    <row r="14125" ht="13.5" customHeight="1"/>
    <row r="14126" ht="13.5" customHeight="1"/>
    <row r="14127" ht="13.5" customHeight="1"/>
    <row r="14128" ht="13.5" customHeight="1"/>
    <row r="14129" ht="13.5" customHeight="1"/>
    <row r="14130" ht="13.5" customHeight="1"/>
    <row r="14131" ht="13.5" customHeight="1"/>
    <row r="14132" ht="13.5" customHeight="1"/>
    <row r="14133" ht="13.5" customHeight="1"/>
    <row r="14134" ht="13.5" customHeight="1"/>
    <row r="14135" ht="13.5" customHeight="1"/>
    <row r="14136" ht="13.5" customHeight="1"/>
    <row r="14137" ht="13.5" customHeight="1"/>
    <row r="14138" ht="13.5" customHeight="1"/>
    <row r="14139" ht="13.5" customHeight="1"/>
    <row r="14140" ht="13.5" customHeight="1"/>
    <row r="14141" ht="13.5" customHeight="1"/>
    <row r="14142" ht="13.5" customHeight="1"/>
    <row r="14143" ht="13.5" customHeight="1"/>
    <row r="14144" ht="13.5" customHeight="1"/>
    <row r="14145" ht="13.5" customHeight="1"/>
    <row r="14146" ht="13.5" customHeight="1"/>
    <row r="14147" ht="13.5" customHeight="1"/>
    <row r="14148" ht="13.5" customHeight="1"/>
    <row r="14149" ht="13.5" customHeight="1"/>
    <row r="14150" ht="13.5" customHeight="1"/>
    <row r="14151" ht="13.5" customHeight="1"/>
    <row r="14152" ht="13.5" customHeight="1"/>
    <row r="14153" ht="13.5" customHeight="1"/>
    <row r="14154" ht="13.5" customHeight="1"/>
    <row r="14155" ht="13.5" customHeight="1"/>
    <row r="14156" ht="13.5" customHeight="1"/>
    <row r="14157" ht="13.5" customHeight="1"/>
    <row r="14158" ht="13.5" customHeight="1"/>
    <row r="14159" ht="13.5" customHeight="1"/>
    <row r="14160" ht="13.5" customHeight="1"/>
    <row r="14161" ht="13.5" customHeight="1"/>
    <row r="14162" ht="13.5" customHeight="1"/>
    <row r="14163" ht="13.5" customHeight="1"/>
    <row r="14164" ht="13.5" customHeight="1"/>
    <row r="14165" ht="13.5" customHeight="1"/>
    <row r="14166" ht="13.5" customHeight="1"/>
    <row r="14167" ht="13.5" customHeight="1"/>
    <row r="14168" ht="13.5" customHeight="1"/>
    <row r="14169" ht="13.5" customHeight="1"/>
    <row r="14170" ht="13.5" customHeight="1"/>
    <row r="14171" ht="13.5" customHeight="1"/>
    <row r="14172" ht="13.5" customHeight="1"/>
    <row r="14173" ht="13.5" customHeight="1"/>
    <row r="14174" ht="13.5" customHeight="1"/>
    <row r="14175" ht="13.5" customHeight="1"/>
    <row r="14176" ht="13.5" customHeight="1"/>
    <row r="14177" ht="13.5" customHeight="1"/>
    <row r="14178" ht="13.5" customHeight="1"/>
    <row r="14179" ht="13.5" customHeight="1"/>
    <row r="14180" ht="13.5" customHeight="1"/>
    <row r="14181" ht="13.5" customHeight="1"/>
    <row r="14182" ht="13.5" customHeight="1"/>
    <row r="14183" ht="13.5" customHeight="1"/>
    <row r="14184" ht="13.5" customHeight="1"/>
    <row r="14185" ht="13.5" customHeight="1"/>
    <row r="14186" ht="13.5" customHeight="1"/>
    <row r="14187" ht="13.5" customHeight="1"/>
    <row r="14188" ht="13.5" customHeight="1"/>
    <row r="14189" ht="13.5" customHeight="1"/>
    <row r="14190" ht="13.5" customHeight="1"/>
    <row r="14191" ht="13.5" customHeight="1"/>
    <row r="14192" ht="13.5" customHeight="1"/>
    <row r="14193" ht="13.5" customHeight="1"/>
    <row r="14194" ht="13.5" customHeight="1"/>
    <row r="14195" ht="13.5" customHeight="1"/>
    <row r="14196" ht="13.5" customHeight="1"/>
    <row r="14197" ht="13.5" customHeight="1"/>
    <row r="14198" ht="13.5" customHeight="1"/>
    <row r="14199" ht="13.5" customHeight="1"/>
    <row r="14200" ht="13.5" customHeight="1"/>
    <row r="14201" ht="13.5" customHeight="1"/>
    <row r="14202" ht="13.5" customHeight="1"/>
    <row r="14203" ht="13.5" customHeight="1"/>
    <row r="14204" ht="13.5" customHeight="1"/>
    <row r="14205" ht="13.5" customHeight="1"/>
    <row r="14206" ht="13.5" customHeight="1"/>
    <row r="14207" ht="13.5" customHeight="1"/>
    <row r="14208" ht="13.5" customHeight="1"/>
    <row r="14209" ht="13.5" customHeight="1"/>
    <row r="14210" ht="13.5" customHeight="1"/>
    <row r="14211" ht="13.5" customHeight="1"/>
    <row r="14212" ht="13.5" customHeight="1"/>
    <row r="14213" ht="13.5" customHeight="1"/>
    <row r="14214" ht="13.5" customHeight="1"/>
    <row r="14215" ht="13.5" customHeight="1"/>
    <row r="14216" ht="13.5" customHeight="1"/>
    <row r="14217" ht="13.5" customHeight="1"/>
    <row r="14218" ht="13.5" customHeight="1"/>
    <row r="14219" ht="13.5" customHeight="1"/>
    <row r="14220" ht="13.5" customHeight="1"/>
    <row r="14221" ht="13.5" customHeight="1"/>
    <row r="14222" ht="13.5" customHeight="1"/>
    <row r="14223" ht="13.5" customHeight="1"/>
    <row r="14224" ht="13.5" customHeight="1"/>
    <row r="14225" ht="13.5" customHeight="1"/>
    <row r="14226" ht="13.5" customHeight="1"/>
    <row r="14227" ht="13.5" customHeight="1"/>
    <row r="14228" ht="13.5" customHeight="1"/>
    <row r="14229" ht="13.5" customHeight="1"/>
    <row r="14230" ht="13.5" customHeight="1"/>
    <row r="14231" ht="13.5" customHeight="1"/>
    <row r="14232" ht="13.5" customHeight="1"/>
    <row r="14233" ht="13.5" customHeight="1"/>
    <row r="14234" ht="13.5" customHeight="1"/>
    <row r="14235" ht="13.5" customHeight="1"/>
    <row r="14236" ht="13.5" customHeight="1"/>
    <row r="14237" ht="13.5" customHeight="1"/>
    <row r="14238" ht="13.5" customHeight="1"/>
    <row r="14239" ht="13.5" customHeight="1"/>
    <row r="14240" ht="13.5" customHeight="1"/>
    <row r="14241" ht="13.5" customHeight="1"/>
    <row r="14242" ht="13.5" customHeight="1"/>
    <row r="14243" ht="13.5" customHeight="1"/>
    <row r="14244" ht="13.5" customHeight="1"/>
    <row r="14245" ht="13.5" customHeight="1"/>
    <row r="14246" ht="13.5" customHeight="1"/>
    <row r="14247" ht="13.5" customHeight="1"/>
    <row r="14248" ht="13.5" customHeight="1"/>
    <row r="14249" ht="13.5" customHeight="1"/>
    <row r="14250" ht="13.5" customHeight="1"/>
    <row r="14251" ht="13.5" customHeight="1"/>
    <row r="14252" ht="13.5" customHeight="1"/>
    <row r="14253" ht="13.5" customHeight="1"/>
    <row r="14254" ht="13.5" customHeight="1"/>
    <row r="14255" ht="13.5" customHeight="1"/>
    <row r="14256" ht="13.5" customHeight="1"/>
    <row r="14257" ht="13.5" customHeight="1"/>
    <row r="14258" ht="13.5" customHeight="1"/>
    <row r="14259" ht="13.5" customHeight="1"/>
    <row r="14260" ht="13.5" customHeight="1"/>
    <row r="14261" ht="13.5" customHeight="1"/>
    <row r="14262" ht="13.5" customHeight="1"/>
    <row r="14263" ht="13.5" customHeight="1"/>
    <row r="14264" ht="13.5" customHeight="1"/>
    <row r="14265" ht="13.5" customHeight="1"/>
    <row r="14266" ht="13.5" customHeight="1"/>
    <row r="14267" ht="13.5" customHeight="1"/>
    <row r="14268" ht="13.5" customHeight="1"/>
    <row r="14269" ht="13.5" customHeight="1"/>
    <row r="14270" ht="13.5" customHeight="1"/>
    <row r="14271" ht="13.5" customHeight="1"/>
    <row r="14272" ht="13.5" customHeight="1"/>
    <row r="14273" ht="13.5" customHeight="1"/>
    <row r="14274" ht="13.5" customHeight="1"/>
    <row r="14275" ht="13.5" customHeight="1"/>
    <row r="14276" ht="13.5" customHeight="1"/>
    <row r="14277" ht="13.5" customHeight="1"/>
    <row r="14278" ht="13.5" customHeight="1"/>
    <row r="14279" ht="13.5" customHeight="1"/>
    <row r="14280" ht="13.5" customHeight="1"/>
    <row r="14281" ht="13.5" customHeight="1"/>
    <row r="14282" ht="13.5" customHeight="1"/>
    <row r="14283" ht="13.5" customHeight="1"/>
    <row r="14284" ht="13.5" customHeight="1"/>
    <row r="14285" ht="13.5" customHeight="1"/>
    <row r="14286" ht="13.5" customHeight="1"/>
    <row r="14287" ht="13.5" customHeight="1"/>
    <row r="14288" ht="13.5" customHeight="1"/>
    <row r="14289" ht="13.5" customHeight="1"/>
    <row r="14290" ht="13.5" customHeight="1"/>
    <row r="14291" ht="13.5" customHeight="1"/>
    <row r="14292" ht="13.5" customHeight="1"/>
    <row r="14293" ht="13.5" customHeight="1"/>
    <row r="14294" ht="13.5" customHeight="1"/>
    <row r="14295" ht="13.5" customHeight="1"/>
    <row r="14296" ht="13.5" customHeight="1"/>
    <row r="14297" ht="13.5" customHeight="1"/>
    <row r="14298" ht="13.5" customHeight="1"/>
    <row r="14299" ht="13.5" customHeight="1"/>
    <row r="14300" ht="13.5" customHeight="1"/>
    <row r="14301" ht="13.5" customHeight="1"/>
    <row r="14302" ht="13.5" customHeight="1"/>
    <row r="14303" ht="13.5" customHeight="1"/>
    <row r="14304" ht="13.5" customHeight="1"/>
    <row r="14305" ht="13.5" customHeight="1"/>
    <row r="14306" ht="13.5" customHeight="1"/>
    <row r="14307" ht="13.5" customHeight="1"/>
    <row r="14308" ht="13.5" customHeight="1"/>
    <row r="14309" ht="13.5" customHeight="1"/>
    <row r="14310" ht="13.5" customHeight="1"/>
    <row r="14311" ht="13.5" customHeight="1"/>
    <row r="14312" ht="13.5" customHeight="1"/>
    <row r="14313" ht="13.5" customHeight="1"/>
    <row r="14314" ht="13.5" customHeight="1"/>
    <row r="14315" ht="13.5" customHeight="1"/>
    <row r="14316" ht="13.5" customHeight="1"/>
    <row r="14317" ht="13.5" customHeight="1"/>
    <row r="14318" ht="13.5" customHeight="1"/>
    <row r="14319" ht="13.5" customHeight="1"/>
    <row r="14320" ht="13.5" customHeight="1"/>
    <row r="14321" ht="13.5" customHeight="1"/>
    <row r="14322" ht="13.5" customHeight="1"/>
    <row r="14323" ht="13.5" customHeight="1"/>
    <row r="14324" ht="13.5" customHeight="1"/>
    <row r="14325" ht="13.5" customHeight="1"/>
    <row r="14326" ht="13.5" customHeight="1"/>
    <row r="14327" ht="13.5" customHeight="1"/>
    <row r="14328" ht="13.5" customHeight="1"/>
    <row r="14329" ht="13.5" customHeight="1"/>
    <row r="14330" ht="13.5" customHeight="1"/>
    <row r="14331" ht="13.5" customHeight="1"/>
    <row r="14332" ht="13.5" customHeight="1"/>
    <row r="14333" ht="13.5" customHeight="1"/>
    <row r="14334" ht="13.5" customHeight="1"/>
    <row r="14335" ht="13.5" customHeight="1"/>
    <row r="14336" ht="13.5" customHeight="1"/>
    <row r="14337" ht="13.5" customHeight="1"/>
    <row r="14338" ht="13.5" customHeight="1"/>
    <row r="14339" ht="13.5" customHeight="1"/>
    <row r="14340" ht="13.5" customHeight="1"/>
    <row r="14341" ht="13.5" customHeight="1"/>
    <row r="14342" ht="13.5" customHeight="1"/>
    <row r="14343" ht="13.5" customHeight="1"/>
    <row r="14344" ht="13.5" customHeight="1"/>
    <row r="14345" ht="13.5" customHeight="1"/>
    <row r="14346" ht="13.5" customHeight="1"/>
    <row r="14347" ht="13.5" customHeight="1"/>
    <row r="14348" ht="13.5" customHeight="1"/>
    <row r="14349" ht="13.5" customHeight="1"/>
    <row r="14350" ht="13.5" customHeight="1"/>
    <row r="14351" ht="13.5" customHeight="1"/>
    <row r="14352" ht="13.5" customHeight="1"/>
    <row r="14353" ht="13.5" customHeight="1"/>
    <row r="14354" ht="13.5" customHeight="1"/>
    <row r="14355" ht="13.5" customHeight="1"/>
    <row r="14356" ht="13.5" customHeight="1"/>
    <row r="14357" ht="13.5" customHeight="1"/>
    <row r="14358" ht="13.5" customHeight="1"/>
    <row r="14359" ht="13.5" customHeight="1"/>
    <row r="14360" ht="13.5" customHeight="1"/>
    <row r="14361" ht="13.5" customHeight="1"/>
    <row r="14362" ht="13.5" customHeight="1"/>
    <row r="14363" ht="13.5" customHeight="1"/>
    <row r="14364" ht="13.5" customHeight="1"/>
    <row r="14365" ht="13.5" customHeight="1"/>
    <row r="14366" ht="13.5" customHeight="1"/>
    <row r="14367" ht="13.5" customHeight="1"/>
    <row r="14368" ht="13.5" customHeight="1"/>
    <row r="14369" ht="13.5" customHeight="1"/>
    <row r="14370" ht="13.5" customHeight="1"/>
    <row r="14371" ht="13.5" customHeight="1"/>
    <row r="14372" ht="13.5" customHeight="1"/>
    <row r="14373" ht="13.5" customHeight="1"/>
    <row r="14374" ht="13.5" customHeight="1"/>
    <row r="14375" ht="13.5" customHeight="1"/>
    <row r="14376" ht="13.5" customHeight="1"/>
    <row r="14377" ht="13.5" customHeight="1"/>
    <row r="14378" ht="13.5" customHeight="1"/>
    <row r="14379" ht="13.5" customHeight="1"/>
    <row r="14380" ht="13.5" customHeight="1"/>
    <row r="14381" ht="13.5" customHeight="1"/>
    <row r="14382" ht="13.5" customHeight="1"/>
    <row r="14383" ht="13.5" customHeight="1"/>
    <row r="14384" ht="13.5" customHeight="1"/>
    <row r="14385" ht="13.5" customHeight="1"/>
    <row r="14386" ht="13.5" customHeight="1"/>
    <row r="14387" ht="13.5" customHeight="1"/>
    <row r="14388" ht="13.5" customHeight="1"/>
    <row r="14389" ht="13.5" customHeight="1"/>
    <row r="14390" ht="13.5" customHeight="1"/>
    <row r="14391" ht="13.5" customHeight="1"/>
    <row r="14392" ht="13.5" customHeight="1"/>
    <row r="14393" ht="13.5" customHeight="1"/>
    <row r="14394" ht="13.5" customHeight="1"/>
    <row r="14395" ht="13.5" customHeight="1"/>
    <row r="14396" ht="13.5" customHeight="1"/>
    <row r="14397" ht="13.5" customHeight="1"/>
    <row r="14398" ht="13.5" customHeight="1"/>
    <row r="14399" ht="13.5" customHeight="1"/>
    <row r="14400" ht="13.5" customHeight="1"/>
    <row r="14401" ht="13.5" customHeight="1"/>
    <row r="14402" ht="13.5" customHeight="1"/>
    <row r="14403" ht="13.5" customHeight="1"/>
    <row r="14404" ht="13.5" customHeight="1"/>
    <row r="14405" ht="13.5" customHeight="1"/>
    <row r="14406" ht="13.5" customHeight="1"/>
    <row r="14407" ht="13.5" customHeight="1"/>
    <row r="14408" ht="13.5" customHeight="1"/>
    <row r="14409" ht="13.5" customHeight="1"/>
    <row r="14410" ht="13.5" customHeight="1"/>
    <row r="14411" ht="13.5" customHeight="1"/>
    <row r="14412" ht="13.5" customHeight="1"/>
    <row r="14413" ht="13.5" customHeight="1"/>
    <row r="14414" ht="13.5" customHeight="1"/>
    <row r="14415" ht="13.5" customHeight="1"/>
    <row r="14416" ht="13.5" customHeight="1"/>
    <row r="14417" ht="13.5" customHeight="1"/>
    <row r="14418" ht="13.5" customHeight="1"/>
    <row r="14419" ht="13.5" customHeight="1"/>
    <row r="14420" ht="13.5" customHeight="1"/>
    <row r="14421" ht="13.5" customHeight="1"/>
    <row r="14422" ht="13.5" customHeight="1"/>
    <row r="14423" ht="13.5" customHeight="1"/>
    <row r="14424" ht="13.5" customHeight="1"/>
    <row r="14425" ht="13.5" customHeight="1"/>
    <row r="14426" ht="13.5" customHeight="1"/>
    <row r="14427" ht="13.5" customHeight="1"/>
    <row r="14428" ht="13.5" customHeight="1"/>
    <row r="14429" ht="13.5" customHeight="1"/>
    <row r="14430" ht="13.5" customHeight="1"/>
    <row r="14431" ht="13.5" customHeight="1"/>
    <row r="14432" ht="13.5" customHeight="1"/>
    <row r="14433" ht="13.5" customHeight="1"/>
    <row r="14434" ht="13.5" customHeight="1"/>
    <row r="14435" ht="13.5" customHeight="1"/>
    <row r="14436" ht="13.5" customHeight="1"/>
    <row r="14437" ht="13.5" customHeight="1"/>
    <row r="14438" ht="13.5" customHeight="1"/>
    <row r="14439" ht="13.5" customHeight="1"/>
    <row r="14440" ht="13.5" customHeight="1"/>
    <row r="14441" ht="13.5" customHeight="1"/>
    <row r="14442" ht="13.5" customHeight="1"/>
    <row r="14443" ht="13.5" customHeight="1"/>
    <row r="14444" ht="13.5" customHeight="1"/>
    <row r="14445" ht="13.5" customHeight="1"/>
    <row r="14446" ht="13.5" customHeight="1"/>
    <row r="14447" ht="13.5" customHeight="1"/>
    <row r="14448" ht="13.5" customHeight="1"/>
    <row r="14449" ht="13.5" customHeight="1"/>
    <row r="14450" ht="13.5" customHeight="1"/>
    <row r="14451" ht="13.5" customHeight="1"/>
    <row r="14452" ht="13.5" customHeight="1"/>
    <row r="14453" ht="13.5" customHeight="1"/>
    <row r="14454" ht="13.5" customHeight="1"/>
    <row r="14455" ht="13.5" customHeight="1"/>
    <row r="14456" ht="13.5" customHeight="1"/>
    <row r="14457" ht="13.5" customHeight="1"/>
    <row r="14458" ht="13.5" customHeight="1"/>
    <row r="14459" ht="13.5" customHeight="1"/>
    <row r="14460" ht="13.5" customHeight="1"/>
    <row r="14461" ht="13.5" customHeight="1"/>
    <row r="14462" ht="13.5" customHeight="1"/>
    <row r="14463" ht="13.5" customHeight="1"/>
    <row r="14464" ht="13.5" customHeight="1"/>
    <row r="14465" ht="13.5" customHeight="1"/>
    <row r="14466" ht="13.5" customHeight="1"/>
    <row r="14467" ht="13.5" customHeight="1"/>
    <row r="14468" ht="13.5" customHeight="1"/>
    <row r="14469" ht="13.5" customHeight="1"/>
    <row r="14470" ht="13.5" customHeight="1"/>
    <row r="14471" ht="13.5" customHeight="1"/>
    <row r="14472" ht="13.5" customHeight="1"/>
    <row r="14473" ht="13.5" customHeight="1"/>
    <row r="14474" ht="13.5" customHeight="1"/>
    <row r="14475" ht="13.5" customHeight="1"/>
    <row r="14476" ht="13.5" customHeight="1"/>
    <row r="14477" ht="13.5" customHeight="1"/>
    <row r="14478" ht="13.5" customHeight="1"/>
    <row r="14479" ht="13.5" customHeight="1"/>
    <row r="14480" ht="13.5" customHeight="1"/>
    <row r="14481" ht="13.5" customHeight="1"/>
    <row r="14482" ht="13.5" customHeight="1"/>
    <row r="14483" ht="13.5" customHeight="1"/>
    <row r="14484" ht="13.5" customHeight="1"/>
    <row r="14485" ht="13.5" customHeight="1"/>
    <row r="14486" ht="13.5" customHeight="1"/>
    <row r="14487" ht="13.5" customHeight="1"/>
    <row r="14488" ht="13.5" customHeight="1"/>
    <row r="14489" ht="13.5" customHeight="1"/>
    <row r="14490" ht="13.5" customHeight="1"/>
    <row r="14491" ht="13.5" customHeight="1"/>
    <row r="14492" ht="13.5" customHeight="1"/>
    <row r="14493" ht="13.5" customHeight="1"/>
    <row r="14494" ht="13.5" customHeight="1"/>
    <row r="14495" ht="13.5" customHeight="1"/>
    <row r="14496" ht="13.5" customHeight="1"/>
    <row r="14497" ht="13.5" customHeight="1"/>
    <row r="14498" ht="13.5" customHeight="1"/>
    <row r="14499" ht="13.5" customHeight="1"/>
    <row r="14500" ht="13.5" customHeight="1"/>
    <row r="14501" ht="13.5" customHeight="1"/>
    <row r="14502" ht="13.5" customHeight="1"/>
    <row r="14503" ht="13.5" customHeight="1"/>
    <row r="14504" ht="13.5" customHeight="1"/>
    <row r="14505" ht="13.5" customHeight="1"/>
    <row r="14506" ht="13.5" customHeight="1"/>
    <row r="14507" ht="13.5" customHeight="1"/>
    <row r="14508" ht="13.5" customHeight="1"/>
    <row r="14509" ht="13.5" customHeight="1"/>
    <row r="14510" ht="13.5" customHeight="1"/>
    <row r="14511" ht="13.5" customHeight="1"/>
    <row r="14512" ht="13.5" customHeight="1"/>
    <row r="14513" ht="13.5" customHeight="1"/>
    <row r="14514" ht="13.5" customHeight="1"/>
    <row r="14515" ht="13.5" customHeight="1"/>
    <row r="14516" ht="13.5" customHeight="1"/>
    <row r="14517" ht="13.5" customHeight="1"/>
    <row r="14518" ht="13.5" customHeight="1"/>
    <row r="14519" ht="13.5" customHeight="1"/>
    <row r="14520" ht="13.5" customHeight="1"/>
    <row r="14521" ht="13.5" customHeight="1"/>
    <row r="14522" ht="13.5" customHeight="1"/>
    <row r="14523" ht="13.5" customHeight="1"/>
    <row r="14524" ht="13.5" customHeight="1"/>
    <row r="14525" ht="13.5" customHeight="1"/>
    <row r="14526" ht="13.5" customHeight="1"/>
    <row r="14527" ht="13.5" customHeight="1"/>
    <row r="14528" ht="13.5" customHeight="1"/>
    <row r="14529" ht="13.5" customHeight="1"/>
    <row r="14530" ht="13.5" customHeight="1"/>
    <row r="14531" ht="13.5" customHeight="1"/>
    <row r="14532" ht="13.5" customHeight="1"/>
    <row r="14533" ht="13.5" customHeight="1"/>
    <row r="14534" ht="13.5" customHeight="1"/>
    <row r="14535" ht="13.5" customHeight="1"/>
    <row r="14536" ht="13.5" customHeight="1"/>
    <row r="14537" ht="13.5" customHeight="1"/>
    <row r="14538" ht="13.5" customHeight="1"/>
    <row r="14539" ht="13.5" customHeight="1"/>
    <row r="14540" ht="13.5" customHeight="1"/>
    <row r="14541" ht="13.5" customHeight="1"/>
    <row r="14542" ht="13.5" customHeight="1"/>
    <row r="14543" ht="13.5" customHeight="1"/>
    <row r="14544" ht="13.5" customHeight="1"/>
    <row r="14545" ht="13.5" customHeight="1"/>
    <row r="14546" ht="13.5" customHeight="1"/>
    <row r="14547" ht="13.5" customHeight="1"/>
    <row r="14548" ht="13.5" customHeight="1"/>
    <row r="14549" ht="13.5" customHeight="1"/>
    <row r="14550" ht="13.5" customHeight="1"/>
    <row r="14551" ht="13.5" customHeight="1"/>
    <row r="14552" ht="13.5" customHeight="1"/>
    <row r="14553" ht="13.5" customHeight="1"/>
    <row r="14554" ht="13.5" customHeight="1"/>
    <row r="14555" ht="13.5" customHeight="1"/>
    <row r="14556" ht="13.5" customHeight="1"/>
    <row r="14557" ht="13.5" customHeight="1"/>
    <row r="14558" ht="13.5" customHeight="1"/>
    <row r="14559" ht="13.5" customHeight="1"/>
    <row r="14560" ht="13.5" customHeight="1"/>
    <row r="14561" ht="13.5" customHeight="1"/>
    <row r="14562" ht="13.5" customHeight="1"/>
    <row r="14563" ht="13.5" customHeight="1"/>
    <row r="14564" ht="13.5" customHeight="1"/>
    <row r="14565" ht="13.5" customHeight="1"/>
    <row r="14566" ht="13.5" customHeight="1"/>
    <row r="14567" ht="13.5" customHeight="1"/>
    <row r="14568" ht="13.5" customHeight="1"/>
    <row r="14569" ht="13.5" customHeight="1"/>
    <row r="14570" ht="13.5" customHeight="1"/>
    <row r="14571" ht="13.5" customHeight="1"/>
    <row r="14572" ht="13.5" customHeight="1"/>
    <row r="14573" ht="13.5" customHeight="1"/>
    <row r="14574" ht="13.5" customHeight="1"/>
    <row r="14575" ht="13.5" customHeight="1"/>
    <row r="14576" ht="13.5" customHeight="1"/>
    <row r="14577" ht="13.5" customHeight="1"/>
    <row r="14578" ht="13.5" customHeight="1"/>
    <row r="14579" ht="13.5" customHeight="1"/>
    <row r="14580" ht="13.5" customHeight="1"/>
    <row r="14581" ht="13.5" customHeight="1"/>
    <row r="14582" ht="13.5" customHeight="1"/>
    <row r="14583" ht="13.5" customHeight="1"/>
    <row r="14584" ht="13.5" customHeight="1"/>
    <row r="14585" ht="13.5" customHeight="1"/>
    <row r="14586" ht="13.5" customHeight="1"/>
    <row r="14587" ht="13.5" customHeight="1"/>
    <row r="14588" ht="13.5" customHeight="1"/>
    <row r="14589" ht="13.5" customHeight="1"/>
    <row r="14590" ht="13.5" customHeight="1"/>
    <row r="14591" ht="13.5" customHeight="1"/>
    <row r="14592" ht="13.5" customHeight="1"/>
    <row r="14593" ht="13.5" customHeight="1"/>
    <row r="14594" ht="13.5" customHeight="1"/>
    <row r="14595" ht="13.5" customHeight="1"/>
    <row r="14596" ht="13.5" customHeight="1"/>
    <row r="14597" ht="13.5" customHeight="1"/>
    <row r="14598" ht="13.5" customHeight="1"/>
    <row r="14599" ht="13.5" customHeight="1"/>
    <row r="14600" ht="13.5" customHeight="1"/>
    <row r="14601" ht="13.5" customHeight="1"/>
    <row r="14602" ht="13.5" customHeight="1"/>
    <row r="14603" ht="13.5" customHeight="1"/>
    <row r="14604" ht="13.5" customHeight="1"/>
    <row r="14605" ht="13.5" customHeight="1"/>
    <row r="14606" ht="13.5" customHeight="1"/>
    <row r="14607" ht="13.5" customHeight="1"/>
    <row r="14608" ht="13.5" customHeight="1"/>
    <row r="14609" ht="13.5" customHeight="1"/>
    <row r="14610" ht="13.5" customHeight="1"/>
    <row r="14611" ht="13.5" customHeight="1"/>
    <row r="14612" ht="13.5" customHeight="1"/>
    <row r="14613" ht="13.5" customHeight="1"/>
    <row r="14614" ht="13.5" customHeight="1"/>
    <row r="14615" ht="13.5" customHeight="1"/>
    <row r="14616" ht="13.5" customHeight="1"/>
    <row r="14617" ht="13.5" customHeight="1"/>
    <row r="14618" ht="13.5" customHeight="1"/>
    <row r="14619" ht="13.5" customHeight="1"/>
    <row r="14620" ht="13.5" customHeight="1"/>
    <row r="14621" ht="13.5" customHeight="1"/>
    <row r="14622" ht="13.5" customHeight="1"/>
    <row r="14623" ht="13.5" customHeight="1"/>
    <row r="14624" ht="13.5" customHeight="1"/>
    <row r="14625" ht="13.5" customHeight="1"/>
    <row r="14626" ht="13.5" customHeight="1"/>
    <row r="14627" ht="13.5" customHeight="1"/>
    <row r="14628" ht="13.5" customHeight="1"/>
    <row r="14629" ht="13.5" customHeight="1"/>
    <row r="14630" ht="13.5" customHeight="1"/>
    <row r="14631" ht="13.5" customHeight="1"/>
    <row r="14632" ht="13.5" customHeight="1"/>
    <row r="14633" ht="13.5" customHeight="1"/>
    <row r="14634" ht="13.5" customHeight="1"/>
    <row r="14635" ht="13.5" customHeight="1"/>
    <row r="14636" ht="13.5" customHeight="1"/>
    <row r="14637" ht="13.5" customHeight="1"/>
    <row r="14638" ht="13.5" customHeight="1"/>
    <row r="14639" ht="13.5" customHeight="1"/>
    <row r="14640" ht="13.5" customHeight="1"/>
    <row r="14641" ht="13.5" customHeight="1"/>
    <row r="14642" ht="13.5" customHeight="1"/>
    <row r="14643" ht="13.5" customHeight="1"/>
    <row r="14644" ht="13.5" customHeight="1"/>
    <row r="14645" ht="13.5" customHeight="1"/>
    <row r="14646" ht="13.5" customHeight="1"/>
    <row r="14647" ht="13.5" customHeight="1"/>
    <row r="14648" ht="13.5" customHeight="1"/>
    <row r="14649" ht="13.5" customHeight="1"/>
    <row r="14650" ht="13.5" customHeight="1"/>
    <row r="14651" ht="13.5" customHeight="1"/>
    <row r="14652" ht="13.5" customHeight="1"/>
    <row r="14653" ht="13.5" customHeight="1"/>
    <row r="14654" ht="13.5" customHeight="1"/>
    <row r="14655" ht="13.5" customHeight="1"/>
    <row r="14656" ht="13.5" customHeight="1"/>
    <row r="14657" ht="13.5" customHeight="1"/>
    <row r="14658" ht="13.5" customHeight="1"/>
    <row r="14659" ht="13.5" customHeight="1"/>
    <row r="14660" ht="13.5" customHeight="1"/>
    <row r="14661" ht="13.5" customHeight="1"/>
    <row r="14662" ht="13.5" customHeight="1"/>
    <row r="14663" ht="13.5" customHeight="1"/>
    <row r="14664" ht="13.5" customHeight="1"/>
    <row r="14665" ht="13.5" customHeight="1"/>
    <row r="14666" ht="13.5" customHeight="1"/>
    <row r="14667" ht="13.5" customHeight="1"/>
    <row r="14668" ht="13.5" customHeight="1"/>
    <row r="14669" ht="13.5" customHeight="1"/>
    <row r="14670" ht="13.5" customHeight="1"/>
    <row r="14671" ht="13.5" customHeight="1"/>
    <row r="14672" ht="13.5" customHeight="1"/>
    <row r="14673" ht="13.5" customHeight="1"/>
    <row r="14674" ht="13.5" customHeight="1"/>
    <row r="14675" ht="13.5" customHeight="1"/>
    <row r="14676" ht="13.5" customHeight="1"/>
    <row r="14677" ht="13.5" customHeight="1"/>
    <row r="14678" ht="13.5" customHeight="1"/>
    <row r="14679" ht="13.5" customHeight="1"/>
    <row r="14680" ht="13.5" customHeight="1"/>
    <row r="14681" ht="13.5" customHeight="1"/>
    <row r="14682" ht="13.5" customHeight="1"/>
    <row r="14683" ht="13.5" customHeight="1"/>
    <row r="14684" ht="13.5" customHeight="1"/>
    <row r="14685" ht="13.5" customHeight="1"/>
    <row r="14686" ht="13.5" customHeight="1"/>
    <row r="14687" ht="13.5" customHeight="1"/>
    <row r="14688" ht="13.5" customHeight="1"/>
    <row r="14689" ht="13.5" customHeight="1"/>
    <row r="14690" ht="13.5" customHeight="1"/>
    <row r="14691" ht="13.5" customHeight="1"/>
    <row r="14692" ht="13.5" customHeight="1"/>
    <row r="14693" ht="13.5" customHeight="1"/>
    <row r="14694" ht="13.5" customHeight="1"/>
    <row r="14695" ht="13.5" customHeight="1"/>
    <row r="14696" ht="13.5" customHeight="1"/>
    <row r="14697" ht="13.5" customHeight="1"/>
    <row r="14698" ht="13.5" customHeight="1"/>
    <row r="14699" ht="13.5" customHeight="1"/>
    <row r="14700" ht="13.5" customHeight="1"/>
    <row r="14701" ht="13.5" customHeight="1"/>
    <row r="14702" ht="13.5" customHeight="1"/>
    <row r="14703" ht="13.5" customHeight="1"/>
    <row r="14704" ht="13.5" customHeight="1"/>
    <row r="14705" ht="13.5" customHeight="1"/>
    <row r="14706" ht="13.5" customHeight="1"/>
    <row r="14707" ht="13.5" customHeight="1"/>
    <row r="14708" ht="13.5" customHeight="1"/>
    <row r="14709" ht="13.5" customHeight="1"/>
    <row r="14710" ht="13.5" customHeight="1"/>
    <row r="14711" ht="13.5" customHeight="1"/>
    <row r="14712" ht="13.5" customHeight="1"/>
    <row r="14713" ht="13.5" customHeight="1"/>
    <row r="14714" ht="13.5" customHeight="1"/>
    <row r="14715" ht="13.5" customHeight="1"/>
    <row r="14716" ht="13.5" customHeight="1"/>
    <row r="14717" ht="13.5" customHeight="1"/>
    <row r="14718" ht="13.5" customHeight="1"/>
    <row r="14719" ht="13.5" customHeight="1"/>
    <row r="14720" ht="13.5" customHeight="1"/>
    <row r="14721" ht="13.5" customHeight="1"/>
    <row r="14722" ht="13.5" customHeight="1"/>
    <row r="14723" ht="13.5" customHeight="1"/>
    <row r="14724" ht="13.5" customHeight="1"/>
    <row r="14725" ht="13.5" customHeight="1"/>
    <row r="14726" ht="13.5" customHeight="1"/>
    <row r="14727" ht="13.5" customHeight="1"/>
    <row r="14728" ht="13.5" customHeight="1"/>
    <row r="14729" ht="13.5" customHeight="1"/>
    <row r="14730" ht="13.5" customHeight="1"/>
    <row r="14731" ht="13.5" customHeight="1"/>
    <row r="14732" ht="13.5" customHeight="1"/>
    <row r="14733" ht="13.5" customHeight="1"/>
    <row r="14734" ht="13.5" customHeight="1"/>
    <row r="14735" ht="13.5" customHeight="1"/>
    <row r="14736" ht="13.5" customHeight="1"/>
    <row r="14737" ht="13.5" customHeight="1"/>
    <row r="14738" ht="13.5" customHeight="1"/>
    <row r="14739" ht="13.5" customHeight="1"/>
    <row r="14740" ht="13.5" customHeight="1"/>
    <row r="14741" ht="13.5" customHeight="1"/>
    <row r="14742" ht="13.5" customHeight="1"/>
    <row r="14743" ht="13.5" customHeight="1"/>
    <row r="14744" ht="13.5" customHeight="1"/>
    <row r="14745" ht="13.5" customHeight="1"/>
    <row r="14746" ht="13.5" customHeight="1"/>
    <row r="14747" ht="13.5" customHeight="1"/>
    <row r="14748" ht="13.5" customHeight="1"/>
    <row r="14749" ht="13.5" customHeight="1"/>
    <row r="14750" ht="13.5" customHeight="1"/>
    <row r="14751" ht="13.5" customHeight="1"/>
    <row r="14752" ht="13.5" customHeight="1"/>
    <row r="14753" ht="13.5" customHeight="1"/>
    <row r="14754" ht="13.5" customHeight="1"/>
    <row r="14755" ht="13.5" customHeight="1"/>
    <row r="14756" ht="13.5" customHeight="1"/>
    <row r="14757" ht="13.5" customHeight="1"/>
    <row r="14758" ht="13.5" customHeight="1"/>
    <row r="14759" ht="13.5" customHeight="1"/>
    <row r="14760" ht="13.5" customHeight="1"/>
    <row r="14761" ht="13.5" customHeight="1"/>
    <row r="14762" ht="13.5" customHeight="1"/>
    <row r="14763" ht="13.5" customHeight="1"/>
    <row r="14764" ht="13.5" customHeight="1"/>
    <row r="14765" ht="13.5" customHeight="1"/>
    <row r="14766" ht="13.5" customHeight="1"/>
    <row r="14767" ht="13.5" customHeight="1"/>
    <row r="14768" ht="13.5" customHeight="1"/>
    <row r="14769" ht="13.5" customHeight="1"/>
    <row r="14770" ht="13.5" customHeight="1"/>
    <row r="14771" ht="13.5" customHeight="1"/>
    <row r="14772" ht="13.5" customHeight="1"/>
    <row r="14773" ht="13.5" customHeight="1"/>
    <row r="14774" ht="13.5" customHeight="1"/>
    <row r="14775" ht="13.5" customHeight="1"/>
    <row r="14776" ht="13.5" customHeight="1"/>
    <row r="14777" ht="13.5" customHeight="1"/>
    <row r="14778" ht="13.5" customHeight="1"/>
    <row r="14779" ht="13.5" customHeight="1"/>
    <row r="14780" ht="13.5" customHeight="1"/>
    <row r="14781" ht="13.5" customHeight="1"/>
    <row r="14782" ht="13.5" customHeight="1"/>
    <row r="14783" ht="13.5" customHeight="1"/>
    <row r="14784" ht="13.5" customHeight="1"/>
    <row r="14785" ht="13.5" customHeight="1"/>
    <row r="14786" ht="13.5" customHeight="1"/>
    <row r="14787" ht="13.5" customHeight="1"/>
    <row r="14788" ht="13.5" customHeight="1"/>
    <row r="14789" ht="13.5" customHeight="1"/>
    <row r="14790" ht="13.5" customHeight="1"/>
    <row r="14791" ht="13.5" customHeight="1"/>
    <row r="14792" ht="13.5" customHeight="1"/>
    <row r="14793" ht="13.5" customHeight="1"/>
    <row r="14794" ht="13.5" customHeight="1"/>
    <row r="14795" ht="13.5" customHeight="1"/>
    <row r="14796" ht="13.5" customHeight="1"/>
    <row r="14797" ht="13.5" customHeight="1"/>
    <row r="14798" ht="13.5" customHeight="1"/>
    <row r="14799" ht="13.5" customHeight="1"/>
    <row r="14800" ht="13.5" customHeight="1"/>
    <row r="14801" ht="13.5" customHeight="1"/>
    <row r="14802" ht="13.5" customHeight="1"/>
    <row r="14803" ht="13.5" customHeight="1"/>
    <row r="14804" ht="13.5" customHeight="1"/>
    <row r="14805" ht="13.5" customHeight="1"/>
    <row r="14806" ht="13.5" customHeight="1"/>
    <row r="14807" ht="13.5" customHeight="1"/>
    <row r="14808" ht="13.5" customHeight="1"/>
    <row r="14809" ht="13.5" customHeight="1"/>
    <row r="14810" ht="13.5" customHeight="1"/>
    <row r="14811" ht="13.5" customHeight="1"/>
    <row r="14812" ht="13.5" customHeight="1"/>
    <row r="14813" ht="13.5" customHeight="1"/>
    <row r="14814" ht="13.5" customHeight="1"/>
    <row r="14815" ht="13.5" customHeight="1"/>
    <row r="14816" ht="13.5" customHeight="1"/>
    <row r="14817" ht="13.5" customHeight="1"/>
    <row r="14818" ht="13.5" customHeight="1"/>
    <row r="14819" ht="13.5" customHeight="1"/>
    <row r="14820" ht="13.5" customHeight="1"/>
    <row r="14821" ht="13.5" customHeight="1"/>
    <row r="14822" ht="13.5" customHeight="1"/>
    <row r="14823" ht="13.5" customHeight="1"/>
    <row r="14824" ht="13.5" customHeight="1"/>
    <row r="14825" ht="13.5" customHeight="1"/>
    <row r="14826" ht="13.5" customHeight="1"/>
    <row r="14827" ht="13.5" customHeight="1"/>
    <row r="14828" ht="13.5" customHeight="1"/>
    <row r="14829" ht="13.5" customHeight="1"/>
    <row r="14830" ht="13.5" customHeight="1"/>
    <row r="14831" ht="13.5" customHeight="1"/>
    <row r="14832" ht="13.5" customHeight="1"/>
    <row r="14833" ht="13.5" customHeight="1"/>
    <row r="14834" ht="13.5" customHeight="1"/>
    <row r="14835" ht="13.5" customHeight="1"/>
    <row r="14836" ht="13.5" customHeight="1"/>
    <row r="14837" ht="13.5" customHeight="1"/>
    <row r="14838" ht="13.5" customHeight="1"/>
    <row r="14839" ht="13.5" customHeight="1"/>
    <row r="14840" ht="13.5" customHeight="1"/>
    <row r="14841" ht="13.5" customHeight="1"/>
    <row r="14842" ht="13.5" customHeight="1"/>
    <row r="14843" ht="13.5" customHeight="1"/>
    <row r="14844" ht="13.5" customHeight="1"/>
    <row r="14845" ht="13.5" customHeight="1"/>
    <row r="14846" ht="13.5" customHeight="1"/>
    <row r="14847" ht="13.5" customHeight="1"/>
    <row r="14848" ht="13.5" customHeight="1"/>
    <row r="14849" ht="13.5" customHeight="1"/>
    <row r="14850" ht="13.5" customHeight="1"/>
    <row r="14851" ht="13.5" customHeight="1"/>
    <row r="14852" ht="13.5" customHeight="1"/>
    <row r="14853" ht="13.5" customHeight="1"/>
    <row r="14854" ht="13.5" customHeight="1"/>
    <row r="14855" ht="13.5" customHeight="1"/>
    <row r="14856" ht="13.5" customHeight="1"/>
    <row r="14857" ht="13.5" customHeight="1"/>
    <row r="14858" ht="13.5" customHeight="1"/>
    <row r="14859" ht="13.5" customHeight="1"/>
    <row r="14860" ht="13.5" customHeight="1"/>
    <row r="14861" ht="13.5" customHeight="1"/>
    <row r="14862" ht="13.5" customHeight="1"/>
    <row r="14863" ht="13.5" customHeight="1"/>
    <row r="14864" ht="13.5" customHeight="1"/>
    <row r="14865" ht="13.5" customHeight="1"/>
    <row r="14866" ht="13.5" customHeight="1"/>
    <row r="14867" ht="13.5" customHeight="1"/>
    <row r="14868" ht="13.5" customHeight="1"/>
    <row r="14869" ht="13.5" customHeight="1"/>
    <row r="14870" ht="13.5" customHeight="1"/>
    <row r="14871" ht="13.5" customHeight="1"/>
    <row r="14872" ht="13.5" customHeight="1"/>
    <row r="14873" ht="13.5" customHeight="1"/>
    <row r="14874" ht="13.5" customHeight="1"/>
    <row r="14875" ht="13.5" customHeight="1"/>
    <row r="14876" ht="13.5" customHeight="1"/>
    <row r="14877" ht="13.5" customHeight="1"/>
    <row r="14878" ht="13.5" customHeight="1"/>
    <row r="14879" ht="13.5" customHeight="1"/>
    <row r="14880" ht="13.5" customHeight="1"/>
    <row r="14881" ht="13.5" customHeight="1"/>
    <row r="14882" ht="13.5" customHeight="1"/>
    <row r="14883" ht="13.5" customHeight="1"/>
    <row r="14884" ht="13.5" customHeight="1"/>
    <row r="14885" ht="13.5" customHeight="1"/>
    <row r="14886" ht="13.5" customHeight="1"/>
    <row r="14887" ht="13.5" customHeight="1"/>
    <row r="14888" ht="13.5" customHeight="1"/>
    <row r="14889" ht="13.5" customHeight="1"/>
    <row r="14890" ht="13.5" customHeight="1"/>
    <row r="14891" ht="13.5" customHeight="1"/>
    <row r="14892" ht="13.5" customHeight="1"/>
    <row r="14893" ht="13.5" customHeight="1"/>
    <row r="14894" ht="13.5" customHeight="1"/>
    <row r="14895" ht="13.5" customHeight="1"/>
    <row r="14896" ht="13.5" customHeight="1"/>
    <row r="14897" ht="13.5" customHeight="1"/>
    <row r="14898" ht="13.5" customHeight="1"/>
    <row r="14899" ht="13.5" customHeight="1"/>
    <row r="14900" ht="13.5" customHeight="1"/>
    <row r="14901" ht="13.5" customHeight="1"/>
    <row r="14902" ht="13.5" customHeight="1"/>
    <row r="14903" ht="13.5" customHeight="1"/>
    <row r="14904" ht="13.5" customHeight="1"/>
    <row r="14905" ht="13.5" customHeight="1"/>
    <row r="14906" ht="13.5" customHeight="1"/>
    <row r="14907" ht="13.5" customHeight="1"/>
    <row r="14908" ht="13.5" customHeight="1"/>
    <row r="14909" ht="13.5" customHeight="1"/>
    <row r="14910" ht="13.5" customHeight="1"/>
    <row r="14911" ht="13.5" customHeight="1"/>
    <row r="14912" ht="13.5" customHeight="1"/>
    <row r="14913" ht="13.5" customHeight="1"/>
    <row r="14914" ht="13.5" customHeight="1"/>
    <row r="14915" ht="13.5" customHeight="1"/>
    <row r="14916" ht="13.5" customHeight="1"/>
    <row r="14917" ht="13.5" customHeight="1"/>
    <row r="14918" ht="13.5" customHeight="1"/>
    <row r="14919" ht="13.5" customHeight="1"/>
    <row r="14920" ht="13.5" customHeight="1"/>
    <row r="14921" ht="13.5" customHeight="1"/>
    <row r="14922" ht="13.5" customHeight="1"/>
    <row r="14923" ht="13.5" customHeight="1"/>
    <row r="14924" ht="13.5" customHeight="1"/>
    <row r="14925" ht="13.5" customHeight="1"/>
    <row r="14926" ht="13.5" customHeight="1"/>
    <row r="14927" ht="13.5" customHeight="1"/>
    <row r="14928" ht="13.5" customHeight="1"/>
    <row r="14929" ht="13.5" customHeight="1"/>
    <row r="14930" ht="13.5" customHeight="1"/>
    <row r="14931" ht="13.5" customHeight="1"/>
    <row r="14932" ht="13.5" customHeight="1"/>
    <row r="14933" ht="13.5" customHeight="1"/>
    <row r="14934" ht="13.5" customHeight="1"/>
    <row r="14935" ht="13.5" customHeight="1"/>
    <row r="14936" ht="13.5" customHeight="1"/>
    <row r="14937" ht="13.5" customHeight="1"/>
    <row r="14938" ht="13.5" customHeight="1"/>
    <row r="14939" ht="13.5" customHeight="1"/>
    <row r="14940" ht="13.5" customHeight="1"/>
    <row r="14941" ht="13.5" customHeight="1"/>
    <row r="14942" ht="13.5" customHeight="1"/>
    <row r="14943" ht="13.5" customHeight="1"/>
    <row r="14944" ht="13.5" customHeight="1"/>
    <row r="14945" ht="13.5" customHeight="1"/>
    <row r="14946" ht="13.5" customHeight="1"/>
    <row r="14947" ht="13.5" customHeight="1"/>
    <row r="14948" ht="13.5" customHeight="1"/>
    <row r="14949" ht="13.5" customHeight="1"/>
    <row r="14950" ht="13.5" customHeight="1"/>
    <row r="14951" ht="13.5" customHeight="1"/>
    <row r="14952" ht="13.5" customHeight="1"/>
    <row r="14953" ht="13.5" customHeight="1"/>
    <row r="14954" ht="13.5" customHeight="1"/>
    <row r="14955" ht="13.5" customHeight="1"/>
    <row r="14956" ht="13.5" customHeight="1"/>
    <row r="14957" ht="13.5" customHeight="1"/>
    <row r="14958" ht="13.5" customHeight="1"/>
    <row r="14959" ht="13.5" customHeight="1"/>
    <row r="14960" ht="13.5" customHeight="1"/>
    <row r="14961" ht="13.5" customHeight="1"/>
    <row r="14962" ht="13.5" customHeight="1"/>
    <row r="14963" ht="13.5" customHeight="1"/>
    <row r="14964" ht="13.5" customHeight="1"/>
    <row r="14965" ht="13.5" customHeight="1"/>
    <row r="14966" ht="13.5" customHeight="1"/>
    <row r="14967" ht="13.5" customHeight="1"/>
    <row r="14968" ht="13.5" customHeight="1"/>
    <row r="14969" ht="13.5" customHeight="1"/>
    <row r="14970" ht="13.5" customHeight="1"/>
    <row r="14971" ht="13.5" customHeight="1"/>
    <row r="14972" ht="13.5" customHeight="1"/>
    <row r="14973" ht="13.5" customHeight="1"/>
    <row r="14974" ht="13.5" customHeight="1"/>
    <row r="14975" ht="13.5" customHeight="1"/>
    <row r="14976" ht="13.5" customHeight="1"/>
    <row r="14977" ht="13.5" customHeight="1"/>
    <row r="14978" ht="13.5" customHeight="1"/>
    <row r="14979" ht="13.5" customHeight="1"/>
    <row r="14980" ht="13.5" customHeight="1"/>
    <row r="14981" ht="13.5" customHeight="1"/>
    <row r="14982" ht="13.5" customHeight="1"/>
    <row r="14983" ht="13.5" customHeight="1"/>
    <row r="14984" ht="13.5" customHeight="1"/>
    <row r="14985" ht="13.5" customHeight="1"/>
    <row r="14986" ht="13.5" customHeight="1"/>
    <row r="14987" ht="13.5" customHeight="1"/>
    <row r="14988" ht="13.5" customHeight="1"/>
    <row r="14989" ht="13.5" customHeight="1"/>
    <row r="14990" ht="13.5" customHeight="1"/>
    <row r="14991" ht="13.5" customHeight="1"/>
    <row r="14992" ht="13.5" customHeight="1"/>
    <row r="14993" ht="13.5" customHeight="1"/>
    <row r="14994" ht="13.5" customHeight="1"/>
    <row r="14995" ht="13.5" customHeight="1"/>
    <row r="14996" ht="13.5" customHeight="1"/>
    <row r="14997" ht="13.5" customHeight="1"/>
    <row r="14998" ht="13.5" customHeight="1"/>
    <row r="14999" ht="13.5" customHeight="1"/>
    <row r="15000" ht="13.5" customHeight="1"/>
    <row r="15001" ht="13.5" customHeight="1"/>
    <row r="15002" ht="13.5" customHeight="1"/>
    <row r="15003" ht="13.5" customHeight="1"/>
    <row r="15004" ht="13.5" customHeight="1"/>
    <row r="15005" ht="13.5" customHeight="1"/>
    <row r="15006" ht="13.5" customHeight="1"/>
    <row r="15007" ht="13.5" customHeight="1"/>
    <row r="15008" ht="13.5" customHeight="1"/>
    <row r="15009" ht="13.5" customHeight="1"/>
    <row r="15010" ht="13.5" customHeight="1"/>
    <row r="15011" ht="13.5" customHeight="1"/>
    <row r="15012" ht="13.5" customHeight="1"/>
    <row r="15013" ht="13.5" customHeight="1"/>
    <row r="15014" ht="13.5" customHeight="1"/>
    <row r="15015" ht="13.5" customHeight="1"/>
    <row r="15016" ht="13.5" customHeight="1"/>
    <row r="15017" ht="13.5" customHeight="1"/>
    <row r="15018" ht="13.5" customHeight="1"/>
    <row r="15019" ht="13.5" customHeight="1"/>
    <row r="15020" ht="13.5" customHeight="1"/>
    <row r="15021" ht="13.5" customHeight="1"/>
    <row r="15022" ht="13.5" customHeight="1"/>
    <row r="15023" ht="13.5" customHeight="1"/>
    <row r="15024" ht="13.5" customHeight="1"/>
    <row r="15025" ht="13.5" customHeight="1"/>
    <row r="15026" ht="13.5" customHeight="1"/>
    <row r="15027" ht="13.5" customHeight="1"/>
    <row r="15028" ht="13.5" customHeight="1"/>
    <row r="15029" ht="13.5" customHeight="1"/>
    <row r="15030" ht="13.5" customHeight="1"/>
    <row r="15031" ht="13.5" customHeight="1"/>
    <row r="15032" ht="13.5" customHeight="1"/>
    <row r="15033" ht="13.5" customHeight="1"/>
    <row r="15034" ht="13.5" customHeight="1"/>
    <row r="15035" ht="13.5" customHeight="1"/>
    <row r="15036" ht="13.5" customHeight="1"/>
    <row r="15037" ht="13.5" customHeight="1"/>
    <row r="15038" ht="13.5" customHeight="1"/>
    <row r="15039" ht="13.5" customHeight="1"/>
    <row r="15040" ht="13.5" customHeight="1"/>
    <row r="15041" ht="13.5" customHeight="1"/>
    <row r="15042" ht="13.5" customHeight="1"/>
    <row r="15043" ht="13.5" customHeight="1"/>
    <row r="15044" ht="13.5" customHeight="1"/>
    <row r="15045" ht="13.5" customHeight="1"/>
    <row r="15046" ht="13.5" customHeight="1"/>
    <row r="15047" ht="13.5" customHeight="1"/>
    <row r="15048" ht="13.5" customHeight="1"/>
    <row r="15049" ht="13.5" customHeight="1"/>
    <row r="15050" ht="13.5" customHeight="1"/>
    <row r="15051" ht="13.5" customHeight="1"/>
    <row r="15052" ht="13.5" customHeight="1"/>
    <row r="15053" ht="13.5" customHeight="1"/>
    <row r="15054" ht="13.5" customHeight="1"/>
    <row r="15055" ht="13.5" customHeight="1"/>
    <row r="15056" ht="13.5" customHeight="1"/>
    <row r="15057" ht="13.5" customHeight="1"/>
    <row r="15058" ht="13.5" customHeight="1"/>
    <row r="15059" ht="13.5" customHeight="1"/>
    <row r="15060" ht="13.5" customHeight="1"/>
    <row r="15061" ht="13.5" customHeight="1"/>
    <row r="15062" ht="13.5" customHeight="1"/>
    <row r="15063" ht="13.5" customHeight="1"/>
    <row r="15064" ht="13.5" customHeight="1"/>
    <row r="15065" ht="13.5" customHeight="1"/>
    <row r="15066" ht="13.5" customHeight="1"/>
    <row r="15067" ht="13.5" customHeight="1"/>
    <row r="15068" ht="13.5" customHeight="1"/>
    <row r="15069" ht="13.5" customHeight="1"/>
    <row r="15070" ht="13.5" customHeight="1"/>
    <row r="15071" ht="13.5" customHeight="1"/>
    <row r="15072" ht="13.5" customHeight="1"/>
    <row r="15073" ht="13.5" customHeight="1"/>
    <row r="15074" ht="13.5" customHeight="1"/>
    <row r="15075" ht="13.5" customHeight="1"/>
    <row r="15076" ht="13.5" customHeight="1"/>
    <row r="15077" ht="13.5" customHeight="1"/>
    <row r="15078" ht="13.5" customHeight="1"/>
    <row r="15079" ht="13.5" customHeight="1"/>
    <row r="15080" ht="13.5" customHeight="1"/>
    <row r="15081" ht="13.5" customHeight="1"/>
    <row r="15082" ht="13.5" customHeight="1"/>
    <row r="15083" ht="13.5" customHeight="1"/>
    <row r="15084" ht="13.5" customHeight="1"/>
    <row r="15085" ht="13.5" customHeight="1"/>
    <row r="15086" ht="13.5" customHeight="1"/>
    <row r="15087" ht="13.5" customHeight="1"/>
    <row r="15088" ht="13.5" customHeight="1"/>
    <row r="15089" ht="13.5" customHeight="1"/>
    <row r="15090" ht="13.5" customHeight="1"/>
    <row r="15091" ht="13.5" customHeight="1"/>
    <row r="15092" ht="13.5" customHeight="1"/>
    <row r="15093" ht="13.5" customHeight="1"/>
    <row r="15094" ht="13.5" customHeight="1"/>
    <row r="15095" ht="13.5" customHeight="1"/>
    <row r="15096" ht="13.5" customHeight="1"/>
    <row r="15097" ht="13.5" customHeight="1"/>
    <row r="15098" ht="13.5" customHeight="1"/>
    <row r="15099" ht="13.5" customHeight="1"/>
    <row r="15100" ht="13.5" customHeight="1"/>
    <row r="15101" ht="13.5" customHeight="1"/>
    <row r="15102" ht="13.5" customHeight="1"/>
    <row r="15103" ht="13.5" customHeight="1"/>
    <row r="15104" ht="13.5" customHeight="1"/>
    <row r="15105" ht="13.5" customHeight="1"/>
    <row r="15106" ht="13.5" customHeight="1"/>
    <row r="15107" ht="13.5" customHeight="1"/>
    <row r="15108" ht="13.5" customHeight="1"/>
    <row r="15109" ht="13.5" customHeight="1"/>
    <row r="15110" ht="13.5" customHeight="1"/>
    <row r="15111" ht="13.5" customHeight="1"/>
    <row r="15112" ht="13.5" customHeight="1"/>
    <row r="15113" ht="13.5" customHeight="1"/>
    <row r="15114" ht="13.5" customHeight="1"/>
    <row r="15115" ht="13.5" customHeight="1"/>
    <row r="15116" ht="13.5" customHeight="1"/>
    <row r="15117" ht="13.5" customHeight="1"/>
    <row r="15118" ht="13.5" customHeight="1"/>
    <row r="15119" ht="13.5" customHeight="1"/>
    <row r="15120" ht="13.5" customHeight="1"/>
    <row r="15121" ht="13.5" customHeight="1"/>
    <row r="15122" ht="13.5" customHeight="1"/>
    <row r="15123" ht="13.5" customHeight="1"/>
    <row r="15124" ht="13.5" customHeight="1"/>
    <row r="15125" ht="13.5" customHeight="1"/>
    <row r="15126" ht="13.5" customHeight="1"/>
    <row r="15127" ht="13.5" customHeight="1"/>
    <row r="15128" ht="13.5" customHeight="1"/>
    <row r="15129" ht="13.5" customHeight="1"/>
    <row r="15130" ht="13.5" customHeight="1"/>
    <row r="15131" ht="13.5" customHeight="1"/>
    <row r="15132" ht="13.5" customHeight="1"/>
    <row r="15133" ht="13.5" customHeight="1"/>
    <row r="15134" ht="13.5" customHeight="1"/>
    <row r="15135" ht="13.5" customHeight="1"/>
    <row r="15136" ht="13.5" customHeight="1"/>
    <row r="15137" ht="13.5" customHeight="1"/>
    <row r="15138" ht="13.5" customHeight="1"/>
    <row r="15139" ht="13.5" customHeight="1"/>
    <row r="15140" ht="13.5" customHeight="1"/>
    <row r="15141" ht="13.5" customHeight="1"/>
    <row r="15142" ht="13.5" customHeight="1"/>
    <row r="15143" ht="13.5" customHeight="1"/>
    <row r="15144" ht="13.5" customHeight="1"/>
    <row r="15145" ht="13.5" customHeight="1"/>
    <row r="15146" ht="13.5" customHeight="1"/>
    <row r="15147" ht="13.5" customHeight="1"/>
    <row r="15148" ht="13.5" customHeight="1"/>
    <row r="15149" ht="13.5" customHeight="1"/>
    <row r="15150" ht="13.5" customHeight="1"/>
    <row r="15151" ht="13.5" customHeight="1"/>
    <row r="15152" ht="13.5" customHeight="1"/>
    <row r="15153" ht="13.5" customHeight="1"/>
    <row r="15154" ht="13.5" customHeight="1"/>
    <row r="15155" ht="13.5" customHeight="1"/>
    <row r="15156" ht="13.5" customHeight="1"/>
    <row r="15157" ht="13.5" customHeight="1"/>
    <row r="15158" ht="13.5" customHeight="1"/>
    <row r="15159" ht="13.5" customHeight="1"/>
    <row r="15160" ht="13.5" customHeight="1"/>
    <row r="15161" ht="13.5" customHeight="1"/>
    <row r="15162" ht="13.5" customHeight="1"/>
    <row r="15163" ht="13.5" customHeight="1"/>
    <row r="15164" ht="13.5" customHeight="1"/>
    <row r="15165" ht="13.5" customHeight="1"/>
    <row r="15166" ht="13.5" customHeight="1"/>
    <row r="15167" ht="13.5" customHeight="1"/>
    <row r="15168" ht="13.5" customHeight="1"/>
    <row r="15169" ht="13.5" customHeight="1"/>
    <row r="15170" ht="13.5" customHeight="1"/>
    <row r="15171" ht="13.5" customHeight="1"/>
    <row r="15172" ht="13.5" customHeight="1"/>
    <row r="15173" ht="13.5" customHeight="1"/>
    <row r="15174" ht="13.5" customHeight="1"/>
    <row r="15175" ht="13.5" customHeight="1"/>
    <row r="15176" ht="13.5" customHeight="1"/>
    <row r="15177" ht="13.5" customHeight="1"/>
    <row r="15178" ht="13.5" customHeight="1"/>
    <row r="15179" ht="13.5" customHeight="1"/>
    <row r="15180" ht="13.5" customHeight="1"/>
    <row r="15181" ht="13.5" customHeight="1"/>
    <row r="15182" ht="13.5" customHeight="1"/>
    <row r="15183" ht="13.5" customHeight="1"/>
    <row r="15184" ht="13.5" customHeight="1"/>
    <row r="15185" ht="13.5" customHeight="1"/>
    <row r="15186" ht="13.5" customHeight="1"/>
    <row r="15187" ht="13.5" customHeight="1"/>
    <row r="15188" ht="13.5" customHeight="1"/>
    <row r="15189" ht="13.5" customHeight="1"/>
    <row r="15190" ht="13.5" customHeight="1"/>
    <row r="15191" ht="13.5" customHeight="1"/>
    <row r="15192" ht="13.5" customHeight="1"/>
    <row r="15193" ht="13.5" customHeight="1"/>
    <row r="15194" ht="13.5" customHeight="1"/>
    <row r="15195" ht="13.5" customHeight="1"/>
    <row r="15196" ht="13.5" customHeight="1"/>
    <row r="15197" ht="13.5" customHeight="1"/>
    <row r="15198" ht="13.5" customHeight="1"/>
    <row r="15199" ht="13.5" customHeight="1"/>
    <row r="15200" ht="13.5" customHeight="1"/>
    <row r="15201" ht="13.5" customHeight="1"/>
    <row r="15202" ht="13.5" customHeight="1"/>
    <row r="15203" ht="13.5" customHeight="1"/>
    <row r="15204" ht="13.5" customHeight="1"/>
    <row r="15205" ht="13.5" customHeight="1"/>
    <row r="15206" ht="13.5" customHeight="1"/>
    <row r="15207" ht="13.5" customHeight="1"/>
    <row r="15208" ht="13.5" customHeight="1"/>
    <row r="15209" ht="13.5" customHeight="1"/>
    <row r="15210" ht="13.5" customHeight="1"/>
    <row r="15211" ht="13.5" customHeight="1"/>
    <row r="15212" ht="13.5" customHeight="1"/>
    <row r="15213" ht="13.5" customHeight="1"/>
    <row r="15214" ht="13.5" customHeight="1"/>
    <row r="15215" ht="13.5" customHeight="1"/>
    <row r="15216" ht="13.5" customHeight="1"/>
    <row r="15217" ht="13.5" customHeight="1"/>
    <row r="15218" ht="13.5" customHeight="1"/>
    <row r="15219" ht="13.5" customHeight="1"/>
    <row r="15220" ht="13.5" customHeight="1"/>
    <row r="15221" ht="13.5" customHeight="1"/>
    <row r="15222" ht="13.5" customHeight="1"/>
    <row r="15223" ht="13.5" customHeight="1"/>
    <row r="15224" ht="13.5" customHeight="1"/>
    <row r="15225" ht="13.5" customHeight="1"/>
    <row r="15226" ht="13.5" customHeight="1"/>
    <row r="15227" ht="13.5" customHeight="1"/>
    <row r="15228" ht="13.5" customHeight="1"/>
    <row r="15229" ht="13.5" customHeight="1"/>
    <row r="15230" ht="13.5" customHeight="1"/>
    <row r="15231" ht="13.5" customHeight="1"/>
    <row r="15232" ht="13.5" customHeight="1"/>
    <row r="15233" ht="13.5" customHeight="1"/>
    <row r="15234" ht="13.5" customHeight="1"/>
    <row r="15235" ht="13.5" customHeight="1"/>
    <row r="15236" ht="13.5" customHeight="1"/>
    <row r="15237" ht="13.5" customHeight="1"/>
    <row r="15238" ht="13.5" customHeight="1"/>
    <row r="15239" ht="13.5" customHeight="1"/>
    <row r="15240" ht="13.5" customHeight="1"/>
    <row r="15241" ht="13.5" customHeight="1"/>
    <row r="15242" ht="13.5" customHeight="1"/>
    <row r="15243" ht="13.5" customHeight="1"/>
    <row r="15244" ht="13.5" customHeight="1"/>
    <row r="15245" ht="13.5" customHeight="1"/>
    <row r="15246" ht="13.5" customHeight="1"/>
    <row r="15247" ht="13.5" customHeight="1"/>
    <row r="15248" ht="13.5" customHeight="1"/>
    <row r="15249" ht="13.5" customHeight="1"/>
    <row r="15250" ht="13.5" customHeight="1"/>
    <row r="15251" ht="13.5" customHeight="1"/>
    <row r="15252" ht="13.5" customHeight="1"/>
    <row r="15253" ht="13.5" customHeight="1"/>
    <row r="15254" ht="13.5" customHeight="1"/>
    <row r="15255" ht="13.5" customHeight="1"/>
    <row r="15256" ht="13.5" customHeight="1"/>
    <row r="15257" ht="13.5" customHeight="1"/>
    <row r="15258" ht="13.5" customHeight="1"/>
    <row r="15259" ht="13.5" customHeight="1"/>
    <row r="15260" ht="13.5" customHeight="1"/>
    <row r="15261" ht="13.5" customHeight="1"/>
    <row r="15262" ht="13.5" customHeight="1"/>
    <row r="15263" ht="13.5" customHeight="1"/>
    <row r="15264" ht="13.5" customHeight="1"/>
    <row r="15265" ht="13.5" customHeight="1"/>
    <row r="15266" ht="13.5" customHeight="1"/>
    <row r="15267" ht="13.5" customHeight="1"/>
    <row r="15268" ht="13.5" customHeight="1"/>
    <row r="15269" ht="13.5" customHeight="1"/>
    <row r="15270" ht="13.5" customHeight="1"/>
    <row r="15271" ht="13.5" customHeight="1"/>
    <row r="15272" ht="13.5" customHeight="1"/>
    <row r="15273" ht="13.5" customHeight="1"/>
    <row r="15274" ht="13.5" customHeight="1"/>
    <row r="15275" ht="13.5" customHeight="1"/>
    <row r="15276" ht="13.5" customHeight="1"/>
    <row r="15277" ht="13.5" customHeight="1"/>
    <row r="15278" ht="13.5" customHeight="1"/>
    <row r="15279" ht="13.5" customHeight="1"/>
    <row r="15280" ht="13.5" customHeight="1"/>
    <row r="15281" ht="13.5" customHeight="1"/>
    <row r="15282" ht="13.5" customHeight="1"/>
    <row r="15283" ht="13.5" customHeight="1"/>
    <row r="15284" ht="13.5" customHeight="1"/>
    <row r="15285" ht="13.5" customHeight="1"/>
    <row r="15286" ht="13.5" customHeight="1"/>
    <row r="15287" ht="13.5" customHeight="1"/>
    <row r="15288" ht="13.5" customHeight="1"/>
    <row r="15289" ht="13.5" customHeight="1"/>
    <row r="15290" ht="13.5" customHeight="1"/>
    <row r="15291" ht="13.5" customHeight="1"/>
    <row r="15292" ht="13.5" customHeight="1"/>
    <row r="15293" ht="13.5" customHeight="1"/>
    <row r="15294" ht="13.5" customHeight="1"/>
    <row r="15295" ht="13.5" customHeight="1"/>
    <row r="15296" ht="13.5" customHeight="1"/>
    <row r="15297" ht="13.5" customHeight="1"/>
    <row r="15298" ht="13.5" customHeight="1"/>
    <row r="15299" ht="13.5" customHeight="1"/>
    <row r="15300" ht="13.5" customHeight="1"/>
    <row r="15301" ht="13.5" customHeight="1"/>
    <row r="15302" ht="13.5" customHeight="1"/>
    <row r="15303" ht="13.5" customHeight="1"/>
    <row r="15304" ht="13.5" customHeight="1"/>
    <row r="15305" ht="13.5" customHeight="1"/>
    <row r="15306" ht="13.5" customHeight="1"/>
    <row r="15307" ht="13.5" customHeight="1"/>
    <row r="15308" ht="13.5" customHeight="1"/>
    <row r="15309" ht="13.5" customHeight="1"/>
    <row r="15310" ht="13.5" customHeight="1"/>
    <row r="15311" ht="13.5" customHeight="1"/>
    <row r="15312" ht="13.5" customHeight="1"/>
    <row r="15313" ht="13.5" customHeight="1"/>
    <row r="15314" ht="13.5" customHeight="1"/>
    <row r="15315" ht="13.5" customHeight="1"/>
    <row r="15316" ht="13.5" customHeight="1"/>
    <row r="15317" ht="13.5" customHeight="1"/>
    <row r="15318" ht="13.5" customHeight="1"/>
    <row r="15319" ht="13.5" customHeight="1"/>
    <row r="15320" ht="13.5" customHeight="1"/>
    <row r="15321" ht="13.5" customHeight="1"/>
    <row r="15322" ht="13.5" customHeight="1"/>
    <row r="15323" ht="13.5" customHeight="1"/>
    <row r="15324" ht="13.5" customHeight="1"/>
    <row r="15325" ht="13.5" customHeight="1"/>
    <row r="15326" ht="13.5" customHeight="1"/>
    <row r="15327" ht="13.5" customHeight="1"/>
    <row r="15328" ht="13.5" customHeight="1"/>
    <row r="15329" ht="13.5" customHeight="1"/>
    <row r="15330" ht="13.5" customHeight="1"/>
    <row r="15331" ht="13.5" customHeight="1"/>
    <row r="15332" ht="13.5" customHeight="1"/>
    <row r="15333" ht="13.5" customHeight="1"/>
    <row r="15334" ht="13.5" customHeight="1"/>
    <row r="15335" ht="13.5" customHeight="1"/>
    <row r="15336" ht="13.5" customHeight="1"/>
    <row r="15337" ht="13.5" customHeight="1"/>
    <row r="15338" ht="13.5" customHeight="1"/>
    <row r="15339" ht="13.5" customHeight="1"/>
    <row r="15340" ht="13.5" customHeight="1"/>
    <row r="15341" ht="13.5" customHeight="1"/>
    <row r="15342" ht="13.5" customHeight="1"/>
    <row r="15343" ht="13.5" customHeight="1"/>
    <row r="15344" ht="13.5" customHeight="1"/>
    <row r="15345" ht="13.5" customHeight="1"/>
    <row r="15346" ht="13.5" customHeight="1"/>
    <row r="15347" ht="13.5" customHeight="1"/>
    <row r="15348" ht="13.5" customHeight="1"/>
    <row r="15349" ht="13.5" customHeight="1"/>
    <row r="15350" ht="13.5" customHeight="1"/>
    <row r="15351" ht="13.5" customHeight="1"/>
    <row r="15352" ht="13.5" customHeight="1"/>
    <row r="15353" ht="13.5" customHeight="1"/>
    <row r="15354" ht="13.5" customHeight="1"/>
    <row r="15355" ht="13.5" customHeight="1"/>
    <row r="15356" ht="13.5" customHeight="1"/>
    <row r="15357" ht="13.5" customHeight="1"/>
    <row r="15358" ht="13.5" customHeight="1"/>
    <row r="15359" ht="13.5" customHeight="1"/>
    <row r="15360" ht="13.5" customHeight="1"/>
    <row r="15361" ht="13.5" customHeight="1"/>
    <row r="15362" ht="13.5" customHeight="1"/>
    <row r="15363" ht="13.5" customHeight="1"/>
    <row r="15364" ht="13.5" customHeight="1"/>
    <row r="15365" ht="13.5" customHeight="1"/>
    <row r="15366" ht="13.5" customHeight="1"/>
    <row r="15367" ht="13.5" customHeight="1"/>
    <row r="15368" ht="13.5" customHeight="1"/>
    <row r="15369" ht="13.5" customHeight="1"/>
    <row r="15370" ht="13.5" customHeight="1"/>
    <row r="15371" ht="13.5" customHeight="1"/>
    <row r="15372" ht="13.5" customHeight="1"/>
    <row r="15373" ht="13.5" customHeight="1"/>
    <row r="15374" ht="13.5" customHeight="1"/>
    <row r="15375" ht="13.5" customHeight="1"/>
    <row r="15376" ht="13.5" customHeight="1"/>
    <row r="15377" ht="13.5" customHeight="1"/>
    <row r="15378" ht="13.5" customHeight="1"/>
    <row r="15379" ht="13.5" customHeight="1"/>
    <row r="15380" ht="13.5" customHeight="1"/>
    <row r="15381" ht="13.5" customHeight="1"/>
    <row r="15382" ht="13.5" customHeight="1"/>
    <row r="15383" ht="13.5" customHeight="1"/>
    <row r="15384" ht="13.5" customHeight="1"/>
    <row r="15385" ht="13.5" customHeight="1"/>
    <row r="15386" ht="13.5" customHeight="1"/>
    <row r="15387" ht="13.5" customHeight="1"/>
    <row r="15388" ht="13.5" customHeight="1"/>
    <row r="15389" ht="13.5" customHeight="1"/>
    <row r="15390" ht="13.5" customHeight="1"/>
    <row r="15391" ht="13.5" customHeight="1"/>
    <row r="15392" ht="13.5" customHeight="1"/>
    <row r="15393" ht="13.5" customHeight="1"/>
    <row r="15394" ht="13.5" customHeight="1"/>
    <row r="15395" ht="13.5" customHeight="1"/>
    <row r="15396" ht="13.5" customHeight="1"/>
    <row r="15397" ht="13.5" customHeight="1"/>
    <row r="15398" ht="13.5" customHeight="1"/>
    <row r="15399" ht="13.5" customHeight="1"/>
    <row r="15400" ht="13.5" customHeight="1"/>
    <row r="15401" ht="13.5" customHeight="1"/>
    <row r="15402" ht="13.5" customHeight="1"/>
    <row r="15403" ht="13.5" customHeight="1"/>
    <row r="15404" ht="13.5" customHeight="1"/>
    <row r="15405" ht="13.5" customHeight="1"/>
    <row r="15406" ht="13.5" customHeight="1"/>
    <row r="15407" ht="13.5" customHeight="1"/>
    <row r="15408" ht="13.5" customHeight="1"/>
    <row r="15409" ht="13.5" customHeight="1"/>
    <row r="15410" ht="13.5" customHeight="1"/>
    <row r="15411" ht="13.5" customHeight="1"/>
    <row r="15412" ht="13.5" customHeight="1"/>
    <row r="15413" ht="13.5" customHeight="1"/>
    <row r="15414" ht="13.5" customHeight="1"/>
    <row r="15415" ht="13.5" customHeight="1"/>
    <row r="15416" ht="13.5" customHeight="1"/>
    <row r="15417" ht="13.5" customHeight="1"/>
    <row r="15418" ht="13.5" customHeight="1"/>
    <row r="15419" ht="13.5" customHeight="1"/>
    <row r="15420" ht="13.5" customHeight="1"/>
    <row r="15421" ht="13.5" customHeight="1"/>
    <row r="15422" ht="13.5" customHeight="1"/>
    <row r="15423" ht="13.5" customHeight="1"/>
    <row r="15424" ht="13.5" customHeight="1"/>
    <row r="15425" ht="13.5" customHeight="1"/>
    <row r="15426" ht="13.5" customHeight="1"/>
    <row r="15427" ht="13.5" customHeight="1"/>
    <row r="15428" ht="13.5" customHeight="1"/>
    <row r="15429" ht="13.5" customHeight="1"/>
    <row r="15430" ht="13.5" customHeight="1"/>
    <row r="15431" ht="13.5" customHeight="1"/>
    <row r="15432" ht="13.5" customHeight="1"/>
    <row r="15433" ht="13.5" customHeight="1"/>
    <row r="15434" ht="13.5" customHeight="1"/>
    <row r="15435" ht="13.5" customHeight="1"/>
    <row r="15436" ht="13.5" customHeight="1"/>
    <row r="15437" ht="13.5" customHeight="1"/>
    <row r="15438" ht="13.5" customHeight="1"/>
    <row r="15439" ht="13.5" customHeight="1"/>
    <row r="15440" ht="13.5" customHeight="1"/>
    <row r="15441" ht="13.5" customHeight="1"/>
    <row r="15442" ht="13.5" customHeight="1"/>
    <row r="15443" ht="13.5" customHeight="1"/>
    <row r="15444" ht="13.5" customHeight="1"/>
    <row r="15445" ht="13.5" customHeight="1"/>
    <row r="15446" ht="13.5" customHeight="1"/>
    <row r="15447" ht="13.5" customHeight="1"/>
    <row r="15448" ht="13.5" customHeight="1"/>
    <row r="15449" ht="13.5" customHeight="1"/>
    <row r="15450" ht="13.5" customHeight="1"/>
    <row r="15451" ht="13.5" customHeight="1"/>
    <row r="15452" ht="13.5" customHeight="1"/>
    <row r="15453" ht="13.5" customHeight="1"/>
    <row r="15454" ht="13.5" customHeight="1"/>
    <row r="15455" ht="13.5" customHeight="1"/>
    <row r="15456" ht="13.5" customHeight="1"/>
    <row r="15457" ht="13.5" customHeight="1"/>
    <row r="15458" ht="13.5" customHeight="1"/>
    <row r="15459" ht="13.5" customHeight="1"/>
    <row r="15460" ht="13.5" customHeight="1"/>
    <row r="15461" ht="13.5" customHeight="1"/>
    <row r="15462" ht="13.5" customHeight="1"/>
    <row r="15463" ht="13.5" customHeight="1"/>
    <row r="15464" ht="13.5" customHeight="1"/>
    <row r="15465" ht="13.5" customHeight="1"/>
    <row r="15466" ht="13.5" customHeight="1"/>
    <row r="15467" ht="13.5" customHeight="1"/>
    <row r="15468" ht="13.5" customHeight="1"/>
    <row r="15469" ht="13.5" customHeight="1"/>
    <row r="15470" ht="13.5" customHeight="1"/>
    <row r="15471" ht="13.5" customHeight="1"/>
    <row r="15472" ht="13.5" customHeight="1"/>
    <row r="15473" ht="13.5" customHeight="1"/>
    <row r="15474" ht="13.5" customHeight="1"/>
    <row r="15475" ht="13.5" customHeight="1"/>
    <row r="15476" ht="13.5" customHeight="1"/>
    <row r="15477" ht="13.5" customHeight="1"/>
    <row r="15478" ht="13.5" customHeight="1"/>
    <row r="15479" ht="13.5" customHeight="1"/>
    <row r="15480" ht="13.5" customHeight="1"/>
    <row r="15481" ht="13.5" customHeight="1"/>
    <row r="15482" ht="13.5" customHeight="1"/>
    <row r="15483" ht="13.5" customHeight="1"/>
    <row r="15484" ht="13.5" customHeight="1"/>
    <row r="15485" ht="13.5" customHeight="1"/>
    <row r="15486" ht="13.5" customHeight="1"/>
    <row r="15487" ht="13.5" customHeight="1"/>
    <row r="15488" ht="13.5" customHeight="1"/>
    <row r="15489" ht="13.5" customHeight="1"/>
    <row r="15490" ht="13.5" customHeight="1"/>
    <row r="15491" ht="13.5" customHeight="1"/>
    <row r="15492" ht="13.5" customHeight="1"/>
    <row r="15493" ht="13.5" customHeight="1"/>
    <row r="15494" ht="13.5" customHeight="1"/>
    <row r="15495" ht="13.5" customHeight="1"/>
    <row r="15496" ht="13.5" customHeight="1"/>
    <row r="15497" ht="13.5" customHeight="1"/>
    <row r="15498" ht="13.5" customHeight="1"/>
    <row r="15499" ht="13.5" customHeight="1"/>
    <row r="15500" ht="13.5" customHeight="1"/>
    <row r="15501" ht="13.5" customHeight="1"/>
    <row r="15502" ht="13.5" customHeight="1"/>
    <row r="15503" ht="13.5" customHeight="1"/>
    <row r="15504" ht="13.5" customHeight="1"/>
    <row r="15505" ht="13.5" customHeight="1"/>
    <row r="15506" ht="13.5" customHeight="1"/>
    <row r="15507" ht="13.5" customHeight="1"/>
    <row r="15508" ht="13.5" customHeight="1"/>
    <row r="15509" ht="13.5" customHeight="1"/>
    <row r="15510" ht="13.5" customHeight="1"/>
    <row r="15511" ht="13.5" customHeight="1"/>
    <row r="15512" ht="13.5" customHeight="1"/>
    <row r="15513" ht="13.5" customHeight="1"/>
    <row r="15514" ht="13.5" customHeight="1"/>
    <row r="15515" ht="13.5" customHeight="1"/>
    <row r="15516" ht="13.5" customHeight="1"/>
    <row r="15517" ht="13.5" customHeight="1"/>
    <row r="15518" ht="13.5" customHeight="1"/>
    <row r="15519" ht="13.5" customHeight="1"/>
    <row r="15520" ht="13.5" customHeight="1"/>
    <row r="15521" ht="13.5" customHeight="1"/>
    <row r="15522" ht="13.5" customHeight="1"/>
    <row r="15523" ht="13.5" customHeight="1"/>
    <row r="15524" ht="13.5" customHeight="1"/>
    <row r="15525" ht="13.5" customHeight="1"/>
    <row r="15526" ht="13.5" customHeight="1"/>
    <row r="15527" ht="13.5" customHeight="1"/>
    <row r="15528" ht="13.5" customHeight="1"/>
    <row r="15529" ht="13.5" customHeight="1"/>
    <row r="15530" ht="13.5" customHeight="1"/>
    <row r="15531" ht="13.5" customHeight="1"/>
    <row r="15532" ht="13.5" customHeight="1"/>
    <row r="15533" ht="13.5" customHeight="1"/>
    <row r="15534" ht="13.5" customHeight="1"/>
    <row r="15535" ht="13.5" customHeight="1"/>
    <row r="15536" ht="13.5" customHeight="1"/>
    <row r="15537" ht="13.5" customHeight="1"/>
    <row r="15538" ht="13.5" customHeight="1"/>
    <row r="15539" ht="13.5" customHeight="1"/>
    <row r="15540" ht="13.5" customHeight="1"/>
    <row r="15541" ht="13.5" customHeight="1"/>
    <row r="15542" ht="13.5" customHeight="1"/>
    <row r="15543" ht="13.5" customHeight="1"/>
    <row r="15544" ht="13.5" customHeight="1"/>
    <row r="15545" ht="13.5" customHeight="1"/>
    <row r="15546" ht="13.5" customHeight="1"/>
    <row r="15547" ht="13.5" customHeight="1"/>
    <row r="15548" ht="13.5" customHeight="1"/>
    <row r="15549" ht="13.5" customHeight="1"/>
    <row r="15550" ht="13.5" customHeight="1"/>
    <row r="15551" ht="13.5" customHeight="1"/>
    <row r="15552" ht="13.5" customHeight="1"/>
    <row r="15553" ht="13.5" customHeight="1"/>
    <row r="15554" ht="13.5" customHeight="1"/>
    <row r="15555" ht="13.5" customHeight="1"/>
    <row r="15556" ht="13.5" customHeight="1"/>
    <row r="15557" ht="13.5" customHeight="1"/>
    <row r="15558" ht="13.5" customHeight="1"/>
    <row r="15559" ht="13.5" customHeight="1"/>
    <row r="15560" ht="13.5" customHeight="1"/>
    <row r="15561" ht="13.5" customHeight="1"/>
    <row r="15562" ht="13.5" customHeight="1"/>
    <row r="15563" ht="13.5" customHeight="1"/>
    <row r="15564" ht="13.5" customHeight="1"/>
    <row r="15565" ht="13.5" customHeight="1"/>
    <row r="15566" ht="13.5" customHeight="1"/>
    <row r="15567" ht="13.5" customHeight="1"/>
    <row r="15568" ht="13.5" customHeight="1"/>
    <row r="15569" ht="13.5" customHeight="1"/>
    <row r="15570" ht="13.5" customHeight="1"/>
    <row r="15571" ht="13.5" customHeight="1"/>
    <row r="15572" ht="13.5" customHeight="1"/>
    <row r="15573" ht="13.5" customHeight="1"/>
    <row r="15574" ht="13.5" customHeight="1"/>
    <row r="15575" ht="13.5" customHeight="1"/>
    <row r="15576" ht="13.5" customHeight="1"/>
    <row r="15577" ht="13.5" customHeight="1"/>
    <row r="15578" ht="13.5" customHeight="1"/>
    <row r="15579" ht="13.5" customHeight="1"/>
    <row r="15580" ht="13.5" customHeight="1"/>
    <row r="15581" ht="13.5" customHeight="1"/>
    <row r="15582" ht="13.5" customHeight="1"/>
    <row r="15583" ht="13.5" customHeight="1"/>
    <row r="15584" ht="13.5" customHeight="1"/>
    <row r="15585" ht="13.5" customHeight="1"/>
    <row r="15586" ht="13.5" customHeight="1"/>
    <row r="15587" ht="13.5" customHeight="1"/>
    <row r="15588" ht="13.5" customHeight="1"/>
    <row r="15589" ht="13.5" customHeight="1"/>
    <row r="15590" ht="13.5" customHeight="1"/>
    <row r="15591" ht="13.5" customHeight="1"/>
    <row r="15592" ht="13.5" customHeight="1"/>
    <row r="15593" ht="13.5" customHeight="1"/>
    <row r="15594" ht="13.5" customHeight="1"/>
    <row r="15595" ht="13.5" customHeight="1"/>
    <row r="15596" ht="13.5" customHeight="1"/>
    <row r="15597" ht="13.5" customHeight="1"/>
    <row r="15598" ht="13.5" customHeight="1"/>
    <row r="15599" ht="13.5" customHeight="1"/>
    <row r="15600" ht="13.5" customHeight="1"/>
    <row r="15601" ht="13.5" customHeight="1"/>
    <row r="15602" ht="13.5" customHeight="1"/>
    <row r="15603" ht="13.5" customHeight="1"/>
    <row r="15604" ht="13.5" customHeight="1"/>
    <row r="15605" ht="13.5" customHeight="1"/>
    <row r="15606" ht="13.5" customHeight="1"/>
    <row r="15607" ht="13.5" customHeight="1"/>
    <row r="15608" ht="13.5" customHeight="1"/>
    <row r="15609" ht="13.5" customHeight="1"/>
    <row r="15610" ht="13.5" customHeight="1"/>
    <row r="15611" ht="13.5" customHeight="1"/>
    <row r="15612" ht="13.5" customHeight="1"/>
    <row r="15613" ht="13.5" customHeight="1"/>
    <row r="15614" ht="13.5" customHeight="1"/>
    <row r="15615" ht="13.5" customHeight="1"/>
    <row r="15616" ht="13.5" customHeight="1"/>
    <row r="15617" ht="13.5" customHeight="1"/>
    <row r="15618" ht="13.5" customHeight="1"/>
    <row r="15619" ht="13.5" customHeight="1"/>
    <row r="15620" ht="13.5" customHeight="1"/>
    <row r="15621" ht="13.5" customHeight="1"/>
    <row r="15622" ht="13.5" customHeight="1"/>
    <row r="15623" ht="13.5" customHeight="1"/>
    <row r="15624" ht="13.5" customHeight="1"/>
    <row r="15625" ht="13.5" customHeight="1"/>
    <row r="15626" ht="13.5" customHeight="1"/>
    <row r="15627" ht="13.5" customHeight="1"/>
    <row r="15628" ht="13.5" customHeight="1"/>
    <row r="15629" ht="13.5" customHeight="1"/>
    <row r="15630" ht="13.5" customHeight="1"/>
    <row r="15631" ht="13.5" customHeight="1"/>
    <row r="15632" ht="13.5" customHeight="1"/>
    <row r="15633" ht="13.5" customHeight="1"/>
    <row r="15634" ht="13.5" customHeight="1"/>
    <row r="15635" ht="13.5" customHeight="1"/>
    <row r="15636" ht="13.5" customHeight="1"/>
    <row r="15637" ht="13.5" customHeight="1"/>
    <row r="15638" ht="13.5" customHeight="1"/>
    <row r="15639" ht="13.5" customHeight="1"/>
    <row r="15640" ht="13.5" customHeight="1"/>
    <row r="15641" ht="13.5" customHeight="1"/>
    <row r="15642" ht="13.5" customHeight="1"/>
    <row r="15643" ht="13.5" customHeight="1"/>
    <row r="15644" ht="13.5" customHeight="1"/>
    <row r="15645" ht="13.5" customHeight="1"/>
    <row r="15646" ht="13.5" customHeight="1"/>
    <row r="15647" ht="13.5" customHeight="1"/>
    <row r="15648" ht="13.5" customHeight="1"/>
    <row r="15649" ht="13.5" customHeight="1"/>
    <row r="15650" ht="13.5" customHeight="1"/>
    <row r="15651" ht="13.5" customHeight="1"/>
    <row r="15652" ht="13.5" customHeight="1"/>
    <row r="15653" ht="13.5" customHeight="1"/>
    <row r="15654" ht="13.5" customHeight="1"/>
    <row r="15655" ht="13.5" customHeight="1"/>
    <row r="15656" ht="13.5" customHeight="1"/>
    <row r="15657" ht="13.5" customHeight="1"/>
    <row r="15658" ht="13.5" customHeight="1"/>
    <row r="15659" ht="13.5" customHeight="1"/>
    <row r="15660" ht="13.5" customHeight="1"/>
    <row r="15661" ht="13.5" customHeight="1"/>
    <row r="15662" ht="13.5" customHeight="1"/>
    <row r="15663" ht="13.5" customHeight="1"/>
    <row r="15664" ht="13.5" customHeight="1"/>
    <row r="15665" ht="13.5" customHeight="1"/>
    <row r="15666" ht="13.5" customHeight="1"/>
    <row r="15667" ht="13.5" customHeight="1"/>
    <row r="15668" ht="13.5" customHeight="1"/>
    <row r="15669" ht="13.5" customHeight="1"/>
    <row r="15670" ht="13.5" customHeight="1"/>
    <row r="15671" ht="13.5" customHeight="1"/>
    <row r="15672" ht="13.5" customHeight="1"/>
    <row r="15673" ht="13.5" customHeight="1"/>
    <row r="15674" ht="13.5" customHeight="1"/>
    <row r="15675" ht="13.5" customHeight="1"/>
    <row r="15676" ht="13.5" customHeight="1"/>
    <row r="15677" ht="13.5" customHeight="1"/>
    <row r="15678" ht="13.5" customHeight="1"/>
    <row r="15679" ht="13.5" customHeight="1"/>
    <row r="15680" ht="13.5" customHeight="1"/>
    <row r="15681" ht="13.5" customHeight="1"/>
    <row r="15682" ht="13.5" customHeight="1"/>
    <row r="15683" ht="13.5" customHeight="1"/>
    <row r="15684" ht="13.5" customHeight="1"/>
    <row r="15685" ht="13.5" customHeight="1"/>
    <row r="15686" ht="13.5" customHeight="1"/>
    <row r="15687" ht="13.5" customHeight="1"/>
    <row r="15688" ht="13.5" customHeight="1"/>
    <row r="15689" ht="13.5" customHeight="1"/>
    <row r="15690" ht="13.5" customHeight="1"/>
    <row r="15691" ht="13.5" customHeight="1"/>
    <row r="15692" ht="13.5" customHeight="1"/>
    <row r="15693" ht="13.5" customHeight="1"/>
    <row r="15694" ht="13.5" customHeight="1"/>
    <row r="15695" ht="13.5" customHeight="1"/>
    <row r="15696" ht="13.5" customHeight="1"/>
    <row r="15697" ht="13.5" customHeight="1"/>
    <row r="15698" ht="13.5" customHeight="1"/>
    <row r="15699" ht="13.5" customHeight="1"/>
    <row r="15700" ht="13.5" customHeight="1"/>
    <row r="15701" ht="13.5" customHeight="1"/>
    <row r="15702" ht="13.5" customHeight="1"/>
    <row r="15703" ht="13.5" customHeight="1"/>
    <row r="15704" ht="13.5" customHeight="1"/>
    <row r="15705" ht="13.5" customHeight="1"/>
    <row r="15706" ht="13.5" customHeight="1"/>
    <row r="15707" ht="13.5" customHeight="1"/>
    <row r="15708" ht="13.5" customHeight="1"/>
    <row r="15709" ht="13.5" customHeight="1"/>
    <row r="15710" ht="13.5" customHeight="1"/>
    <row r="15711" ht="13.5" customHeight="1"/>
    <row r="15712" ht="13.5" customHeight="1"/>
    <row r="15713" ht="13.5" customHeight="1"/>
    <row r="15714" ht="13.5" customHeight="1"/>
    <row r="15715" ht="13.5" customHeight="1"/>
    <row r="15716" ht="13.5" customHeight="1"/>
    <row r="15717" ht="13.5" customHeight="1"/>
    <row r="15718" ht="13.5" customHeight="1"/>
    <row r="15719" ht="13.5" customHeight="1"/>
    <row r="15720" ht="13.5" customHeight="1"/>
    <row r="15721" ht="13.5" customHeight="1"/>
    <row r="15722" ht="13.5" customHeight="1"/>
    <row r="15723" ht="13.5" customHeight="1"/>
    <row r="15724" ht="13.5" customHeight="1"/>
    <row r="15725" ht="13.5" customHeight="1"/>
    <row r="15726" ht="13.5" customHeight="1"/>
    <row r="15727" ht="13.5" customHeight="1"/>
    <row r="15728" ht="13.5" customHeight="1"/>
    <row r="15729" ht="13.5" customHeight="1"/>
    <row r="15730" ht="13.5" customHeight="1"/>
    <row r="15731" ht="13.5" customHeight="1"/>
    <row r="15732" ht="13.5" customHeight="1"/>
    <row r="15733" ht="13.5" customHeight="1"/>
    <row r="15734" ht="13.5" customHeight="1"/>
    <row r="15735" ht="13.5" customHeight="1"/>
    <row r="15736" ht="13.5" customHeight="1"/>
    <row r="15737" ht="13.5" customHeight="1"/>
    <row r="15738" ht="13.5" customHeight="1"/>
    <row r="15739" ht="13.5" customHeight="1"/>
    <row r="15740" ht="13.5" customHeight="1"/>
    <row r="15741" ht="13.5" customHeight="1"/>
    <row r="15742" ht="13.5" customHeight="1"/>
    <row r="15743" ht="13.5" customHeight="1"/>
    <row r="15744" ht="13.5" customHeight="1"/>
    <row r="15745" ht="13.5" customHeight="1"/>
    <row r="15746" ht="13.5" customHeight="1"/>
    <row r="15747" ht="13.5" customHeight="1"/>
    <row r="15748" ht="13.5" customHeight="1"/>
    <row r="15749" ht="13.5" customHeight="1"/>
    <row r="15750" ht="13.5" customHeight="1"/>
    <row r="15751" ht="13.5" customHeight="1"/>
    <row r="15752" ht="13.5" customHeight="1"/>
    <row r="15753" ht="13.5" customHeight="1"/>
    <row r="15754" ht="13.5" customHeight="1"/>
    <row r="15755" ht="13.5" customHeight="1"/>
    <row r="15756" ht="13.5" customHeight="1"/>
    <row r="15757" ht="13.5" customHeight="1"/>
    <row r="15758" ht="13.5" customHeight="1"/>
    <row r="15759" ht="13.5" customHeight="1"/>
    <row r="15760" ht="13.5" customHeight="1"/>
    <row r="15761" ht="13.5" customHeight="1"/>
    <row r="15762" ht="13.5" customHeight="1"/>
    <row r="15763" ht="13.5" customHeight="1"/>
    <row r="15764" ht="13.5" customHeight="1"/>
    <row r="15765" ht="13.5" customHeight="1"/>
    <row r="15766" ht="13.5" customHeight="1"/>
    <row r="15767" ht="13.5" customHeight="1"/>
    <row r="15768" ht="13.5" customHeight="1"/>
    <row r="15769" ht="13.5" customHeight="1"/>
    <row r="15770" ht="13.5" customHeight="1"/>
    <row r="15771" ht="13.5" customHeight="1"/>
    <row r="15772" ht="13.5" customHeight="1"/>
    <row r="15773" ht="13.5" customHeight="1"/>
    <row r="15774" ht="13.5" customHeight="1"/>
    <row r="15775" ht="13.5" customHeight="1"/>
    <row r="15776" ht="13.5" customHeight="1"/>
    <row r="15777" ht="13.5" customHeight="1"/>
    <row r="15778" ht="13.5" customHeight="1"/>
    <row r="15779" ht="13.5" customHeight="1"/>
    <row r="15780" ht="13.5" customHeight="1"/>
    <row r="15781" ht="13.5" customHeight="1"/>
    <row r="15782" ht="13.5" customHeight="1"/>
    <row r="15783" ht="13.5" customHeight="1"/>
    <row r="15784" ht="13.5" customHeight="1"/>
    <row r="15785" ht="13.5" customHeight="1"/>
    <row r="15786" ht="13.5" customHeight="1"/>
    <row r="15787" ht="13.5" customHeight="1"/>
    <row r="15788" ht="13.5" customHeight="1"/>
    <row r="15789" ht="13.5" customHeight="1"/>
    <row r="15790" ht="13.5" customHeight="1"/>
    <row r="15791" ht="13.5" customHeight="1"/>
    <row r="15792" ht="13.5" customHeight="1"/>
    <row r="15793" ht="13.5" customHeight="1"/>
    <row r="15794" ht="13.5" customHeight="1"/>
    <row r="15795" ht="13.5" customHeight="1"/>
    <row r="15796" ht="13.5" customHeight="1"/>
    <row r="15797" ht="13.5" customHeight="1"/>
    <row r="15798" ht="13.5" customHeight="1"/>
    <row r="15799" ht="13.5" customHeight="1"/>
    <row r="15800" ht="13.5" customHeight="1"/>
    <row r="15801" ht="13.5" customHeight="1"/>
    <row r="15802" ht="13.5" customHeight="1"/>
    <row r="15803" ht="13.5" customHeight="1"/>
    <row r="15804" ht="13.5" customHeight="1"/>
    <row r="15805" ht="13.5" customHeight="1"/>
    <row r="15806" ht="13.5" customHeight="1"/>
    <row r="15807" ht="13.5" customHeight="1"/>
    <row r="15808" ht="13.5" customHeight="1"/>
    <row r="15809" ht="13.5" customHeight="1"/>
    <row r="15810" ht="13.5" customHeight="1"/>
    <row r="15811" ht="13.5" customHeight="1"/>
    <row r="15812" ht="13.5" customHeight="1"/>
    <row r="15813" ht="13.5" customHeight="1"/>
    <row r="15814" ht="13.5" customHeight="1"/>
    <row r="15815" ht="13.5" customHeight="1"/>
    <row r="15816" ht="13.5" customHeight="1"/>
    <row r="15817" ht="13.5" customHeight="1"/>
    <row r="15818" ht="13.5" customHeight="1"/>
    <row r="15819" ht="13.5" customHeight="1"/>
    <row r="15820" ht="13.5" customHeight="1"/>
    <row r="15821" ht="13.5" customHeight="1"/>
    <row r="15822" ht="13.5" customHeight="1"/>
    <row r="15823" ht="13.5" customHeight="1"/>
    <row r="15824" ht="13.5" customHeight="1"/>
    <row r="15825" ht="13.5" customHeight="1"/>
    <row r="15826" ht="13.5" customHeight="1"/>
    <row r="15827" ht="13.5" customHeight="1"/>
    <row r="15828" ht="13.5" customHeight="1"/>
    <row r="15829" ht="13.5" customHeight="1"/>
    <row r="15830" ht="13.5" customHeight="1"/>
    <row r="15831" ht="13.5" customHeight="1"/>
    <row r="15832" ht="13.5" customHeight="1"/>
    <row r="15833" ht="13.5" customHeight="1"/>
    <row r="15834" ht="13.5" customHeight="1"/>
    <row r="15835" ht="13.5" customHeight="1"/>
    <row r="15836" ht="13.5" customHeight="1"/>
    <row r="15837" ht="13.5" customHeight="1"/>
    <row r="15838" ht="13.5" customHeight="1"/>
    <row r="15839" ht="13.5" customHeight="1"/>
    <row r="15840" ht="13.5" customHeight="1"/>
    <row r="15841" ht="13.5" customHeight="1"/>
    <row r="15842" ht="13.5" customHeight="1"/>
    <row r="15843" ht="13.5" customHeight="1"/>
    <row r="15844" ht="13.5" customHeight="1"/>
    <row r="15845" ht="13.5" customHeight="1"/>
    <row r="15846" ht="13.5" customHeight="1"/>
    <row r="15847" ht="13.5" customHeight="1"/>
    <row r="15848" ht="13.5" customHeight="1"/>
    <row r="15849" ht="13.5" customHeight="1"/>
    <row r="15850" ht="13.5" customHeight="1"/>
    <row r="15851" ht="13.5" customHeight="1"/>
    <row r="15852" ht="13.5" customHeight="1"/>
    <row r="15853" ht="13.5" customHeight="1"/>
    <row r="15854" ht="13.5" customHeight="1"/>
    <row r="15855" ht="13.5" customHeight="1"/>
    <row r="15856" ht="13.5" customHeight="1"/>
    <row r="15857" ht="13.5" customHeight="1"/>
    <row r="15858" ht="13.5" customHeight="1"/>
    <row r="15859" ht="13.5" customHeight="1"/>
    <row r="15860" ht="13.5" customHeight="1"/>
    <row r="15861" ht="13.5" customHeight="1"/>
    <row r="15862" ht="13.5" customHeight="1"/>
    <row r="15863" ht="13.5" customHeight="1"/>
    <row r="15864" ht="13.5" customHeight="1"/>
    <row r="15865" ht="13.5" customHeight="1"/>
    <row r="15866" ht="13.5" customHeight="1"/>
    <row r="15867" ht="13.5" customHeight="1"/>
    <row r="15868" ht="13.5" customHeight="1"/>
    <row r="15869" ht="13.5" customHeight="1"/>
    <row r="15870" ht="13.5" customHeight="1"/>
    <row r="15871" ht="13.5" customHeight="1"/>
    <row r="15872" ht="13.5" customHeight="1"/>
    <row r="15873" ht="13.5" customHeight="1"/>
    <row r="15874" ht="13.5" customHeight="1"/>
    <row r="15875" ht="13.5" customHeight="1"/>
    <row r="15876" ht="13.5" customHeight="1"/>
    <row r="15877" ht="13.5" customHeight="1"/>
    <row r="15878" ht="13.5" customHeight="1"/>
    <row r="15879" ht="13.5" customHeight="1"/>
    <row r="15880" ht="13.5" customHeight="1"/>
    <row r="15881" ht="13.5" customHeight="1"/>
    <row r="15882" ht="13.5" customHeight="1"/>
    <row r="15883" ht="13.5" customHeight="1"/>
    <row r="15884" ht="13.5" customHeight="1"/>
    <row r="15885" ht="13.5" customHeight="1"/>
    <row r="15886" ht="13.5" customHeight="1"/>
    <row r="15887" ht="13.5" customHeight="1"/>
    <row r="15888" ht="13.5" customHeight="1"/>
    <row r="15889" ht="13.5" customHeight="1"/>
    <row r="15890" ht="13.5" customHeight="1"/>
    <row r="15891" ht="13.5" customHeight="1"/>
    <row r="15892" ht="13.5" customHeight="1"/>
    <row r="15893" ht="13.5" customHeight="1"/>
    <row r="15894" ht="13.5" customHeight="1"/>
    <row r="15895" ht="13.5" customHeight="1"/>
    <row r="15896" ht="13.5" customHeight="1"/>
    <row r="15897" ht="13.5" customHeight="1"/>
    <row r="15898" ht="13.5" customHeight="1"/>
    <row r="15899" ht="13.5" customHeight="1"/>
    <row r="15900" ht="13.5" customHeight="1"/>
    <row r="15901" ht="13.5" customHeight="1"/>
    <row r="15902" ht="13.5" customHeight="1"/>
    <row r="15903" ht="13.5" customHeight="1"/>
    <row r="15904" ht="13.5" customHeight="1"/>
    <row r="15905" ht="13.5" customHeight="1"/>
    <row r="15906" ht="13.5" customHeight="1"/>
    <row r="15907" ht="13.5" customHeight="1"/>
    <row r="15908" ht="13.5" customHeight="1"/>
    <row r="15909" ht="13.5" customHeight="1"/>
    <row r="15910" ht="13.5" customHeight="1"/>
    <row r="15911" ht="13.5" customHeight="1"/>
    <row r="15912" ht="13.5" customHeight="1"/>
    <row r="15913" ht="13.5" customHeight="1"/>
    <row r="15914" ht="13.5" customHeight="1"/>
    <row r="15915" ht="13.5" customHeight="1"/>
    <row r="15916" ht="13.5" customHeight="1"/>
    <row r="15917" ht="13.5" customHeight="1"/>
    <row r="15918" ht="13.5" customHeight="1"/>
    <row r="15919" ht="13.5" customHeight="1"/>
    <row r="15920" ht="13.5" customHeight="1"/>
    <row r="15921" ht="13.5" customHeight="1"/>
    <row r="15922" ht="13.5" customHeight="1"/>
    <row r="15923" ht="13.5" customHeight="1"/>
    <row r="15924" ht="13.5" customHeight="1"/>
    <row r="15925" ht="13.5" customHeight="1"/>
    <row r="15926" ht="13.5" customHeight="1"/>
    <row r="15927" ht="13.5" customHeight="1"/>
    <row r="15928" ht="13.5" customHeight="1"/>
    <row r="15929" ht="13.5" customHeight="1"/>
    <row r="15930" ht="13.5" customHeight="1"/>
    <row r="15931" ht="13.5" customHeight="1"/>
    <row r="15932" ht="13.5" customHeight="1"/>
    <row r="15933" ht="13.5" customHeight="1"/>
    <row r="15934" ht="13.5" customHeight="1"/>
    <row r="15935" ht="13.5" customHeight="1"/>
    <row r="15936" ht="13.5" customHeight="1"/>
    <row r="15937" ht="13.5" customHeight="1"/>
    <row r="15938" ht="13.5" customHeight="1"/>
    <row r="15939" ht="13.5" customHeight="1"/>
    <row r="15940" ht="13.5" customHeight="1"/>
    <row r="15941" ht="13.5" customHeight="1"/>
    <row r="15942" ht="13.5" customHeight="1"/>
    <row r="15943" ht="13.5" customHeight="1"/>
    <row r="15944" ht="13.5" customHeight="1"/>
    <row r="15945" ht="13.5" customHeight="1"/>
    <row r="15946" ht="13.5" customHeight="1"/>
    <row r="15947" ht="13.5" customHeight="1"/>
    <row r="15948" ht="13.5" customHeight="1"/>
    <row r="15949" ht="13.5" customHeight="1"/>
    <row r="15950" ht="13.5" customHeight="1"/>
    <row r="15951" ht="13.5" customHeight="1"/>
    <row r="15952" ht="13.5" customHeight="1"/>
    <row r="15953" ht="13.5" customHeight="1"/>
    <row r="15954" ht="13.5" customHeight="1"/>
    <row r="15955" ht="13.5" customHeight="1"/>
    <row r="15956" ht="13.5" customHeight="1"/>
    <row r="15957" ht="13.5" customHeight="1"/>
    <row r="15958" ht="13.5" customHeight="1"/>
    <row r="15959" ht="13.5" customHeight="1"/>
    <row r="15960" ht="13.5" customHeight="1"/>
    <row r="15961" ht="13.5" customHeight="1"/>
    <row r="15962" ht="13.5" customHeight="1"/>
    <row r="15963" ht="13.5" customHeight="1"/>
    <row r="15964" ht="13.5" customHeight="1"/>
    <row r="15965" ht="13.5" customHeight="1"/>
    <row r="15966" ht="13.5" customHeight="1"/>
    <row r="15967" ht="13.5" customHeight="1"/>
    <row r="15968" ht="13.5" customHeight="1"/>
    <row r="15969" ht="13.5" customHeight="1"/>
    <row r="15970" ht="13.5" customHeight="1"/>
    <row r="15971" ht="13.5" customHeight="1"/>
    <row r="15972" ht="13.5" customHeight="1"/>
    <row r="15973" ht="13.5" customHeight="1"/>
    <row r="15974" ht="13.5" customHeight="1"/>
    <row r="15975" ht="13.5" customHeight="1"/>
    <row r="15976" ht="13.5" customHeight="1"/>
    <row r="15977" ht="13.5" customHeight="1"/>
    <row r="15978" ht="13.5" customHeight="1"/>
    <row r="15979" ht="13.5" customHeight="1"/>
    <row r="15980" ht="13.5" customHeight="1"/>
    <row r="15981" ht="13.5" customHeight="1"/>
    <row r="15982" ht="13.5" customHeight="1"/>
    <row r="15983" ht="13.5" customHeight="1"/>
    <row r="15984" ht="13.5" customHeight="1"/>
    <row r="15985" ht="13.5" customHeight="1"/>
    <row r="15986" ht="13.5" customHeight="1"/>
    <row r="15987" ht="13.5" customHeight="1"/>
    <row r="15988" ht="13.5" customHeight="1"/>
    <row r="15989" ht="13.5" customHeight="1"/>
    <row r="15990" ht="13.5" customHeight="1"/>
    <row r="15991" ht="13.5" customHeight="1"/>
    <row r="15992" ht="13.5" customHeight="1"/>
    <row r="15993" ht="13.5" customHeight="1"/>
    <row r="15994" ht="13.5" customHeight="1"/>
    <row r="15995" ht="13.5" customHeight="1"/>
    <row r="15996" ht="13.5" customHeight="1"/>
    <row r="15997" ht="13.5" customHeight="1"/>
    <row r="15998" ht="13.5" customHeight="1"/>
    <row r="15999" ht="13.5" customHeight="1"/>
    <row r="16000" ht="13.5" customHeight="1"/>
    <row r="16001" ht="13.5" customHeight="1"/>
    <row r="16002" ht="13.5" customHeight="1"/>
    <row r="16003" ht="13.5" customHeight="1"/>
    <row r="16004" ht="13.5" customHeight="1"/>
    <row r="16005" ht="13.5" customHeight="1"/>
    <row r="16006" ht="13.5" customHeight="1"/>
    <row r="16007" ht="13.5" customHeight="1"/>
    <row r="16008" ht="13.5" customHeight="1"/>
    <row r="16009" ht="13.5" customHeight="1"/>
    <row r="16010" ht="13.5" customHeight="1"/>
    <row r="16011" ht="13.5" customHeight="1"/>
    <row r="16012" ht="13.5" customHeight="1"/>
    <row r="16013" ht="13.5" customHeight="1"/>
    <row r="16014" ht="13.5" customHeight="1"/>
    <row r="16015" ht="13.5" customHeight="1"/>
    <row r="16016" ht="13.5" customHeight="1"/>
    <row r="16017" ht="13.5" customHeight="1"/>
    <row r="16018" ht="13.5" customHeight="1"/>
    <row r="16019" ht="13.5" customHeight="1"/>
    <row r="16020" ht="13.5" customHeight="1"/>
    <row r="16021" ht="13.5" customHeight="1"/>
    <row r="16022" ht="13.5" customHeight="1"/>
    <row r="16023" ht="13.5" customHeight="1"/>
    <row r="16024" ht="13.5" customHeight="1"/>
    <row r="16025" ht="13.5" customHeight="1"/>
    <row r="16026" ht="13.5" customHeight="1"/>
    <row r="16027" ht="13.5" customHeight="1"/>
    <row r="16028" ht="13.5" customHeight="1"/>
    <row r="16029" ht="13.5" customHeight="1"/>
    <row r="16030" ht="13.5" customHeight="1"/>
    <row r="16031" ht="13.5" customHeight="1"/>
    <row r="16032" ht="13.5" customHeight="1"/>
    <row r="16033" ht="13.5" customHeight="1"/>
    <row r="16034" ht="13.5" customHeight="1"/>
    <row r="16035" ht="13.5" customHeight="1"/>
    <row r="16036" ht="13.5" customHeight="1"/>
    <row r="16037" ht="13.5" customHeight="1"/>
    <row r="16038" ht="13.5" customHeight="1"/>
    <row r="16039" ht="13.5" customHeight="1"/>
    <row r="16040" ht="13.5" customHeight="1"/>
    <row r="16041" ht="13.5" customHeight="1"/>
    <row r="16042" ht="13.5" customHeight="1"/>
    <row r="16043" ht="13.5" customHeight="1"/>
    <row r="16044" ht="13.5" customHeight="1"/>
    <row r="16045" ht="13.5" customHeight="1"/>
    <row r="16046" ht="13.5" customHeight="1"/>
    <row r="16047" ht="13.5" customHeight="1"/>
    <row r="16048" ht="13.5" customHeight="1"/>
    <row r="16049" ht="13.5" customHeight="1"/>
    <row r="16050" ht="13.5" customHeight="1"/>
    <row r="16051" ht="13.5" customHeight="1"/>
    <row r="16052" ht="13.5" customHeight="1"/>
    <row r="16053" ht="13.5" customHeight="1"/>
    <row r="16054" ht="13.5" customHeight="1"/>
    <row r="16055" ht="13.5" customHeight="1"/>
    <row r="16056" ht="13.5" customHeight="1"/>
    <row r="16057" ht="13.5" customHeight="1"/>
    <row r="16058" ht="13.5" customHeight="1"/>
    <row r="16059" ht="13.5" customHeight="1"/>
    <row r="16060" ht="13.5" customHeight="1"/>
    <row r="16061" ht="13.5" customHeight="1"/>
    <row r="16062" ht="13.5" customHeight="1"/>
    <row r="16063" ht="13.5" customHeight="1"/>
    <row r="16064" ht="13.5" customHeight="1"/>
    <row r="16065" ht="13.5" customHeight="1"/>
    <row r="16066" ht="13.5" customHeight="1"/>
    <row r="16067" ht="13.5" customHeight="1"/>
    <row r="16068" ht="13.5" customHeight="1"/>
    <row r="16069" ht="13.5" customHeight="1"/>
    <row r="16070" ht="13.5" customHeight="1"/>
    <row r="16071" ht="13.5" customHeight="1"/>
    <row r="16072" ht="13.5" customHeight="1"/>
    <row r="16073" ht="13.5" customHeight="1"/>
    <row r="16074" ht="13.5" customHeight="1"/>
    <row r="16075" ht="13.5" customHeight="1"/>
    <row r="16076" ht="13.5" customHeight="1"/>
    <row r="16077" ht="13.5" customHeight="1"/>
    <row r="16078" ht="13.5" customHeight="1"/>
    <row r="16079" ht="13.5" customHeight="1"/>
    <row r="16080" ht="13.5" customHeight="1"/>
    <row r="16081" ht="13.5" customHeight="1"/>
    <row r="16082" ht="13.5" customHeight="1"/>
    <row r="16083" ht="13.5" customHeight="1"/>
    <row r="16084" ht="13.5" customHeight="1"/>
    <row r="16085" ht="13.5" customHeight="1"/>
    <row r="16086" ht="13.5" customHeight="1"/>
    <row r="16087" ht="13.5" customHeight="1"/>
    <row r="16088" ht="13.5" customHeight="1"/>
    <row r="16089" ht="13.5" customHeight="1"/>
    <row r="16090" ht="13.5" customHeight="1"/>
    <row r="16091" ht="13.5" customHeight="1"/>
    <row r="16092" ht="13.5" customHeight="1"/>
    <row r="16093" ht="13.5" customHeight="1"/>
    <row r="16094" ht="13.5" customHeight="1"/>
    <row r="16095" ht="13.5" customHeight="1"/>
    <row r="16096" ht="13.5" customHeight="1"/>
    <row r="16097" ht="13.5" customHeight="1"/>
    <row r="16098" ht="13.5" customHeight="1"/>
    <row r="16099" ht="13.5" customHeight="1"/>
    <row r="16100" ht="13.5" customHeight="1"/>
    <row r="16101" ht="13.5" customHeight="1"/>
    <row r="16102" ht="13.5" customHeight="1"/>
    <row r="16103" ht="13.5" customHeight="1"/>
    <row r="16104" ht="13.5" customHeight="1"/>
    <row r="16105" ht="13.5" customHeight="1"/>
    <row r="16106" ht="13.5" customHeight="1"/>
    <row r="16107" ht="13.5" customHeight="1"/>
    <row r="16108" ht="13.5" customHeight="1"/>
    <row r="16109" ht="13.5" customHeight="1"/>
    <row r="16110" ht="13.5" customHeight="1"/>
    <row r="16111" ht="13.5" customHeight="1"/>
    <row r="16112" ht="13.5" customHeight="1"/>
    <row r="16113" ht="13.5" customHeight="1"/>
    <row r="16114" ht="13.5" customHeight="1"/>
    <row r="16115" ht="13.5" customHeight="1"/>
    <row r="16116" ht="13.5" customHeight="1"/>
    <row r="16117" ht="13.5" customHeight="1"/>
    <row r="16118" ht="13.5" customHeight="1"/>
    <row r="16119" ht="13.5" customHeight="1"/>
    <row r="16120" ht="13.5" customHeight="1"/>
    <row r="16121" ht="13.5" customHeight="1"/>
    <row r="16122" ht="13.5" customHeight="1"/>
    <row r="16123" ht="13.5" customHeight="1"/>
    <row r="16124" ht="13.5" customHeight="1"/>
    <row r="16125" ht="13.5" customHeight="1"/>
    <row r="16126" ht="13.5" customHeight="1"/>
    <row r="16127" ht="13.5" customHeight="1"/>
    <row r="16128" ht="13.5" customHeight="1"/>
    <row r="16129" ht="13.5" customHeight="1"/>
    <row r="16130" ht="13.5" customHeight="1"/>
    <row r="16131" ht="13.5" customHeight="1"/>
    <row r="16132" ht="13.5" customHeight="1"/>
    <row r="16133" ht="13.5" customHeight="1"/>
    <row r="16134" ht="13.5" customHeight="1"/>
    <row r="16135" ht="13.5" customHeight="1"/>
    <row r="16136" ht="13.5" customHeight="1"/>
    <row r="16137" ht="13.5" customHeight="1"/>
    <row r="16138" ht="13.5" customHeight="1"/>
    <row r="16139" ht="13.5" customHeight="1"/>
    <row r="16140" ht="13.5" customHeight="1"/>
    <row r="16141" ht="13.5" customHeight="1"/>
    <row r="16142" ht="13.5" customHeight="1"/>
    <row r="16143" ht="13.5" customHeight="1"/>
    <row r="16144" ht="13.5" customHeight="1"/>
    <row r="16145" ht="13.5" customHeight="1"/>
    <row r="16146" ht="13.5" customHeight="1"/>
    <row r="16147" ht="13.5" customHeight="1"/>
    <row r="16148" ht="13.5" customHeight="1"/>
    <row r="16149" ht="13.5" customHeight="1"/>
    <row r="16150" ht="13.5" customHeight="1"/>
    <row r="16151" ht="13.5" customHeight="1"/>
    <row r="16152" ht="13.5" customHeight="1"/>
    <row r="16153" ht="13.5" customHeight="1"/>
    <row r="16154" ht="13.5" customHeight="1"/>
    <row r="16155" ht="13.5" customHeight="1"/>
    <row r="16156" ht="13.5" customHeight="1"/>
    <row r="16157" ht="13.5" customHeight="1"/>
    <row r="16158" ht="13.5" customHeight="1"/>
    <row r="16159" ht="13.5" customHeight="1"/>
    <row r="16160" ht="13.5" customHeight="1"/>
    <row r="16161" ht="13.5" customHeight="1"/>
    <row r="16162" ht="13.5" customHeight="1"/>
    <row r="16163" ht="13.5" customHeight="1"/>
    <row r="16164" ht="13.5" customHeight="1"/>
    <row r="16165" ht="13.5" customHeight="1"/>
    <row r="16166" ht="13.5" customHeight="1"/>
    <row r="16167" ht="13.5" customHeight="1"/>
    <row r="16168" ht="13.5" customHeight="1"/>
    <row r="16169" ht="13.5" customHeight="1"/>
    <row r="16170" ht="13.5" customHeight="1"/>
    <row r="16171" ht="13.5" customHeight="1"/>
    <row r="16172" ht="13.5" customHeight="1"/>
    <row r="16173" ht="13.5" customHeight="1"/>
    <row r="16174" ht="13.5" customHeight="1"/>
    <row r="16175" ht="13.5" customHeight="1"/>
    <row r="16176" ht="13.5" customHeight="1"/>
    <row r="16177" ht="13.5" customHeight="1"/>
    <row r="16178" ht="13.5" customHeight="1"/>
    <row r="16179" ht="13.5" customHeight="1"/>
    <row r="16180" ht="13.5" customHeight="1"/>
    <row r="16181" ht="13.5" customHeight="1"/>
    <row r="16182" ht="13.5" customHeight="1"/>
    <row r="16183" ht="13.5" customHeight="1"/>
    <row r="16184" ht="13.5" customHeight="1"/>
    <row r="16185" ht="13.5" customHeight="1"/>
    <row r="16186" ht="13.5" customHeight="1"/>
    <row r="16187" ht="13.5" customHeight="1"/>
    <row r="16188" ht="13.5" customHeight="1"/>
    <row r="16189" ht="13.5" customHeight="1"/>
    <row r="16190" ht="13.5" customHeight="1"/>
    <row r="16191" ht="13.5" customHeight="1"/>
    <row r="16192" ht="13.5" customHeight="1"/>
    <row r="16193" ht="13.5" customHeight="1"/>
    <row r="16194" ht="13.5" customHeight="1"/>
    <row r="16195" ht="13.5" customHeight="1"/>
    <row r="16196" ht="13.5" customHeight="1"/>
    <row r="16197" ht="13.5" customHeight="1"/>
    <row r="16198" ht="13.5" customHeight="1"/>
    <row r="16199" ht="13.5" customHeight="1"/>
    <row r="16200" ht="13.5" customHeight="1"/>
    <row r="16201" ht="13.5" customHeight="1"/>
    <row r="16202" ht="13.5" customHeight="1"/>
    <row r="16203" ht="13.5" customHeight="1"/>
    <row r="16204" ht="13.5" customHeight="1"/>
    <row r="16205" ht="13.5" customHeight="1"/>
    <row r="16206" ht="13.5" customHeight="1"/>
    <row r="16207" ht="13.5" customHeight="1"/>
    <row r="16208" ht="13.5" customHeight="1"/>
    <row r="16209" ht="13.5" customHeight="1"/>
    <row r="16210" ht="13.5" customHeight="1"/>
    <row r="16211" ht="13.5" customHeight="1"/>
    <row r="16212" ht="13.5" customHeight="1"/>
    <row r="16213" ht="13.5" customHeight="1"/>
    <row r="16214" ht="13.5" customHeight="1"/>
    <row r="16215" ht="13.5" customHeight="1"/>
    <row r="16216" ht="13.5" customHeight="1"/>
    <row r="16217" ht="13.5" customHeight="1"/>
    <row r="16218" ht="13.5" customHeight="1"/>
    <row r="16219" ht="13.5" customHeight="1"/>
    <row r="16220" ht="13.5" customHeight="1"/>
    <row r="16221" ht="13.5" customHeight="1"/>
    <row r="16222" ht="13.5" customHeight="1"/>
    <row r="16223" ht="13.5" customHeight="1"/>
    <row r="16224" ht="13.5" customHeight="1"/>
    <row r="16225" ht="13.5" customHeight="1"/>
    <row r="16226" ht="13.5" customHeight="1"/>
    <row r="16227" ht="13.5" customHeight="1"/>
    <row r="16228" ht="13.5" customHeight="1"/>
    <row r="16229" ht="13.5" customHeight="1"/>
    <row r="16230" ht="13.5" customHeight="1"/>
    <row r="16231" ht="13.5" customHeight="1"/>
    <row r="16232" ht="13.5" customHeight="1"/>
    <row r="16233" ht="13.5" customHeight="1"/>
    <row r="16234" ht="13.5" customHeight="1"/>
    <row r="16235" ht="13.5" customHeight="1"/>
    <row r="16236" ht="13.5" customHeight="1"/>
    <row r="16237" ht="13.5" customHeight="1"/>
    <row r="16238" ht="13.5" customHeight="1"/>
    <row r="16239" ht="13.5" customHeight="1"/>
    <row r="16240" ht="13.5" customHeight="1"/>
    <row r="16241" ht="13.5" customHeight="1"/>
    <row r="16242" ht="13.5" customHeight="1"/>
    <row r="16243" ht="13.5" customHeight="1"/>
    <row r="16244" ht="13.5" customHeight="1"/>
    <row r="16245" ht="13.5" customHeight="1"/>
    <row r="16246" ht="13.5" customHeight="1"/>
    <row r="16247" ht="13.5" customHeight="1"/>
    <row r="16248" ht="13.5" customHeight="1"/>
    <row r="16249" ht="13.5" customHeight="1"/>
    <row r="16250" ht="13.5" customHeight="1"/>
    <row r="16251" ht="13.5" customHeight="1"/>
    <row r="16252" ht="13.5" customHeight="1"/>
    <row r="16253" ht="13.5" customHeight="1"/>
    <row r="16254" ht="13.5" customHeight="1"/>
    <row r="16255" ht="13.5" customHeight="1"/>
    <row r="16256" ht="13.5" customHeight="1"/>
    <row r="16257" ht="13.5" customHeight="1"/>
    <row r="16258" ht="13.5" customHeight="1"/>
    <row r="16259" ht="13.5" customHeight="1"/>
    <row r="16260" ht="13.5" customHeight="1"/>
    <row r="16261" ht="13.5" customHeight="1"/>
    <row r="16262" ht="13.5" customHeight="1"/>
    <row r="16263" ht="13.5" customHeight="1"/>
    <row r="16264" ht="13.5" customHeight="1"/>
    <row r="16265" ht="13.5" customHeight="1"/>
    <row r="16266" ht="13.5" customHeight="1"/>
    <row r="16267" ht="13.5" customHeight="1"/>
    <row r="16268" ht="13.5" customHeight="1"/>
    <row r="16269" ht="13.5" customHeight="1"/>
    <row r="16270" ht="13.5" customHeight="1"/>
    <row r="16271" ht="13.5" customHeight="1"/>
    <row r="16272" ht="13.5" customHeight="1"/>
    <row r="16273" ht="13.5" customHeight="1"/>
    <row r="16274" ht="13.5" customHeight="1"/>
    <row r="16275" ht="13.5" customHeight="1"/>
    <row r="16276" ht="13.5" customHeight="1"/>
    <row r="16277" ht="13.5" customHeight="1"/>
    <row r="16278" ht="13.5" customHeight="1"/>
    <row r="16279" ht="13.5" customHeight="1"/>
    <row r="16280" ht="13.5" customHeight="1"/>
    <row r="16281" ht="13.5" customHeight="1"/>
    <row r="16282" ht="13.5" customHeight="1"/>
    <row r="16283" ht="13.5" customHeight="1"/>
    <row r="16284" ht="13.5" customHeight="1"/>
    <row r="16285" ht="13.5" customHeight="1"/>
    <row r="16286" ht="13.5" customHeight="1"/>
    <row r="16287" ht="13.5" customHeight="1"/>
    <row r="16288" ht="13.5" customHeight="1"/>
    <row r="16289" ht="13.5" customHeight="1"/>
    <row r="16290" ht="13.5" customHeight="1"/>
    <row r="16291" ht="13.5" customHeight="1"/>
    <row r="16292" ht="13.5" customHeight="1"/>
    <row r="16293" ht="13.5" customHeight="1"/>
    <row r="16294" ht="13.5" customHeight="1"/>
    <row r="16295" ht="13.5" customHeight="1"/>
    <row r="16296" ht="13.5" customHeight="1"/>
    <row r="16297" ht="13.5" customHeight="1"/>
    <row r="16298" ht="13.5" customHeight="1"/>
    <row r="16299" ht="13.5" customHeight="1"/>
    <row r="16300" ht="13.5" customHeight="1"/>
    <row r="16301" ht="13.5" customHeight="1"/>
    <row r="16302" ht="13.5" customHeight="1"/>
    <row r="16303" ht="13.5" customHeight="1"/>
    <row r="16304" ht="13.5" customHeight="1"/>
    <row r="16305" ht="13.5" customHeight="1"/>
    <row r="16306" ht="13.5" customHeight="1"/>
    <row r="16307" ht="13.5" customHeight="1"/>
    <row r="16308" ht="13.5" customHeight="1"/>
    <row r="16309" ht="13.5" customHeight="1"/>
    <row r="16310" ht="13.5" customHeight="1"/>
    <row r="16311" ht="13.5" customHeight="1"/>
    <row r="16312" ht="13.5" customHeight="1"/>
    <row r="16313" ht="13.5" customHeight="1"/>
    <row r="16314" ht="13.5" customHeight="1"/>
    <row r="16315" ht="13.5" customHeight="1"/>
    <row r="16316" ht="13.5" customHeight="1"/>
    <row r="16317" ht="13.5" customHeight="1"/>
    <row r="16318" ht="13.5" customHeight="1"/>
    <row r="16319" ht="13.5" customHeight="1"/>
    <row r="16320" ht="13.5" customHeight="1"/>
    <row r="16321" ht="13.5" customHeight="1"/>
    <row r="16322" ht="13.5" customHeight="1"/>
    <row r="16323" ht="13.5" customHeight="1"/>
    <row r="16324" ht="13.5" customHeight="1"/>
    <row r="16325" ht="13.5" customHeight="1"/>
    <row r="16326" ht="13.5" customHeight="1"/>
    <row r="16327" ht="13.5" customHeight="1"/>
    <row r="16328" ht="13.5" customHeight="1"/>
    <row r="16329" ht="13.5" customHeight="1"/>
    <row r="16330" ht="13.5" customHeight="1"/>
    <row r="16331" ht="13.5" customHeight="1"/>
    <row r="16332" ht="13.5" customHeight="1"/>
    <row r="16333" ht="13.5" customHeight="1"/>
    <row r="16334" ht="13.5" customHeight="1"/>
    <row r="16335" ht="13.5" customHeight="1"/>
    <row r="16336" ht="13.5" customHeight="1"/>
    <row r="16337" ht="13.5" customHeight="1"/>
    <row r="16338" ht="13.5" customHeight="1"/>
    <row r="16339" ht="13.5" customHeight="1"/>
    <row r="16340" ht="13.5" customHeight="1"/>
    <row r="16341" ht="13.5" customHeight="1"/>
    <row r="16342" ht="13.5" customHeight="1"/>
    <row r="16343" ht="13.5" customHeight="1"/>
    <row r="16344" ht="13.5" customHeight="1"/>
    <row r="16345" ht="13.5" customHeight="1"/>
    <row r="16346" ht="13.5" customHeight="1"/>
    <row r="16347" ht="13.5" customHeight="1"/>
    <row r="16348" ht="13.5" customHeight="1"/>
    <row r="16349" ht="13.5" customHeight="1"/>
    <row r="16350" ht="13.5" customHeight="1"/>
    <row r="16351" ht="13.5" customHeight="1"/>
    <row r="16352" ht="13.5" customHeight="1"/>
    <row r="16353" ht="13.5" customHeight="1"/>
    <row r="16354" ht="13.5" customHeight="1"/>
    <row r="16355" ht="13.5" customHeight="1"/>
    <row r="16356" ht="13.5" customHeight="1"/>
    <row r="16357" ht="13.5" customHeight="1"/>
    <row r="16358" ht="13.5" customHeight="1"/>
    <row r="16359" ht="13.5" customHeight="1"/>
    <row r="16360" ht="13.5" customHeight="1"/>
    <row r="16361" ht="13.5" customHeight="1"/>
    <row r="16362" ht="13.5" customHeight="1"/>
    <row r="16363" ht="13.5" customHeight="1"/>
    <row r="16364" ht="13.5" customHeight="1"/>
    <row r="16365" ht="13.5" customHeight="1"/>
    <row r="16366" ht="13.5" customHeight="1"/>
    <row r="16367" ht="13.5" customHeight="1"/>
    <row r="16368" ht="13.5" customHeight="1"/>
    <row r="16369" ht="13.5" customHeight="1"/>
    <row r="16370" ht="13.5" customHeight="1"/>
    <row r="16371" ht="13.5" customHeight="1"/>
    <row r="16372" ht="13.5" customHeight="1"/>
    <row r="16373" ht="13.5" customHeight="1"/>
    <row r="16374" ht="13.5" customHeight="1"/>
    <row r="16375" ht="13.5" customHeight="1"/>
    <row r="16376" ht="13.5" customHeight="1"/>
    <row r="16377" ht="13.5" customHeight="1"/>
    <row r="16378" ht="13.5" customHeight="1"/>
    <row r="16379" ht="13.5" customHeight="1"/>
    <row r="16380" ht="13.5" customHeight="1"/>
    <row r="16381" ht="13.5" customHeight="1"/>
    <row r="16382" ht="13.5" customHeight="1"/>
    <row r="16383" ht="13.5" customHeight="1"/>
    <row r="16384" ht="13.5" customHeight="1"/>
    <row r="16385" ht="13.5" customHeight="1"/>
    <row r="16386" ht="13.5" customHeight="1"/>
    <row r="16387" ht="13.5" customHeight="1"/>
    <row r="16388" ht="13.5" customHeight="1"/>
    <row r="16389" ht="13.5" customHeight="1"/>
    <row r="16390" ht="13.5" customHeight="1"/>
    <row r="16391" ht="13.5" customHeight="1"/>
    <row r="16392" ht="13.5" customHeight="1"/>
    <row r="16393" ht="13.5" customHeight="1"/>
    <row r="16394" ht="13.5" customHeight="1"/>
    <row r="16395" ht="13.5" customHeight="1"/>
    <row r="16396" ht="13.5" customHeight="1"/>
    <row r="16397" ht="13.5" customHeight="1"/>
    <row r="16398" ht="13.5" customHeight="1"/>
    <row r="16399" ht="13.5" customHeight="1"/>
    <row r="16400" ht="13.5" customHeight="1"/>
    <row r="16401" ht="13.5" customHeight="1"/>
    <row r="16402" ht="13.5" customHeight="1"/>
    <row r="16403" ht="13.5" customHeight="1"/>
    <row r="16404" ht="13.5" customHeight="1"/>
    <row r="16405" ht="13.5" customHeight="1"/>
    <row r="16406" ht="13.5" customHeight="1"/>
    <row r="16407" ht="13.5" customHeight="1"/>
    <row r="16408" ht="13.5" customHeight="1"/>
    <row r="16409" ht="13.5" customHeight="1"/>
    <row r="16410" ht="13.5" customHeight="1"/>
    <row r="16411" ht="13.5" customHeight="1"/>
    <row r="16412" ht="13.5" customHeight="1"/>
    <row r="16413" ht="13.5" customHeight="1"/>
    <row r="16414" ht="13.5" customHeight="1"/>
    <row r="16415" ht="13.5" customHeight="1"/>
    <row r="16416" ht="13.5" customHeight="1"/>
    <row r="16417" ht="13.5" customHeight="1"/>
    <row r="16418" ht="13.5" customHeight="1"/>
    <row r="16419" ht="13.5" customHeight="1"/>
    <row r="16420" ht="13.5" customHeight="1"/>
    <row r="16421" ht="13.5" customHeight="1"/>
    <row r="16422" ht="13.5" customHeight="1"/>
    <row r="16423" ht="13.5" customHeight="1"/>
    <row r="16424" ht="13.5" customHeight="1"/>
    <row r="16425" ht="13.5" customHeight="1"/>
    <row r="16426" ht="13.5" customHeight="1"/>
    <row r="16427" ht="13.5" customHeight="1"/>
    <row r="16428" ht="13.5" customHeight="1"/>
    <row r="16429" ht="13.5" customHeight="1"/>
    <row r="16430" ht="13.5" customHeight="1"/>
    <row r="16431" ht="13.5" customHeight="1"/>
    <row r="16432" ht="13.5" customHeight="1"/>
    <row r="16433" ht="13.5" customHeight="1"/>
    <row r="16434" ht="13.5" customHeight="1"/>
    <row r="16435" ht="13.5" customHeight="1"/>
    <row r="16436" ht="13.5" customHeight="1"/>
    <row r="16437" ht="13.5" customHeight="1"/>
    <row r="16438" ht="13.5" customHeight="1"/>
    <row r="16439" ht="13.5" customHeight="1"/>
    <row r="16440" ht="13.5" customHeight="1"/>
    <row r="16441" ht="13.5" customHeight="1"/>
    <row r="16442" ht="13.5" customHeight="1"/>
    <row r="16443" ht="13.5" customHeight="1"/>
    <row r="16444" ht="13.5" customHeight="1"/>
    <row r="16445" ht="13.5" customHeight="1"/>
    <row r="16446" ht="13.5" customHeight="1"/>
    <row r="16447" ht="13.5" customHeight="1"/>
    <row r="16448" ht="13.5" customHeight="1"/>
    <row r="16449" ht="13.5" customHeight="1"/>
    <row r="16450" ht="13.5" customHeight="1"/>
    <row r="16451" ht="13.5" customHeight="1"/>
    <row r="16452" ht="13.5" customHeight="1"/>
    <row r="16453" ht="13.5" customHeight="1"/>
    <row r="16454" ht="13.5" customHeight="1"/>
    <row r="16455" ht="13.5" customHeight="1"/>
    <row r="16456" ht="13.5" customHeight="1"/>
    <row r="16457" ht="13.5" customHeight="1"/>
    <row r="16458" ht="13.5" customHeight="1"/>
    <row r="16459" ht="13.5" customHeight="1"/>
    <row r="16460" ht="13.5" customHeight="1"/>
    <row r="16461" ht="13.5" customHeight="1"/>
    <row r="16462" ht="13.5" customHeight="1"/>
    <row r="16463" ht="13.5" customHeight="1"/>
    <row r="16464" ht="13.5" customHeight="1"/>
    <row r="16465" ht="13.5" customHeight="1"/>
    <row r="16466" ht="13.5" customHeight="1"/>
    <row r="16467" ht="13.5" customHeight="1"/>
    <row r="16468" ht="13.5" customHeight="1"/>
    <row r="16469" ht="13.5" customHeight="1"/>
    <row r="16470" ht="13.5" customHeight="1"/>
    <row r="16471" ht="13.5" customHeight="1"/>
    <row r="16472" ht="13.5" customHeight="1"/>
    <row r="16473" ht="13.5" customHeight="1"/>
    <row r="16474" ht="13.5" customHeight="1"/>
    <row r="16475" ht="13.5" customHeight="1"/>
    <row r="16476" ht="13.5" customHeight="1"/>
    <row r="16477" ht="13.5" customHeight="1"/>
    <row r="16478" ht="13.5" customHeight="1"/>
    <row r="16479" ht="13.5" customHeight="1"/>
    <row r="16480" ht="13.5" customHeight="1"/>
    <row r="16481" ht="13.5" customHeight="1"/>
    <row r="16482" ht="13.5" customHeight="1"/>
    <row r="16483" ht="13.5" customHeight="1"/>
    <row r="16484" ht="13.5" customHeight="1"/>
    <row r="16485" ht="13.5" customHeight="1"/>
    <row r="16486" ht="13.5" customHeight="1"/>
    <row r="16487" ht="13.5" customHeight="1"/>
    <row r="16488" ht="13.5" customHeight="1"/>
    <row r="16489" ht="13.5" customHeight="1"/>
    <row r="16490" ht="13.5" customHeight="1"/>
    <row r="16491" ht="13.5" customHeight="1"/>
    <row r="16492" ht="13.5" customHeight="1"/>
    <row r="16493" ht="13.5" customHeight="1"/>
    <row r="16494" ht="13.5" customHeight="1"/>
    <row r="16495" ht="13.5" customHeight="1"/>
    <row r="16496" ht="13.5" customHeight="1"/>
    <row r="16497" ht="13.5" customHeight="1"/>
    <row r="16498" ht="13.5" customHeight="1"/>
    <row r="16499" ht="13.5" customHeight="1"/>
    <row r="16500" ht="13.5" customHeight="1"/>
    <row r="16501" ht="13.5" customHeight="1"/>
    <row r="16502" ht="13.5" customHeight="1"/>
    <row r="16503" ht="13.5" customHeight="1"/>
    <row r="16504" ht="13.5" customHeight="1"/>
    <row r="16505" ht="13.5" customHeight="1"/>
    <row r="16506" ht="13.5" customHeight="1"/>
    <row r="16507" ht="13.5" customHeight="1"/>
    <row r="16508" ht="13.5" customHeight="1"/>
    <row r="16509" ht="13.5" customHeight="1"/>
    <row r="16510" ht="13.5" customHeight="1"/>
    <row r="16511" ht="13.5" customHeight="1"/>
    <row r="16512" ht="13.5" customHeight="1"/>
    <row r="16513" ht="13.5" customHeight="1"/>
    <row r="16514" ht="13.5" customHeight="1"/>
    <row r="16515" ht="13.5" customHeight="1"/>
    <row r="16516" ht="13.5" customHeight="1"/>
    <row r="16517" ht="13.5" customHeight="1"/>
    <row r="16518" ht="13.5" customHeight="1"/>
    <row r="16519" ht="13.5" customHeight="1"/>
    <row r="16520" ht="13.5" customHeight="1"/>
    <row r="16521" ht="13.5" customHeight="1"/>
    <row r="16522" ht="13.5" customHeight="1"/>
    <row r="16523" ht="13.5" customHeight="1"/>
    <row r="16524" ht="13.5" customHeight="1"/>
    <row r="16525" ht="13.5" customHeight="1"/>
    <row r="16526" ht="13.5" customHeight="1"/>
    <row r="16527" ht="13.5" customHeight="1"/>
    <row r="16528" ht="13.5" customHeight="1"/>
    <row r="16529" ht="13.5" customHeight="1"/>
    <row r="16530" ht="13.5" customHeight="1"/>
    <row r="16531" ht="13.5" customHeight="1"/>
    <row r="16532" ht="13.5" customHeight="1"/>
    <row r="16533" ht="13.5" customHeight="1"/>
    <row r="16534" ht="13.5" customHeight="1"/>
    <row r="16535" ht="13.5" customHeight="1"/>
    <row r="16536" ht="13.5" customHeight="1"/>
    <row r="16537" ht="13.5" customHeight="1"/>
    <row r="16538" ht="13.5" customHeight="1"/>
    <row r="16539" ht="13.5" customHeight="1"/>
    <row r="16540" ht="13.5" customHeight="1"/>
    <row r="16541" ht="13.5" customHeight="1"/>
    <row r="16542" ht="13.5" customHeight="1"/>
    <row r="16543" ht="13.5" customHeight="1"/>
    <row r="16544" ht="13.5" customHeight="1"/>
    <row r="16545" ht="13.5" customHeight="1"/>
    <row r="16546" ht="13.5" customHeight="1"/>
    <row r="16547" ht="13.5" customHeight="1"/>
    <row r="16548" ht="13.5" customHeight="1"/>
    <row r="16549" ht="13.5" customHeight="1"/>
    <row r="16550" ht="13.5" customHeight="1"/>
    <row r="16551" ht="13.5" customHeight="1"/>
    <row r="16552" ht="13.5" customHeight="1"/>
    <row r="16553" ht="13.5" customHeight="1"/>
    <row r="16554" ht="13.5" customHeight="1"/>
    <row r="16555" ht="13.5" customHeight="1"/>
    <row r="16556" ht="13.5" customHeight="1"/>
    <row r="16557" ht="13.5" customHeight="1"/>
    <row r="16558" ht="13.5" customHeight="1"/>
    <row r="16559" ht="13.5" customHeight="1"/>
    <row r="16560" ht="13.5" customHeight="1"/>
    <row r="16561" ht="13.5" customHeight="1"/>
    <row r="16562" ht="13.5" customHeight="1"/>
    <row r="16563" ht="13.5" customHeight="1"/>
    <row r="16564" ht="13.5" customHeight="1"/>
    <row r="16565" ht="13.5" customHeight="1"/>
    <row r="16566" ht="13.5" customHeight="1"/>
    <row r="16567" ht="13.5" customHeight="1"/>
    <row r="16568" ht="13.5" customHeight="1"/>
    <row r="16569" ht="13.5" customHeight="1"/>
    <row r="16570" ht="13.5" customHeight="1"/>
    <row r="16571" ht="13.5" customHeight="1"/>
    <row r="16572" ht="13.5" customHeight="1"/>
    <row r="16573" ht="13.5" customHeight="1"/>
    <row r="16574" ht="13.5" customHeight="1"/>
    <row r="16575" ht="13.5" customHeight="1"/>
    <row r="16576" ht="13.5" customHeight="1"/>
    <row r="16577" ht="13.5" customHeight="1"/>
    <row r="16578" ht="13.5" customHeight="1"/>
    <row r="16579" ht="13.5" customHeight="1"/>
    <row r="16580" ht="13.5" customHeight="1"/>
    <row r="16581" ht="13.5" customHeight="1"/>
    <row r="16582" ht="13.5" customHeight="1"/>
    <row r="16583" ht="13.5" customHeight="1"/>
    <row r="16584" ht="13.5" customHeight="1"/>
    <row r="16585" ht="13.5" customHeight="1"/>
    <row r="16586" ht="13.5" customHeight="1"/>
    <row r="16587" ht="13.5" customHeight="1"/>
    <row r="16588" ht="13.5" customHeight="1"/>
    <row r="16589" ht="13.5" customHeight="1"/>
    <row r="16590" ht="13.5" customHeight="1"/>
    <row r="16591" ht="13.5" customHeight="1"/>
    <row r="16592" ht="13.5" customHeight="1"/>
    <row r="16593" ht="13.5" customHeight="1"/>
    <row r="16594" ht="13.5" customHeight="1"/>
    <row r="16595" ht="13.5" customHeight="1"/>
    <row r="16596" ht="13.5" customHeight="1"/>
    <row r="16597" ht="13.5" customHeight="1"/>
    <row r="16598" ht="13.5" customHeight="1"/>
    <row r="16599" ht="13.5" customHeight="1"/>
    <row r="16600" ht="13.5" customHeight="1"/>
    <row r="16601" ht="13.5" customHeight="1"/>
    <row r="16602" ht="13.5" customHeight="1"/>
    <row r="16603" ht="13.5" customHeight="1"/>
    <row r="16604" ht="13.5" customHeight="1"/>
    <row r="16605" ht="13.5" customHeight="1"/>
    <row r="16606" ht="13.5" customHeight="1"/>
    <row r="16607" ht="13.5" customHeight="1"/>
    <row r="16608" ht="13.5" customHeight="1"/>
    <row r="16609" ht="13.5" customHeight="1"/>
    <row r="16610" ht="13.5" customHeight="1"/>
    <row r="16611" ht="13.5" customHeight="1"/>
    <row r="16612" ht="13.5" customHeight="1"/>
    <row r="16613" ht="13.5" customHeight="1"/>
    <row r="16614" ht="13.5" customHeight="1"/>
    <row r="16615" ht="13.5" customHeight="1"/>
    <row r="16616" ht="13.5" customHeight="1"/>
    <row r="16617" ht="13.5" customHeight="1"/>
    <row r="16618" ht="13.5" customHeight="1"/>
    <row r="16619" ht="13.5" customHeight="1"/>
    <row r="16620" ht="13.5" customHeight="1"/>
    <row r="16621" ht="13.5" customHeight="1"/>
    <row r="16622" ht="13.5" customHeight="1"/>
    <row r="16623" ht="13.5" customHeight="1"/>
    <row r="16624" ht="13.5" customHeight="1"/>
    <row r="16625" ht="13.5" customHeight="1"/>
    <row r="16626" ht="13.5" customHeight="1"/>
    <row r="16627" ht="13.5" customHeight="1"/>
    <row r="16628" ht="13.5" customHeight="1"/>
    <row r="16629" ht="13.5" customHeight="1"/>
    <row r="16630" ht="13.5" customHeight="1"/>
    <row r="16631" ht="13.5" customHeight="1"/>
    <row r="16632" ht="13.5" customHeight="1"/>
    <row r="16633" ht="13.5" customHeight="1"/>
    <row r="16634" ht="13.5" customHeight="1"/>
    <row r="16635" ht="13.5" customHeight="1"/>
    <row r="16636" ht="13.5" customHeight="1"/>
    <row r="16637" ht="13.5" customHeight="1"/>
    <row r="16638" ht="13.5" customHeight="1"/>
    <row r="16639" ht="13.5" customHeight="1"/>
    <row r="16640" ht="13.5" customHeight="1"/>
    <row r="16641" ht="13.5" customHeight="1"/>
    <row r="16642" ht="13.5" customHeight="1"/>
    <row r="16643" ht="13.5" customHeight="1"/>
    <row r="16644" ht="13.5" customHeight="1"/>
    <row r="16645" ht="13.5" customHeight="1"/>
    <row r="16646" ht="13.5" customHeight="1"/>
    <row r="16647" ht="13.5" customHeight="1"/>
    <row r="16648" ht="13.5" customHeight="1"/>
    <row r="16649" ht="13.5" customHeight="1"/>
    <row r="16650" ht="13.5" customHeight="1"/>
    <row r="16651" ht="13.5" customHeight="1"/>
    <row r="16652" ht="13.5" customHeight="1"/>
    <row r="16653" ht="13.5" customHeight="1"/>
    <row r="16654" ht="13.5" customHeight="1"/>
    <row r="16655" ht="13.5" customHeight="1"/>
    <row r="16656" ht="13.5" customHeight="1"/>
    <row r="16657" ht="13.5" customHeight="1"/>
    <row r="16658" ht="13.5" customHeight="1"/>
    <row r="16659" ht="13.5" customHeight="1"/>
    <row r="16660" ht="13.5" customHeight="1"/>
    <row r="16661" ht="13.5" customHeight="1"/>
    <row r="16662" ht="13.5" customHeight="1"/>
    <row r="16663" ht="13.5" customHeight="1"/>
    <row r="16664" ht="13.5" customHeight="1"/>
    <row r="16665" ht="13.5" customHeight="1"/>
    <row r="16666" ht="13.5" customHeight="1"/>
    <row r="16667" ht="13.5" customHeight="1"/>
    <row r="16668" ht="13.5" customHeight="1"/>
    <row r="16669" ht="13.5" customHeight="1"/>
    <row r="16670" ht="13.5" customHeight="1"/>
    <row r="16671" ht="13.5" customHeight="1"/>
    <row r="16672" ht="13.5" customHeight="1"/>
    <row r="16673" ht="13.5" customHeight="1"/>
    <row r="16674" ht="13.5" customHeight="1"/>
    <row r="16675" ht="13.5" customHeight="1"/>
    <row r="16676" ht="13.5" customHeight="1"/>
    <row r="16677" ht="13.5" customHeight="1"/>
    <row r="16678" ht="13.5" customHeight="1"/>
    <row r="16679" ht="13.5" customHeight="1"/>
    <row r="16680" ht="13.5" customHeight="1"/>
    <row r="16681" ht="13.5" customHeight="1"/>
    <row r="16682" ht="13.5" customHeight="1"/>
    <row r="16683" ht="13.5" customHeight="1"/>
    <row r="16684" ht="13.5" customHeight="1"/>
    <row r="16685" ht="13.5" customHeight="1"/>
    <row r="16686" ht="13.5" customHeight="1"/>
    <row r="16687" ht="13.5" customHeight="1"/>
    <row r="16688" ht="13.5" customHeight="1"/>
    <row r="16689" ht="13.5" customHeight="1"/>
    <row r="16690" ht="13.5" customHeight="1"/>
    <row r="16691" ht="13.5" customHeight="1"/>
    <row r="16692" ht="13.5" customHeight="1"/>
    <row r="16693" ht="13.5" customHeight="1"/>
    <row r="16694" ht="13.5" customHeight="1"/>
    <row r="16695" ht="13.5" customHeight="1"/>
    <row r="16696" ht="13.5" customHeight="1"/>
    <row r="16697" ht="13.5" customHeight="1"/>
    <row r="16698" ht="13.5" customHeight="1"/>
    <row r="16699" ht="13.5" customHeight="1"/>
    <row r="16700" ht="13.5" customHeight="1"/>
    <row r="16701" ht="13.5" customHeight="1"/>
    <row r="16702" ht="13.5" customHeight="1"/>
    <row r="16703" ht="13.5" customHeight="1"/>
    <row r="16704" ht="13.5" customHeight="1"/>
    <row r="16705" ht="13.5" customHeight="1"/>
    <row r="16706" ht="13.5" customHeight="1"/>
    <row r="16707" ht="13.5" customHeight="1"/>
    <row r="16708" ht="13.5" customHeight="1"/>
    <row r="16709" ht="13.5" customHeight="1"/>
    <row r="16710" ht="13.5" customHeight="1"/>
    <row r="16711" ht="13.5" customHeight="1"/>
    <row r="16712" ht="13.5" customHeight="1"/>
    <row r="16713" ht="13.5" customHeight="1"/>
    <row r="16714" ht="13.5" customHeight="1"/>
    <row r="16715" ht="13.5" customHeight="1"/>
    <row r="16716" ht="13.5" customHeight="1"/>
    <row r="16717" ht="13.5" customHeight="1"/>
    <row r="16718" ht="13.5" customHeight="1"/>
    <row r="16719" ht="13.5" customHeight="1"/>
    <row r="16720" ht="13.5" customHeight="1"/>
    <row r="16721" ht="13.5" customHeight="1"/>
    <row r="16722" ht="13.5" customHeight="1"/>
    <row r="16723" ht="13.5" customHeight="1"/>
    <row r="16724" ht="13.5" customHeight="1"/>
    <row r="16725" ht="13.5" customHeight="1"/>
    <row r="16726" ht="13.5" customHeight="1"/>
    <row r="16727" ht="13.5" customHeight="1"/>
    <row r="16728" ht="13.5" customHeight="1"/>
    <row r="16729" ht="13.5" customHeight="1"/>
    <row r="16730" ht="13.5" customHeight="1"/>
    <row r="16731" ht="13.5" customHeight="1"/>
    <row r="16732" ht="13.5" customHeight="1"/>
    <row r="16733" ht="13.5" customHeight="1"/>
    <row r="16734" ht="13.5" customHeight="1"/>
    <row r="16735" ht="13.5" customHeight="1"/>
    <row r="16736" ht="13.5" customHeight="1"/>
    <row r="16737" ht="13.5" customHeight="1"/>
    <row r="16738" ht="13.5" customHeight="1"/>
    <row r="16739" ht="13.5" customHeight="1"/>
    <row r="16740" ht="13.5" customHeight="1"/>
    <row r="16741" ht="13.5" customHeight="1"/>
    <row r="16742" ht="13.5" customHeight="1"/>
    <row r="16743" ht="13.5" customHeight="1"/>
    <row r="16744" ht="13.5" customHeight="1"/>
    <row r="16745" ht="13.5" customHeight="1"/>
    <row r="16746" ht="13.5" customHeight="1"/>
    <row r="16747" ht="13.5" customHeight="1"/>
    <row r="16748" ht="13.5" customHeight="1"/>
    <row r="16749" ht="13.5" customHeight="1"/>
    <row r="16750" ht="13.5" customHeight="1"/>
    <row r="16751" ht="13.5" customHeight="1"/>
    <row r="16752" ht="13.5" customHeight="1"/>
    <row r="16753" ht="13.5" customHeight="1"/>
    <row r="16754" ht="13.5" customHeight="1"/>
    <row r="16755" ht="13.5" customHeight="1"/>
    <row r="16756" ht="13.5" customHeight="1"/>
    <row r="16757" ht="13.5" customHeight="1"/>
    <row r="16758" ht="13.5" customHeight="1"/>
    <row r="16759" ht="13.5" customHeight="1"/>
    <row r="16760" ht="13.5" customHeight="1"/>
    <row r="16761" ht="13.5" customHeight="1"/>
    <row r="16762" ht="13.5" customHeight="1"/>
    <row r="16763" ht="13.5" customHeight="1"/>
    <row r="16764" ht="13.5" customHeight="1"/>
    <row r="16765" ht="13.5" customHeight="1"/>
    <row r="16766" ht="13.5" customHeight="1"/>
    <row r="16767" ht="13.5" customHeight="1"/>
    <row r="16768" ht="13.5" customHeight="1"/>
    <row r="16769" ht="13.5" customHeight="1"/>
    <row r="16770" ht="13.5" customHeight="1"/>
    <row r="16771" ht="13.5" customHeight="1"/>
    <row r="16772" ht="13.5" customHeight="1"/>
    <row r="16773" ht="13.5" customHeight="1"/>
    <row r="16774" ht="13.5" customHeight="1"/>
    <row r="16775" ht="13.5" customHeight="1"/>
    <row r="16776" ht="13.5" customHeight="1"/>
    <row r="16777" ht="13.5" customHeight="1"/>
    <row r="16778" ht="13.5" customHeight="1"/>
    <row r="16779" ht="13.5" customHeight="1"/>
    <row r="16780" ht="13.5" customHeight="1"/>
    <row r="16781" ht="13.5" customHeight="1"/>
    <row r="16782" ht="13.5" customHeight="1"/>
    <row r="16783" ht="13.5" customHeight="1"/>
    <row r="16784" ht="13.5" customHeight="1"/>
    <row r="16785" ht="13.5" customHeight="1"/>
    <row r="16786" ht="13.5" customHeight="1"/>
    <row r="16787" ht="13.5" customHeight="1"/>
    <row r="16788" ht="13.5" customHeight="1"/>
    <row r="16789" ht="13.5" customHeight="1"/>
    <row r="16790" ht="13.5" customHeight="1"/>
    <row r="16791" ht="13.5" customHeight="1"/>
    <row r="16792" ht="13.5" customHeight="1"/>
    <row r="16793" ht="13.5" customHeight="1"/>
    <row r="16794" ht="13.5" customHeight="1"/>
    <row r="16795" ht="13.5" customHeight="1"/>
    <row r="16796" ht="13.5" customHeight="1"/>
    <row r="16797" ht="13.5" customHeight="1"/>
    <row r="16798" ht="13.5" customHeight="1"/>
    <row r="16799" ht="13.5" customHeight="1"/>
    <row r="16800" ht="13.5" customHeight="1"/>
    <row r="16801" ht="13.5" customHeight="1"/>
    <row r="16802" ht="13.5" customHeight="1"/>
    <row r="16803" ht="13.5" customHeight="1"/>
    <row r="16804" ht="13.5" customHeight="1"/>
    <row r="16805" ht="13.5" customHeight="1"/>
    <row r="16806" ht="13.5" customHeight="1"/>
    <row r="16807" ht="13.5" customHeight="1"/>
    <row r="16808" ht="13.5" customHeight="1"/>
    <row r="16809" ht="13.5" customHeight="1"/>
    <row r="16810" ht="13.5" customHeight="1"/>
    <row r="16811" ht="13.5" customHeight="1"/>
    <row r="16812" ht="13.5" customHeight="1"/>
    <row r="16813" ht="13.5" customHeight="1"/>
    <row r="16814" ht="13.5" customHeight="1"/>
    <row r="16815" ht="13.5" customHeight="1"/>
    <row r="16816" ht="13.5" customHeight="1"/>
    <row r="16817" ht="13.5" customHeight="1"/>
    <row r="16818" ht="13.5" customHeight="1"/>
    <row r="16819" ht="13.5" customHeight="1"/>
    <row r="16820" ht="13.5" customHeight="1"/>
    <row r="16821" ht="13.5" customHeight="1"/>
    <row r="16822" ht="13.5" customHeight="1"/>
    <row r="16823" ht="13.5" customHeight="1"/>
    <row r="16824" ht="13.5" customHeight="1"/>
    <row r="16825" ht="13.5" customHeight="1"/>
    <row r="16826" ht="13.5" customHeight="1"/>
    <row r="16827" ht="13.5" customHeight="1"/>
    <row r="16828" ht="13.5" customHeight="1"/>
    <row r="16829" ht="13.5" customHeight="1"/>
    <row r="16830" ht="13.5" customHeight="1"/>
    <row r="16831" ht="13.5" customHeight="1"/>
    <row r="16832" ht="13.5" customHeight="1"/>
    <row r="16833" ht="13.5" customHeight="1"/>
    <row r="16834" ht="13.5" customHeight="1"/>
    <row r="16835" ht="13.5" customHeight="1"/>
    <row r="16836" ht="13.5" customHeight="1"/>
    <row r="16837" ht="13.5" customHeight="1"/>
    <row r="16838" ht="13.5" customHeight="1"/>
    <row r="16839" ht="13.5" customHeight="1"/>
    <row r="16840" ht="13.5" customHeight="1"/>
    <row r="16841" ht="13.5" customHeight="1"/>
    <row r="16842" ht="13.5" customHeight="1"/>
    <row r="16843" ht="13.5" customHeight="1"/>
    <row r="16844" ht="13.5" customHeight="1"/>
    <row r="16845" ht="13.5" customHeight="1"/>
    <row r="16846" ht="13.5" customHeight="1"/>
    <row r="16847" ht="13.5" customHeight="1"/>
    <row r="16848" ht="13.5" customHeight="1"/>
    <row r="16849" ht="13.5" customHeight="1"/>
    <row r="16850" ht="13.5" customHeight="1"/>
    <row r="16851" ht="13.5" customHeight="1"/>
    <row r="16852" ht="13.5" customHeight="1"/>
    <row r="16853" ht="13.5" customHeight="1"/>
    <row r="16854" ht="13.5" customHeight="1"/>
    <row r="16855" ht="13.5" customHeight="1"/>
    <row r="16856" ht="13.5" customHeight="1"/>
    <row r="16857" ht="13.5" customHeight="1"/>
    <row r="16858" ht="13.5" customHeight="1"/>
    <row r="16859" ht="13.5" customHeight="1"/>
    <row r="16860" ht="13.5" customHeight="1"/>
    <row r="16861" ht="13.5" customHeight="1"/>
    <row r="16862" ht="13.5" customHeight="1"/>
    <row r="16863" ht="13.5" customHeight="1"/>
    <row r="16864" ht="13.5" customHeight="1"/>
    <row r="16865" ht="13.5" customHeight="1"/>
    <row r="16866" ht="13.5" customHeight="1"/>
    <row r="16867" ht="13.5" customHeight="1"/>
    <row r="16868" ht="13.5" customHeight="1"/>
    <row r="16869" ht="13.5" customHeight="1"/>
    <row r="16870" ht="13.5" customHeight="1"/>
    <row r="16871" ht="13.5" customHeight="1"/>
    <row r="16872" ht="13.5" customHeight="1"/>
    <row r="16873" ht="13.5" customHeight="1"/>
    <row r="16874" ht="13.5" customHeight="1"/>
    <row r="16875" ht="13.5" customHeight="1"/>
    <row r="16876" ht="13.5" customHeight="1"/>
    <row r="16877" ht="13.5" customHeight="1"/>
    <row r="16878" ht="13.5" customHeight="1"/>
    <row r="16879" ht="13.5" customHeight="1"/>
    <row r="16880" ht="13.5" customHeight="1"/>
    <row r="16881" ht="13.5" customHeight="1"/>
    <row r="16882" ht="13.5" customHeight="1"/>
    <row r="16883" ht="13.5" customHeight="1"/>
    <row r="16884" ht="13.5" customHeight="1"/>
    <row r="16885" ht="13.5" customHeight="1"/>
    <row r="16886" ht="13.5" customHeight="1"/>
    <row r="16887" ht="13.5" customHeight="1"/>
    <row r="16888" ht="13.5" customHeight="1"/>
    <row r="16889" ht="13.5" customHeight="1"/>
    <row r="16890" ht="13.5" customHeight="1"/>
    <row r="16891" ht="13.5" customHeight="1"/>
    <row r="16892" ht="13.5" customHeight="1"/>
    <row r="16893" ht="13.5" customHeight="1"/>
    <row r="16894" ht="13.5" customHeight="1"/>
    <row r="16895" ht="13.5" customHeight="1"/>
    <row r="16896" ht="13.5" customHeight="1"/>
    <row r="16897" ht="13.5" customHeight="1"/>
    <row r="16898" ht="13.5" customHeight="1"/>
    <row r="16899" ht="13.5" customHeight="1"/>
    <row r="16900" ht="13.5" customHeight="1"/>
    <row r="16901" ht="13.5" customHeight="1"/>
    <row r="16902" ht="13.5" customHeight="1"/>
    <row r="16903" ht="13.5" customHeight="1"/>
    <row r="16904" ht="13.5" customHeight="1"/>
    <row r="16905" ht="13.5" customHeight="1"/>
    <row r="16906" ht="13.5" customHeight="1"/>
    <row r="16907" ht="13.5" customHeight="1"/>
    <row r="16908" ht="13.5" customHeight="1"/>
    <row r="16909" ht="13.5" customHeight="1"/>
    <row r="16910" ht="13.5" customHeight="1"/>
    <row r="16911" ht="13.5" customHeight="1"/>
    <row r="16912" ht="13.5" customHeight="1"/>
    <row r="16913" ht="13.5" customHeight="1"/>
    <row r="16914" ht="13.5" customHeight="1"/>
    <row r="16915" ht="13.5" customHeight="1"/>
    <row r="16916" ht="13.5" customHeight="1"/>
    <row r="16917" ht="13.5" customHeight="1"/>
    <row r="16918" ht="13.5" customHeight="1"/>
    <row r="16919" ht="13.5" customHeight="1"/>
    <row r="16920" ht="13.5" customHeight="1"/>
    <row r="16921" ht="13.5" customHeight="1"/>
    <row r="16922" ht="13.5" customHeight="1"/>
    <row r="16923" ht="13.5" customHeight="1"/>
    <row r="16924" ht="13.5" customHeight="1"/>
    <row r="16925" ht="13.5" customHeight="1"/>
    <row r="16926" ht="13.5" customHeight="1"/>
    <row r="16927" ht="13.5" customHeight="1"/>
    <row r="16928" ht="13.5" customHeight="1"/>
    <row r="16929" ht="13.5" customHeight="1"/>
    <row r="16930" ht="13.5" customHeight="1"/>
    <row r="16931" ht="13.5" customHeight="1"/>
    <row r="16932" ht="13.5" customHeight="1"/>
    <row r="16933" ht="13.5" customHeight="1"/>
    <row r="16934" ht="13.5" customHeight="1"/>
    <row r="16935" ht="13.5" customHeight="1"/>
    <row r="16936" ht="13.5" customHeight="1"/>
    <row r="16937" ht="13.5" customHeight="1"/>
    <row r="16938" ht="13.5" customHeight="1"/>
    <row r="16939" ht="13.5" customHeight="1"/>
    <row r="16940" ht="13.5" customHeight="1"/>
    <row r="16941" ht="13.5" customHeight="1"/>
    <row r="16942" ht="13.5" customHeight="1"/>
    <row r="16943" ht="13.5" customHeight="1"/>
    <row r="16944" ht="13.5" customHeight="1"/>
    <row r="16945" ht="13.5" customHeight="1"/>
    <row r="16946" ht="13.5" customHeight="1"/>
    <row r="16947" ht="13.5" customHeight="1"/>
    <row r="16948" ht="13.5" customHeight="1"/>
    <row r="16949" ht="13.5" customHeight="1"/>
    <row r="16950" ht="13.5" customHeight="1"/>
    <row r="16951" ht="13.5" customHeight="1"/>
    <row r="16952" ht="13.5" customHeight="1"/>
    <row r="16953" ht="13.5" customHeight="1"/>
    <row r="16954" ht="13.5" customHeight="1"/>
    <row r="16955" ht="13.5" customHeight="1"/>
    <row r="16956" ht="13.5" customHeight="1"/>
    <row r="16957" ht="13.5" customHeight="1"/>
    <row r="16958" ht="13.5" customHeight="1"/>
    <row r="16959" ht="13.5" customHeight="1"/>
    <row r="16960" ht="13.5" customHeight="1"/>
    <row r="16961" ht="13.5" customHeight="1"/>
    <row r="16962" ht="13.5" customHeight="1"/>
    <row r="16963" ht="13.5" customHeight="1"/>
    <row r="16964" ht="13.5" customHeight="1"/>
    <row r="16965" ht="13.5" customHeight="1"/>
    <row r="16966" ht="13.5" customHeight="1"/>
    <row r="16967" ht="13.5" customHeight="1"/>
    <row r="16968" ht="13.5" customHeight="1"/>
    <row r="16969" ht="13.5" customHeight="1"/>
    <row r="16970" ht="13.5" customHeight="1"/>
    <row r="16971" ht="13.5" customHeight="1"/>
    <row r="16972" ht="13.5" customHeight="1"/>
    <row r="16973" ht="13.5" customHeight="1"/>
    <row r="16974" ht="13.5" customHeight="1"/>
    <row r="16975" ht="13.5" customHeight="1"/>
    <row r="16976" ht="13.5" customHeight="1"/>
    <row r="16977" ht="13.5" customHeight="1"/>
    <row r="16978" ht="13.5" customHeight="1"/>
    <row r="16979" ht="13.5" customHeight="1"/>
    <row r="16980" ht="13.5" customHeight="1"/>
    <row r="16981" ht="13.5" customHeight="1"/>
    <row r="16982" ht="13.5" customHeight="1"/>
    <row r="16983" ht="13.5" customHeight="1"/>
    <row r="16984" ht="13.5" customHeight="1"/>
    <row r="16985" ht="13.5" customHeight="1"/>
    <row r="16986" ht="13.5" customHeight="1"/>
    <row r="16987" ht="13.5" customHeight="1"/>
    <row r="16988" ht="13.5" customHeight="1"/>
    <row r="16989" ht="13.5" customHeight="1"/>
    <row r="16990" ht="13.5" customHeight="1"/>
    <row r="16991" ht="13.5" customHeight="1"/>
    <row r="16992" ht="13.5" customHeight="1"/>
    <row r="16993" ht="13.5" customHeight="1"/>
    <row r="16994" ht="13.5" customHeight="1"/>
    <row r="16995" ht="13.5" customHeight="1"/>
    <row r="16996" ht="13.5" customHeight="1"/>
    <row r="16997" ht="13.5" customHeight="1"/>
    <row r="16998" ht="13.5" customHeight="1"/>
    <row r="16999" ht="13.5" customHeight="1"/>
    <row r="17000" ht="13.5" customHeight="1"/>
    <row r="17001" ht="13.5" customHeight="1"/>
    <row r="17002" ht="13.5" customHeight="1"/>
    <row r="17003" ht="13.5" customHeight="1"/>
    <row r="17004" ht="13.5" customHeight="1"/>
    <row r="17005" ht="13.5" customHeight="1"/>
    <row r="17006" ht="13.5" customHeight="1"/>
    <row r="17007" ht="13.5" customHeight="1"/>
    <row r="17008" ht="13.5" customHeight="1"/>
    <row r="17009" ht="13.5" customHeight="1"/>
    <row r="17010" ht="13.5" customHeight="1"/>
    <row r="17011" ht="13.5" customHeight="1"/>
    <row r="17012" ht="13.5" customHeight="1"/>
    <row r="17013" ht="13.5" customHeight="1"/>
    <row r="17014" ht="13.5" customHeight="1"/>
    <row r="17015" ht="13.5" customHeight="1"/>
    <row r="17016" ht="13.5" customHeight="1"/>
    <row r="17017" ht="13.5" customHeight="1"/>
    <row r="17018" ht="13.5" customHeight="1"/>
    <row r="17019" ht="13.5" customHeight="1"/>
    <row r="17020" ht="13.5" customHeight="1"/>
    <row r="17021" ht="13.5" customHeight="1"/>
    <row r="17022" ht="13.5" customHeight="1"/>
    <row r="17023" ht="13.5" customHeight="1"/>
    <row r="17024" ht="13.5" customHeight="1"/>
    <row r="17025" ht="13.5" customHeight="1"/>
    <row r="17026" ht="13.5" customHeight="1"/>
    <row r="17027" ht="13.5" customHeight="1"/>
    <row r="17028" ht="13.5" customHeight="1"/>
    <row r="17029" ht="13.5" customHeight="1"/>
    <row r="17030" ht="13.5" customHeight="1"/>
    <row r="17031" ht="13.5" customHeight="1"/>
    <row r="17032" ht="13.5" customHeight="1"/>
    <row r="17033" ht="13.5" customHeight="1"/>
    <row r="17034" ht="13.5" customHeight="1"/>
    <row r="17035" ht="13.5" customHeight="1"/>
    <row r="17036" ht="13.5" customHeight="1"/>
    <row r="17037" ht="13.5" customHeight="1"/>
    <row r="17038" ht="13.5" customHeight="1"/>
    <row r="17039" ht="13.5" customHeight="1"/>
    <row r="17040" ht="13.5" customHeight="1"/>
    <row r="17041" ht="13.5" customHeight="1"/>
    <row r="17042" ht="13.5" customHeight="1"/>
    <row r="17043" ht="13.5" customHeight="1"/>
    <row r="17044" ht="13.5" customHeight="1"/>
    <row r="17045" ht="13.5" customHeight="1"/>
    <row r="17046" ht="13.5" customHeight="1"/>
    <row r="17047" ht="13.5" customHeight="1"/>
    <row r="17048" ht="13.5" customHeight="1"/>
    <row r="17049" ht="13.5" customHeight="1"/>
    <row r="17050" ht="13.5" customHeight="1"/>
    <row r="17051" ht="13.5" customHeight="1"/>
    <row r="17052" ht="13.5" customHeight="1"/>
    <row r="17053" ht="13.5" customHeight="1"/>
    <row r="17054" ht="13.5" customHeight="1"/>
    <row r="17055" ht="13.5" customHeight="1"/>
    <row r="17056" ht="13.5" customHeight="1"/>
    <row r="17057" ht="13.5" customHeight="1"/>
    <row r="17058" ht="13.5" customHeight="1"/>
    <row r="17059" ht="13.5" customHeight="1"/>
    <row r="17060" ht="13.5" customHeight="1"/>
    <row r="17061" ht="13.5" customHeight="1"/>
    <row r="17062" ht="13.5" customHeight="1"/>
    <row r="17063" ht="13.5" customHeight="1"/>
    <row r="17064" ht="13.5" customHeight="1"/>
    <row r="17065" ht="13.5" customHeight="1"/>
    <row r="17066" ht="13.5" customHeight="1"/>
    <row r="17067" ht="13.5" customHeight="1"/>
    <row r="17068" ht="13.5" customHeight="1"/>
    <row r="17069" ht="13.5" customHeight="1"/>
    <row r="17070" ht="13.5" customHeight="1"/>
    <row r="17071" ht="13.5" customHeight="1"/>
    <row r="17072" ht="13.5" customHeight="1"/>
    <row r="17073" ht="13.5" customHeight="1"/>
    <row r="17074" ht="13.5" customHeight="1"/>
    <row r="17075" ht="13.5" customHeight="1"/>
    <row r="17076" ht="13.5" customHeight="1"/>
    <row r="17077" ht="13.5" customHeight="1"/>
    <row r="17078" ht="13.5" customHeight="1"/>
    <row r="17079" ht="13.5" customHeight="1"/>
    <row r="17080" ht="13.5" customHeight="1"/>
    <row r="17081" ht="13.5" customHeight="1"/>
    <row r="17082" ht="13.5" customHeight="1"/>
    <row r="17083" ht="13.5" customHeight="1"/>
    <row r="17084" ht="13.5" customHeight="1"/>
    <row r="17085" ht="13.5" customHeight="1"/>
    <row r="17086" ht="13.5" customHeight="1"/>
    <row r="17087" ht="13.5" customHeight="1"/>
    <row r="17088" ht="13.5" customHeight="1"/>
    <row r="17089" ht="13.5" customHeight="1"/>
    <row r="17090" ht="13.5" customHeight="1"/>
    <row r="17091" ht="13.5" customHeight="1"/>
    <row r="17092" ht="13.5" customHeight="1"/>
    <row r="17093" ht="13.5" customHeight="1"/>
    <row r="17094" ht="13.5" customHeight="1"/>
    <row r="17095" ht="13.5" customHeight="1"/>
    <row r="17096" ht="13.5" customHeight="1"/>
    <row r="17097" ht="13.5" customHeight="1"/>
    <row r="17098" ht="13.5" customHeight="1"/>
    <row r="17099" ht="13.5" customHeight="1"/>
    <row r="17100" ht="13.5" customHeight="1"/>
    <row r="17101" ht="13.5" customHeight="1"/>
    <row r="17102" ht="13.5" customHeight="1"/>
    <row r="17103" ht="13.5" customHeight="1"/>
    <row r="17104" ht="13.5" customHeight="1"/>
    <row r="17105" ht="13.5" customHeight="1"/>
    <row r="17106" ht="13.5" customHeight="1"/>
    <row r="17107" ht="13.5" customHeight="1"/>
    <row r="17108" ht="13.5" customHeight="1"/>
    <row r="17109" ht="13.5" customHeight="1"/>
    <row r="17110" ht="13.5" customHeight="1"/>
    <row r="17111" ht="13.5" customHeight="1"/>
    <row r="17112" ht="13.5" customHeight="1"/>
    <row r="17113" ht="13.5" customHeight="1"/>
    <row r="17114" ht="13.5" customHeight="1"/>
    <row r="17115" ht="13.5" customHeight="1"/>
    <row r="17116" ht="13.5" customHeight="1"/>
    <row r="17117" ht="13.5" customHeight="1"/>
    <row r="17118" ht="13.5" customHeight="1"/>
    <row r="17119" ht="13.5" customHeight="1"/>
    <row r="17120" ht="13.5" customHeight="1"/>
    <row r="17121" ht="13.5" customHeight="1"/>
    <row r="17122" ht="13.5" customHeight="1"/>
    <row r="17123" ht="13.5" customHeight="1"/>
    <row r="17124" ht="13.5" customHeight="1"/>
    <row r="17125" ht="13.5" customHeight="1"/>
    <row r="17126" ht="13.5" customHeight="1"/>
    <row r="17127" ht="13.5" customHeight="1"/>
    <row r="17128" ht="13.5" customHeight="1"/>
    <row r="17129" ht="13.5" customHeight="1"/>
    <row r="17130" ht="13.5" customHeight="1"/>
    <row r="17131" ht="13.5" customHeight="1"/>
    <row r="17132" ht="13.5" customHeight="1"/>
    <row r="17133" ht="13.5" customHeight="1"/>
    <row r="17134" ht="13.5" customHeight="1"/>
    <row r="17135" ht="13.5" customHeight="1"/>
    <row r="17136" ht="13.5" customHeight="1"/>
    <row r="17137" ht="13.5" customHeight="1"/>
    <row r="17138" ht="13.5" customHeight="1"/>
    <row r="17139" ht="13.5" customHeight="1"/>
    <row r="17140" ht="13.5" customHeight="1"/>
    <row r="17141" ht="13.5" customHeight="1"/>
    <row r="17142" ht="13.5" customHeight="1"/>
    <row r="17143" ht="13.5" customHeight="1"/>
    <row r="17144" ht="13.5" customHeight="1"/>
    <row r="17145" ht="13.5" customHeight="1"/>
    <row r="17146" ht="13.5" customHeight="1"/>
    <row r="17147" ht="13.5" customHeight="1"/>
    <row r="17148" ht="13.5" customHeight="1"/>
    <row r="17149" ht="13.5" customHeight="1"/>
    <row r="17150" ht="13.5" customHeight="1"/>
    <row r="17151" ht="13.5" customHeight="1"/>
    <row r="17152" ht="13.5" customHeight="1"/>
    <row r="17153" ht="13.5" customHeight="1"/>
    <row r="17154" ht="13.5" customHeight="1"/>
    <row r="17155" ht="13.5" customHeight="1"/>
    <row r="17156" ht="13.5" customHeight="1"/>
    <row r="17157" ht="13.5" customHeight="1"/>
    <row r="17158" ht="13.5" customHeight="1"/>
    <row r="17159" ht="13.5" customHeight="1"/>
    <row r="17160" ht="13.5" customHeight="1"/>
    <row r="17161" ht="13.5" customHeight="1"/>
    <row r="17162" ht="13.5" customHeight="1"/>
    <row r="17163" ht="13.5" customHeight="1"/>
    <row r="17164" ht="13.5" customHeight="1"/>
    <row r="17165" ht="13.5" customHeight="1"/>
    <row r="17166" ht="13.5" customHeight="1"/>
    <row r="17167" ht="13.5" customHeight="1"/>
    <row r="17168" ht="13.5" customHeight="1"/>
    <row r="17169" ht="13.5" customHeight="1"/>
    <row r="17170" ht="13.5" customHeight="1"/>
    <row r="17171" ht="13.5" customHeight="1"/>
    <row r="17172" ht="13.5" customHeight="1"/>
    <row r="17173" ht="13.5" customHeight="1"/>
    <row r="17174" ht="13.5" customHeight="1"/>
    <row r="17175" ht="13.5" customHeight="1"/>
    <row r="17176" ht="13.5" customHeight="1"/>
    <row r="17177" ht="13.5" customHeight="1"/>
    <row r="17178" ht="13.5" customHeight="1"/>
    <row r="17179" ht="13.5" customHeight="1"/>
    <row r="17180" ht="13.5" customHeight="1"/>
    <row r="17181" ht="13.5" customHeight="1"/>
    <row r="17182" ht="13.5" customHeight="1"/>
    <row r="17183" ht="13.5" customHeight="1"/>
    <row r="17184" ht="13.5" customHeight="1"/>
    <row r="17185" ht="13.5" customHeight="1"/>
    <row r="17186" ht="13.5" customHeight="1"/>
    <row r="17187" ht="13.5" customHeight="1"/>
    <row r="17188" ht="13.5" customHeight="1"/>
    <row r="17189" ht="13.5" customHeight="1"/>
    <row r="17190" ht="13.5" customHeight="1"/>
    <row r="17191" ht="13.5" customHeight="1"/>
    <row r="17192" ht="13.5" customHeight="1"/>
    <row r="17193" ht="13.5" customHeight="1"/>
    <row r="17194" ht="13.5" customHeight="1"/>
    <row r="17195" ht="13.5" customHeight="1"/>
    <row r="17196" ht="13.5" customHeight="1"/>
    <row r="17197" ht="13.5" customHeight="1"/>
    <row r="17198" ht="13.5" customHeight="1"/>
    <row r="17199" ht="13.5" customHeight="1"/>
    <row r="17200" ht="13.5" customHeight="1"/>
    <row r="17201" ht="13.5" customHeight="1"/>
    <row r="17202" ht="13.5" customHeight="1"/>
    <row r="17203" ht="13.5" customHeight="1"/>
    <row r="17204" ht="13.5" customHeight="1"/>
    <row r="17205" ht="13.5" customHeight="1"/>
    <row r="17206" ht="13.5" customHeight="1"/>
    <row r="17207" ht="13.5" customHeight="1"/>
    <row r="17208" ht="13.5" customHeight="1"/>
    <row r="17209" ht="13.5" customHeight="1"/>
    <row r="17210" ht="13.5" customHeight="1"/>
    <row r="17211" ht="13.5" customHeight="1"/>
    <row r="17212" ht="13.5" customHeight="1"/>
    <row r="17213" ht="13.5" customHeight="1"/>
    <row r="17214" ht="13.5" customHeight="1"/>
    <row r="17215" ht="13.5" customHeight="1"/>
    <row r="17216" ht="13.5" customHeight="1"/>
    <row r="17217" ht="13.5" customHeight="1"/>
    <row r="17218" ht="13.5" customHeight="1"/>
    <row r="17219" ht="13.5" customHeight="1"/>
    <row r="17220" ht="13.5" customHeight="1"/>
    <row r="17221" ht="13.5" customHeight="1"/>
    <row r="17222" ht="13.5" customHeight="1"/>
    <row r="17223" ht="13.5" customHeight="1"/>
    <row r="17224" ht="13.5" customHeight="1"/>
    <row r="17225" ht="13.5" customHeight="1"/>
    <row r="17226" ht="13.5" customHeight="1"/>
    <row r="17227" ht="13.5" customHeight="1"/>
    <row r="17228" ht="13.5" customHeight="1"/>
    <row r="17229" ht="13.5" customHeight="1"/>
    <row r="17230" ht="13.5" customHeight="1"/>
    <row r="17231" ht="13.5" customHeight="1"/>
    <row r="17232" ht="13.5" customHeight="1"/>
    <row r="17233" ht="13.5" customHeight="1"/>
    <row r="17234" ht="13.5" customHeight="1"/>
    <row r="17235" ht="13.5" customHeight="1"/>
    <row r="17236" ht="13.5" customHeight="1"/>
    <row r="17237" ht="13.5" customHeight="1"/>
    <row r="17238" ht="13.5" customHeight="1"/>
    <row r="17239" ht="13.5" customHeight="1"/>
    <row r="17240" ht="13.5" customHeight="1"/>
    <row r="17241" ht="13.5" customHeight="1"/>
    <row r="17242" ht="13.5" customHeight="1"/>
    <row r="17243" ht="13.5" customHeight="1"/>
    <row r="17244" ht="13.5" customHeight="1"/>
    <row r="17245" ht="13.5" customHeight="1"/>
    <row r="17246" ht="13.5" customHeight="1"/>
    <row r="17247" ht="13.5" customHeight="1"/>
    <row r="17248" ht="13.5" customHeight="1"/>
    <row r="17249" ht="13.5" customHeight="1"/>
    <row r="17250" ht="13.5" customHeight="1"/>
    <row r="17251" ht="13.5" customHeight="1"/>
    <row r="17252" ht="13.5" customHeight="1"/>
    <row r="17253" ht="13.5" customHeight="1"/>
    <row r="17254" ht="13.5" customHeight="1"/>
    <row r="17255" ht="13.5" customHeight="1"/>
    <row r="17256" ht="13.5" customHeight="1"/>
    <row r="17257" ht="13.5" customHeight="1"/>
    <row r="17258" ht="13.5" customHeight="1"/>
    <row r="17259" ht="13.5" customHeight="1"/>
    <row r="17260" ht="13.5" customHeight="1"/>
    <row r="17261" ht="13.5" customHeight="1"/>
    <row r="17262" ht="13.5" customHeight="1"/>
    <row r="17263" ht="13.5" customHeight="1"/>
    <row r="17264" ht="13.5" customHeight="1"/>
    <row r="17265" ht="13.5" customHeight="1"/>
    <row r="17266" ht="13.5" customHeight="1"/>
    <row r="17267" ht="13.5" customHeight="1"/>
    <row r="17268" ht="13.5" customHeight="1"/>
    <row r="17269" ht="13.5" customHeight="1"/>
    <row r="17270" ht="13.5" customHeight="1"/>
    <row r="17271" ht="13.5" customHeight="1"/>
    <row r="17272" ht="13.5" customHeight="1"/>
    <row r="17273" ht="13.5" customHeight="1"/>
    <row r="17274" ht="13.5" customHeight="1"/>
    <row r="17275" ht="13.5" customHeight="1"/>
    <row r="17276" ht="13.5" customHeight="1"/>
    <row r="17277" ht="13.5" customHeight="1"/>
    <row r="17278" ht="13.5" customHeight="1"/>
    <row r="17279" ht="13.5" customHeight="1"/>
    <row r="17280" ht="13.5" customHeight="1"/>
    <row r="17281" ht="13.5" customHeight="1"/>
    <row r="17282" ht="13.5" customHeight="1"/>
    <row r="17283" ht="13.5" customHeight="1"/>
    <row r="17284" ht="13.5" customHeight="1"/>
    <row r="17285" ht="13.5" customHeight="1"/>
    <row r="17286" ht="13.5" customHeight="1"/>
    <row r="17287" ht="13.5" customHeight="1"/>
    <row r="17288" ht="13.5" customHeight="1"/>
    <row r="17289" ht="13.5" customHeight="1"/>
    <row r="17290" ht="13.5" customHeight="1"/>
    <row r="17291" ht="13.5" customHeight="1"/>
    <row r="17292" ht="13.5" customHeight="1"/>
    <row r="17293" ht="13.5" customHeight="1"/>
    <row r="17294" ht="13.5" customHeight="1"/>
    <row r="17295" ht="13.5" customHeight="1"/>
    <row r="17296" ht="13.5" customHeight="1"/>
    <row r="17297" ht="13.5" customHeight="1"/>
    <row r="17298" ht="13.5" customHeight="1"/>
    <row r="17299" ht="13.5" customHeight="1"/>
    <row r="17300" ht="13.5" customHeight="1"/>
    <row r="17301" ht="13.5" customHeight="1"/>
    <row r="17302" ht="13.5" customHeight="1"/>
    <row r="17303" ht="13.5" customHeight="1"/>
    <row r="17304" ht="13.5" customHeight="1"/>
    <row r="17305" ht="13.5" customHeight="1"/>
    <row r="17306" ht="13.5" customHeight="1"/>
    <row r="17307" ht="13.5" customHeight="1"/>
    <row r="17308" ht="13.5" customHeight="1"/>
    <row r="17309" ht="13.5" customHeight="1"/>
    <row r="17310" ht="13.5" customHeight="1"/>
    <row r="17311" ht="13.5" customHeight="1"/>
    <row r="17312" ht="13.5" customHeight="1"/>
    <row r="17313" ht="13.5" customHeight="1"/>
    <row r="17314" ht="13.5" customHeight="1"/>
    <row r="17315" ht="13.5" customHeight="1"/>
    <row r="17316" ht="13.5" customHeight="1"/>
    <row r="17317" ht="13.5" customHeight="1"/>
    <row r="17318" ht="13.5" customHeight="1"/>
    <row r="17319" ht="13.5" customHeight="1"/>
    <row r="17320" ht="13.5" customHeight="1"/>
    <row r="17321" ht="13.5" customHeight="1"/>
    <row r="17322" ht="13.5" customHeight="1"/>
    <row r="17323" ht="13.5" customHeight="1"/>
    <row r="17324" ht="13.5" customHeight="1"/>
    <row r="17325" ht="13.5" customHeight="1"/>
    <row r="17326" ht="13.5" customHeight="1"/>
    <row r="17327" ht="13.5" customHeight="1"/>
    <row r="17328" ht="13.5" customHeight="1"/>
    <row r="17329" ht="13.5" customHeight="1"/>
    <row r="17330" ht="13.5" customHeight="1"/>
    <row r="17331" ht="13.5" customHeight="1"/>
    <row r="17332" ht="13.5" customHeight="1"/>
    <row r="17333" ht="13.5" customHeight="1"/>
    <row r="17334" ht="13.5" customHeight="1"/>
    <row r="17335" ht="13.5" customHeight="1"/>
    <row r="17336" ht="13.5" customHeight="1"/>
    <row r="17337" ht="13.5" customHeight="1"/>
    <row r="17338" ht="13.5" customHeight="1"/>
    <row r="17339" ht="13.5" customHeight="1"/>
    <row r="17340" ht="13.5" customHeight="1"/>
    <row r="17341" ht="13.5" customHeight="1"/>
    <row r="17342" ht="13.5" customHeight="1"/>
    <row r="17343" ht="13.5" customHeight="1"/>
    <row r="17344" ht="13.5" customHeight="1"/>
    <row r="17345" ht="13.5" customHeight="1"/>
    <row r="17346" ht="13.5" customHeight="1"/>
    <row r="17347" ht="13.5" customHeight="1"/>
    <row r="17348" ht="13.5" customHeight="1"/>
    <row r="17349" ht="13.5" customHeight="1"/>
    <row r="17350" ht="13.5" customHeight="1"/>
    <row r="17351" ht="13.5" customHeight="1"/>
    <row r="17352" ht="13.5" customHeight="1"/>
    <row r="17353" ht="13.5" customHeight="1"/>
    <row r="17354" ht="13.5" customHeight="1"/>
    <row r="17355" ht="13.5" customHeight="1"/>
    <row r="17356" ht="13.5" customHeight="1"/>
    <row r="17357" ht="13.5" customHeight="1"/>
    <row r="17358" ht="13.5" customHeight="1"/>
    <row r="17359" ht="13.5" customHeight="1"/>
    <row r="17360" ht="13.5" customHeight="1"/>
    <row r="17361" ht="13.5" customHeight="1"/>
    <row r="17362" ht="13.5" customHeight="1"/>
    <row r="17363" ht="13.5" customHeight="1"/>
    <row r="17364" ht="13.5" customHeight="1"/>
    <row r="17365" ht="13.5" customHeight="1"/>
    <row r="17366" ht="13.5" customHeight="1"/>
    <row r="17367" ht="13.5" customHeight="1"/>
    <row r="17368" ht="13.5" customHeight="1"/>
    <row r="17369" ht="13.5" customHeight="1"/>
    <row r="17370" ht="13.5" customHeight="1"/>
    <row r="17371" ht="13.5" customHeight="1"/>
    <row r="17372" ht="13.5" customHeight="1"/>
    <row r="17373" ht="13.5" customHeight="1"/>
    <row r="17374" ht="13.5" customHeight="1"/>
    <row r="17375" ht="13.5" customHeight="1"/>
    <row r="17376" ht="13.5" customHeight="1"/>
    <row r="17377" ht="13.5" customHeight="1"/>
    <row r="17378" ht="13.5" customHeight="1"/>
    <row r="17379" ht="13.5" customHeight="1"/>
    <row r="17380" ht="13.5" customHeight="1"/>
    <row r="17381" ht="13.5" customHeight="1"/>
    <row r="17382" ht="13.5" customHeight="1"/>
    <row r="17383" ht="13.5" customHeight="1"/>
    <row r="17384" ht="13.5" customHeight="1"/>
    <row r="17385" ht="13.5" customHeight="1"/>
    <row r="17386" ht="13.5" customHeight="1"/>
    <row r="17387" ht="13.5" customHeight="1"/>
    <row r="17388" ht="13.5" customHeight="1"/>
    <row r="17389" ht="13.5" customHeight="1"/>
    <row r="17390" ht="13.5" customHeight="1"/>
    <row r="17391" ht="13.5" customHeight="1"/>
    <row r="17392" ht="13.5" customHeight="1"/>
    <row r="17393" ht="13.5" customHeight="1"/>
    <row r="17394" ht="13.5" customHeight="1"/>
    <row r="17395" ht="13.5" customHeight="1"/>
    <row r="17396" ht="13.5" customHeight="1"/>
    <row r="17397" ht="13.5" customHeight="1"/>
    <row r="17398" ht="13.5" customHeight="1"/>
    <row r="17399" ht="13.5" customHeight="1"/>
    <row r="17400" ht="13.5" customHeight="1"/>
    <row r="17401" ht="13.5" customHeight="1"/>
    <row r="17402" ht="13.5" customHeight="1"/>
    <row r="17403" ht="13.5" customHeight="1"/>
    <row r="17404" ht="13.5" customHeight="1"/>
    <row r="17405" ht="13.5" customHeight="1"/>
    <row r="17406" ht="13.5" customHeight="1"/>
    <row r="17407" ht="13.5" customHeight="1"/>
    <row r="17408" ht="13.5" customHeight="1"/>
    <row r="17409" ht="13.5" customHeight="1"/>
    <row r="17410" ht="13.5" customHeight="1"/>
    <row r="17411" ht="13.5" customHeight="1"/>
    <row r="17412" ht="13.5" customHeight="1"/>
    <row r="17413" ht="13.5" customHeight="1"/>
    <row r="17414" ht="13.5" customHeight="1"/>
    <row r="17415" ht="13.5" customHeight="1"/>
    <row r="17416" ht="13.5" customHeight="1"/>
    <row r="17417" ht="13.5" customHeight="1"/>
    <row r="17418" ht="13.5" customHeight="1"/>
    <row r="17419" ht="13.5" customHeight="1"/>
    <row r="17420" ht="13.5" customHeight="1"/>
    <row r="17421" ht="13.5" customHeight="1"/>
    <row r="17422" ht="13.5" customHeight="1"/>
    <row r="17423" ht="13.5" customHeight="1"/>
    <row r="17424" ht="13.5" customHeight="1"/>
    <row r="17425" ht="13.5" customHeight="1"/>
    <row r="17426" ht="13.5" customHeight="1"/>
    <row r="17427" ht="13.5" customHeight="1"/>
    <row r="17428" ht="13.5" customHeight="1"/>
    <row r="17429" ht="13.5" customHeight="1"/>
    <row r="17430" ht="13.5" customHeight="1"/>
    <row r="17431" ht="13.5" customHeight="1"/>
    <row r="17432" ht="13.5" customHeight="1"/>
    <row r="17433" ht="13.5" customHeight="1"/>
    <row r="17434" ht="13.5" customHeight="1"/>
    <row r="17435" ht="13.5" customHeight="1"/>
    <row r="17436" ht="13.5" customHeight="1"/>
    <row r="17437" ht="13.5" customHeight="1"/>
    <row r="17438" ht="13.5" customHeight="1"/>
    <row r="17439" ht="13.5" customHeight="1"/>
    <row r="17440" ht="13.5" customHeight="1"/>
    <row r="17441" ht="13.5" customHeight="1"/>
    <row r="17442" ht="13.5" customHeight="1"/>
    <row r="17443" ht="13.5" customHeight="1"/>
    <row r="17444" ht="13.5" customHeight="1"/>
    <row r="17445" ht="13.5" customHeight="1"/>
    <row r="17446" ht="13.5" customHeight="1"/>
    <row r="17447" ht="13.5" customHeight="1"/>
    <row r="17448" ht="13.5" customHeight="1"/>
    <row r="17449" ht="13.5" customHeight="1"/>
    <row r="17450" ht="13.5" customHeight="1"/>
    <row r="17451" ht="13.5" customHeight="1"/>
    <row r="17452" ht="13.5" customHeight="1"/>
    <row r="17453" ht="13.5" customHeight="1"/>
    <row r="17454" ht="13.5" customHeight="1"/>
    <row r="17455" ht="13.5" customHeight="1"/>
    <row r="17456" ht="13.5" customHeight="1"/>
    <row r="17457" ht="13.5" customHeight="1"/>
    <row r="17458" ht="13.5" customHeight="1"/>
    <row r="17459" ht="13.5" customHeight="1"/>
    <row r="17460" ht="13.5" customHeight="1"/>
    <row r="17461" ht="13.5" customHeight="1"/>
    <row r="17462" ht="13.5" customHeight="1"/>
    <row r="17463" ht="13.5" customHeight="1"/>
    <row r="17464" ht="13.5" customHeight="1"/>
    <row r="17465" ht="13.5" customHeight="1"/>
    <row r="17466" ht="13.5" customHeight="1"/>
    <row r="17467" ht="13.5" customHeight="1"/>
    <row r="17468" ht="13.5" customHeight="1"/>
    <row r="17469" ht="13.5" customHeight="1"/>
    <row r="17470" ht="13.5" customHeight="1"/>
    <row r="17471" ht="13.5" customHeight="1"/>
    <row r="17472" ht="13.5" customHeight="1"/>
    <row r="17473" ht="13.5" customHeight="1"/>
    <row r="17474" ht="13.5" customHeight="1"/>
    <row r="17475" ht="13.5" customHeight="1"/>
    <row r="17476" ht="13.5" customHeight="1"/>
    <row r="17477" ht="13.5" customHeight="1"/>
    <row r="17478" ht="13.5" customHeight="1"/>
    <row r="17479" ht="13.5" customHeight="1"/>
    <row r="17480" ht="13.5" customHeight="1"/>
    <row r="17481" ht="13.5" customHeight="1"/>
    <row r="17482" ht="13.5" customHeight="1"/>
    <row r="17483" ht="13.5" customHeight="1"/>
    <row r="17484" ht="13.5" customHeight="1"/>
    <row r="17485" ht="13.5" customHeight="1"/>
    <row r="17486" ht="13.5" customHeight="1"/>
    <row r="17487" ht="13.5" customHeight="1"/>
    <row r="17488" ht="13.5" customHeight="1"/>
    <row r="17489" ht="13.5" customHeight="1"/>
    <row r="17490" ht="13.5" customHeight="1"/>
    <row r="17491" ht="13.5" customHeight="1"/>
    <row r="17492" ht="13.5" customHeight="1"/>
    <row r="17493" ht="13.5" customHeight="1"/>
    <row r="17494" ht="13.5" customHeight="1"/>
    <row r="17495" ht="13.5" customHeight="1"/>
    <row r="17496" ht="13.5" customHeight="1"/>
    <row r="17497" ht="13.5" customHeight="1"/>
    <row r="17498" ht="13.5" customHeight="1"/>
    <row r="17499" ht="13.5" customHeight="1"/>
    <row r="17500" ht="13.5" customHeight="1"/>
    <row r="17501" ht="13.5" customHeight="1"/>
    <row r="17502" ht="13.5" customHeight="1"/>
    <row r="17503" ht="13.5" customHeight="1"/>
    <row r="17504" ht="13.5" customHeight="1"/>
    <row r="17505" ht="13.5" customHeight="1"/>
    <row r="17506" ht="13.5" customHeight="1"/>
    <row r="17507" ht="13.5" customHeight="1"/>
    <row r="17508" ht="13.5" customHeight="1"/>
    <row r="17509" ht="13.5" customHeight="1"/>
    <row r="17510" ht="13.5" customHeight="1"/>
    <row r="17511" ht="13.5" customHeight="1"/>
    <row r="17512" ht="13.5" customHeight="1"/>
    <row r="17513" ht="13.5" customHeight="1"/>
    <row r="17514" ht="13.5" customHeight="1"/>
    <row r="17515" ht="13.5" customHeight="1"/>
    <row r="17516" ht="13.5" customHeight="1"/>
    <row r="17517" ht="13.5" customHeight="1"/>
    <row r="17518" ht="13.5" customHeight="1"/>
    <row r="17519" ht="13.5" customHeight="1"/>
    <row r="17520" ht="13.5" customHeight="1"/>
    <row r="17521" ht="13.5" customHeight="1"/>
    <row r="17522" ht="13.5" customHeight="1"/>
    <row r="17523" ht="13.5" customHeight="1"/>
    <row r="17524" ht="13.5" customHeight="1"/>
    <row r="17525" ht="13.5" customHeight="1"/>
    <row r="17526" ht="13.5" customHeight="1"/>
    <row r="17527" ht="13.5" customHeight="1"/>
    <row r="17528" ht="13.5" customHeight="1"/>
    <row r="17529" ht="13.5" customHeight="1"/>
    <row r="17530" ht="13.5" customHeight="1"/>
    <row r="17531" ht="13.5" customHeight="1"/>
    <row r="17532" ht="13.5" customHeight="1"/>
    <row r="17533" ht="13.5" customHeight="1"/>
    <row r="17534" ht="13.5" customHeight="1"/>
    <row r="17535" ht="13.5" customHeight="1"/>
    <row r="17536" ht="13.5" customHeight="1"/>
    <row r="17537" ht="13.5" customHeight="1"/>
    <row r="17538" ht="13.5" customHeight="1"/>
    <row r="17539" ht="13.5" customHeight="1"/>
    <row r="17540" ht="13.5" customHeight="1"/>
    <row r="17541" ht="13.5" customHeight="1"/>
    <row r="17542" ht="13.5" customHeight="1"/>
    <row r="17543" ht="13.5" customHeight="1"/>
    <row r="17544" ht="13.5" customHeight="1"/>
    <row r="17545" ht="13.5" customHeight="1"/>
    <row r="17546" ht="13.5" customHeight="1"/>
    <row r="17547" ht="13.5" customHeight="1"/>
    <row r="17548" ht="13.5" customHeight="1"/>
    <row r="17549" ht="13.5" customHeight="1"/>
    <row r="17550" ht="13.5" customHeight="1"/>
    <row r="17551" ht="13.5" customHeight="1"/>
    <row r="17552" ht="13.5" customHeight="1"/>
    <row r="17553" ht="13.5" customHeight="1"/>
    <row r="17554" ht="13.5" customHeight="1"/>
    <row r="17555" ht="13.5" customHeight="1"/>
    <row r="17556" ht="13.5" customHeight="1"/>
    <row r="17557" ht="13.5" customHeight="1"/>
    <row r="17558" ht="13.5" customHeight="1"/>
    <row r="17559" ht="13.5" customHeight="1"/>
    <row r="17560" ht="13.5" customHeight="1"/>
    <row r="17561" ht="13.5" customHeight="1"/>
    <row r="17562" ht="13.5" customHeight="1"/>
    <row r="17563" ht="13.5" customHeight="1"/>
    <row r="17564" ht="13.5" customHeight="1"/>
    <row r="17565" ht="13.5" customHeight="1"/>
    <row r="17566" ht="13.5" customHeight="1"/>
    <row r="17567" ht="13.5" customHeight="1"/>
    <row r="17568" ht="13.5" customHeight="1"/>
    <row r="17569" ht="13.5" customHeight="1"/>
    <row r="17570" ht="13.5" customHeight="1"/>
    <row r="17571" ht="13.5" customHeight="1"/>
    <row r="17572" ht="13.5" customHeight="1"/>
    <row r="17573" ht="13.5" customHeight="1"/>
    <row r="17574" ht="13.5" customHeight="1"/>
    <row r="17575" ht="13.5" customHeight="1"/>
    <row r="17576" ht="13.5" customHeight="1"/>
    <row r="17577" ht="13.5" customHeight="1"/>
    <row r="17578" ht="13.5" customHeight="1"/>
    <row r="17579" ht="13.5" customHeight="1"/>
    <row r="17580" ht="13.5" customHeight="1"/>
    <row r="17581" ht="13.5" customHeight="1"/>
    <row r="17582" ht="13.5" customHeight="1"/>
    <row r="17583" ht="13.5" customHeight="1"/>
    <row r="17584" ht="13.5" customHeight="1"/>
    <row r="17585" ht="13.5" customHeight="1"/>
    <row r="17586" ht="13.5" customHeight="1"/>
    <row r="17587" ht="13.5" customHeight="1"/>
    <row r="17588" ht="13.5" customHeight="1"/>
    <row r="17589" ht="13.5" customHeight="1"/>
    <row r="17590" ht="13.5" customHeight="1"/>
    <row r="17591" ht="13.5" customHeight="1"/>
    <row r="17592" ht="13.5" customHeight="1"/>
    <row r="17593" ht="13.5" customHeight="1"/>
    <row r="17594" ht="13.5" customHeight="1"/>
    <row r="17595" ht="13.5" customHeight="1"/>
    <row r="17596" ht="13.5" customHeight="1"/>
    <row r="17597" ht="13.5" customHeight="1"/>
    <row r="17598" ht="13.5" customHeight="1"/>
    <row r="17599" ht="13.5" customHeight="1"/>
    <row r="17600" ht="13.5" customHeight="1"/>
    <row r="17601" ht="13.5" customHeight="1"/>
    <row r="17602" ht="13.5" customHeight="1"/>
    <row r="17603" ht="13.5" customHeight="1"/>
    <row r="17604" ht="13.5" customHeight="1"/>
    <row r="17605" ht="13.5" customHeight="1"/>
    <row r="17606" ht="13.5" customHeight="1"/>
    <row r="17607" ht="13.5" customHeight="1"/>
    <row r="17608" ht="13.5" customHeight="1"/>
    <row r="17609" ht="13.5" customHeight="1"/>
    <row r="17610" ht="13.5" customHeight="1"/>
    <row r="17611" ht="13.5" customHeight="1"/>
    <row r="17612" ht="13.5" customHeight="1"/>
    <row r="17613" ht="13.5" customHeight="1"/>
    <row r="17614" ht="13.5" customHeight="1"/>
    <row r="17615" ht="13.5" customHeight="1"/>
    <row r="17616" ht="13.5" customHeight="1"/>
    <row r="17617" ht="13.5" customHeight="1"/>
    <row r="17618" ht="13.5" customHeight="1"/>
    <row r="17619" ht="13.5" customHeight="1"/>
    <row r="17620" ht="13.5" customHeight="1"/>
    <row r="17621" ht="13.5" customHeight="1"/>
    <row r="17622" ht="13.5" customHeight="1"/>
    <row r="17623" ht="13.5" customHeight="1"/>
    <row r="17624" ht="13.5" customHeight="1"/>
    <row r="17625" ht="13.5" customHeight="1"/>
    <row r="17626" ht="13.5" customHeight="1"/>
    <row r="17627" ht="13.5" customHeight="1"/>
    <row r="17628" ht="13.5" customHeight="1"/>
    <row r="17629" ht="13.5" customHeight="1"/>
    <row r="17630" ht="13.5" customHeight="1"/>
    <row r="17631" ht="13.5" customHeight="1"/>
    <row r="17632" ht="13.5" customHeight="1"/>
    <row r="17633" ht="13.5" customHeight="1"/>
    <row r="17634" ht="13.5" customHeight="1"/>
    <row r="17635" ht="13.5" customHeight="1"/>
    <row r="17636" ht="13.5" customHeight="1"/>
    <row r="17637" ht="13.5" customHeight="1"/>
    <row r="17638" ht="13.5" customHeight="1"/>
    <row r="17639" ht="13.5" customHeight="1"/>
    <row r="17640" ht="13.5" customHeight="1"/>
    <row r="17641" ht="13.5" customHeight="1"/>
    <row r="17642" ht="13.5" customHeight="1"/>
    <row r="17643" ht="13.5" customHeight="1"/>
    <row r="17644" ht="13.5" customHeight="1"/>
    <row r="17645" ht="13.5" customHeight="1"/>
    <row r="17646" ht="13.5" customHeight="1"/>
    <row r="17647" ht="13.5" customHeight="1"/>
    <row r="17648" ht="13.5" customHeight="1"/>
    <row r="17649" ht="13.5" customHeight="1"/>
    <row r="17650" ht="13.5" customHeight="1"/>
    <row r="17651" ht="13.5" customHeight="1"/>
    <row r="17652" ht="13.5" customHeight="1"/>
    <row r="17653" ht="13.5" customHeight="1"/>
    <row r="17654" ht="13.5" customHeight="1"/>
    <row r="17655" ht="13.5" customHeight="1"/>
    <row r="17656" ht="13.5" customHeight="1"/>
    <row r="17657" ht="13.5" customHeight="1"/>
    <row r="17658" ht="13.5" customHeight="1"/>
    <row r="17659" ht="13.5" customHeight="1"/>
    <row r="17660" ht="13.5" customHeight="1"/>
    <row r="17661" ht="13.5" customHeight="1"/>
    <row r="17662" ht="13.5" customHeight="1"/>
    <row r="17663" ht="13.5" customHeight="1"/>
    <row r="17664" ht="13.5" customHeight="1"/>
    <row r="17665" ht="13.5" customHeight="1"/>
    <row r="17666" ht="13.5" customHeight="1"/>
    <row r="17667" ht="13.5" customHeight="1"/>
    <row r="17668" ht="13.5" customHeight="1"/>
    <row r="17669" ht="13.5" customHeight="1"/>
    <row r="17670" ht="13.5" customHeight="1"/>
    <row r="17671" ht="13.5" customHeight="1"/>
    <row r="17672" ht="13.5" customHeight="1"/>
    <row r="17673" ht="13.5" customHeight="1"/>
    <row r="17674" ht="13.5" customHeight="1"/>
    <row r="17675" ht="13.5" customHeight="1"/>
    <row r="17676" ht="13.5" customHeight="1"/>
    <row r="17677" ht="13.5" customHeight="1"/>
    <row r="17678" ht="13.5" customHeight="1"/>
    <row r="17679" ht="13.5" customHeight="1"/>
    <row r="17680" ht="13.5" customHeight="1"/>
    <row r="17681" ht="13.5" customHeight="1"/>
    <row r="17682" ht="13.5" customHeight="1"/>
    <row r="17683" ht="13.5" customHeight="1"/>
    <row r="17684" ht="13.5" customHeight="1"/>
    <row r="17685" ht="13.5" customHeight="1"/>
    <row r="17686" ht="13.5" customHeight="1"/>
    <row r="17687" ht="13.5" customHeight="1"/>
    <row r="17688" ht="13.5" customHeight="1"/>
    <row r="17689" ht="13.5" customHeight="1"/>
    <row r="17690" ht="13.5" customHeight="1"/>
    <row r="17691" ht="13.5" customHeight="1"/>
    <row r="17692" ht="13.5" customHeight="1"/>
    <row r="17693" ht="13.5" customHeight="1"/>
    <row r="17694" ht="13.5" customHeight="1"/>
    <row r="17695" ht="13.5" customHeight="1"/>
    <row r="17696" ht="13.5" customHeight="1"/>
    <row r="17697" ht="13.5" customHeight="1"/>
    <row r="17698" ht="13.5" customHeight="1"/>
    <row r="17699" ht="13.5" customHeight="1"/>
    <row r="17700" ht="13.5" customHeight="1"/>
    <row r="17701" ht="13.5" customHeight="1"/>
    <row r="17702" ht="13.5" customHeight="1"/>
    <row r="17703" ht="13.5" customHeight="1"/>
    <row r="17704" ht="13.5" customHeight="1"/>
    <row r="17705" ht="13.5" customHeight="1"/>
    <row r="17706" ht="13.5" customHeight="1"/>
    <row r="17707" ht="13.5" customHeight="1"/>
    <row r="17708" ht="13.5" customHeight="1"/>
    <row r="17709" ht="13.5" customHeight="1"/>
    <row r="17710" ht="13.5" customHeight="1"/>
    <row r="17711" ht="13.5" customHeight="1"/>
    <row r="17712" ht="13.5" customHeight="1"/>
    <row r="17713" ht="13.5" customHeight="1"/>
    <row r="17714" ht="13.5" customHeight="1"/>
    <row r="17715" ht="13.5" customHeight="1"/>
    <row r="17716" ht="13.5" customHeight="1"/>
    <row r="17717" ht="13.5" customHeight="1"/>
    <row r="17718" ht="13.5" customHeight="1"/>
    <row r="17719" ht="13.5" customHeight="1"/>
    <row r="17720" ht="13.5" customHeight="1"/>
    <row r="17721" ht="13.5" customHeight="1"/>
    <row r="17722" ht="13.5" customHeight="1"/>
    <row r="17723" ht="13.5" customHeight="1"/>
    <row r="17724" ht="13.5" customHeight="1"/>
    <row r="17725" ht="13.5" customHeight="1"/>
    <row r="17726" ht="13.5" customHeight="1"/>
    <row r="17727" ht="13.5" customHeight="1"/>
    <row r="17728" ht="13.5" customHeight="1"/>
    <row r="17729" ht="13.5" customHeight="1"/>
    <row r="17730" ht="13.5" customHeight="1"/>
    <row r="17731" ht="13.5" customHeight="1"/>
    <row r="17732" ht="13.5" customHeight="1"/>
    <row r="17733" ht="13.5" customHeight="1"/>
    <row r="17734" ht="13.5" customHeight="1"/>
    <row r="17735" ht="13.5" customHeight="1"/>
    <row r="17736" ht="13.5" customHeight="1"/>
    <row r="17737" ht="13.5" customHeight="1"/>
    <row r="17738" ht="13.5" customHeight="1"/>
    <row r="17739" ht="13.5" customHeight="1"/>
    <row r="17740" ht="13.5" customHeight="1"/>
    <row r="17741" ht="13.5" customHeight="1"/>
    <row r="17742" ht="13.5" customHeight="1"/>
    <row r="17743" ht="13.5" customHeight="1"/>
    <row r="17744" ht="13.5" customHeight="1"/>
    <row r="17745" ht="13.5" customHeight="1"/>
    <row r="17746" ht="13.5" customHeight="1"/>
    <row r="17747" ht="13.5" customHeight="1"/>
    <row r="17748" ht="13.5" customHeight="1"/>
    <row r="17749" ht="13.5" customHeight="1"/>
    <row r="17750" ht="13.5" customHeight="1"/>
    <row r="17751" ht="13.5" customHeight="1"/>
    <row r="17752" ht="13.5" customHeight="1"/>
    <row r="17753" ht="13.5" customHeight="1"/>
    <row r="17754" ht="13.5" customHeight="1"/>
    <row r="17755" ht="13.5" customHeight="1"/>
    <row r="17756" ht="13.5" customHeight="1"/>
    <row r="17757" ht="13.5" customHeight="1"/>
    <row r="17758" ht="13.5" customHeight="1"/>
    <row r="17759" ht="13.5" customHeight="1"/>
    <row r="17760" ht="13.5" customHeight="1"/>
    <row r="17761" ht="13.5" customHeight="1"/>
    <row r="17762" ht="13.5" customHeight="1"/>
    <row r="17763" ht="13.5" customHeight="1"/>
    <row r="17764" ht="13.5" customHeight="1"/>
    <row r="17765" ht="13.5" customHeight="1"/>
    <row r="17766" ht="13.5" customHeight="1"/>
    <row r="17767" ht="13.5" customHeight="1"/>
    <row r="17768" ht="13.5" customHeight="1"/>
    <row r="17769" ht="13.5" customHeight="1"/>
    <row r="17770" ht="13.5" customHeight="1"/>
    <row r="17771" ht="13.5" customHeight="1"/>
    <row r="17772" ht="13.5" customHeight="1"/>
    <row r="17773" ht="13.5" customHeight="1"/>
    <row r="17774" ht="13.5" customHeight="1"/>
    <row r="17775" ht="13.5" customHeight="1"/>
    <row r="17776" ht="13.5" customHeight="1"/>
    <row r="17777" ht="13.5" customHeight="1"/>
    <row r="17778" ht="13.5" customHeight="1"/>
    <row r="17779" ht="13.5" customHeight="1"/>
    <row r="17780" ht="13.5" customHeight="1"/>
    <row r="17781" ht="13.5" customHeight="1"/>
    <row r="17782" ht="13.5" customHeight="1"/>
    <row r="17783" ht="13.5" customHeight="1"/>
    <row r="17784" ht="13.5" customHeight="1"/>
    <row r="17785" ht="13.5" customHeight="1"/>
    <row r="17786" ht="13.5" customHeight="1"/>
    <row r="17787" ht="13.5" customHeight="1"/>
    <row r="17788" ht="13.5" customHeight="1"/>
    <row r="17789" ht="13.5" customHeight="1"/>
    <row r="17790" ht="13.5" customHeight="1"/>
    <row r="17791" ht="13.5" customHeight="1"/>
    <row r="17792" ht="13.5" customHeight="1"/>
    <row r="17793" ht="13.5" customHeight="1"/>
    <row r="17794" ht="13.5" customHeight="1"/>
    <row r="17795" ht="13.5" customHeight="1"/>
    <row r="17796" ht="13.5" customHeight="1"/>
    <row r="17797" ht="13.5" customHeight="1"/>
    <row r="17798" ht="13.5" customHeight="1"/>
    <row r="17799" ht="13.5" customHeight="1"/>
    <row r="17800" ht="13.5" customHeight="1"/>
    <row r="17801" ht="13.5" customHeight="1"/>
    <row r="17802" ht="13.5" customHeight="1"/>
    <row r="17803" ht="13.5" customHeight="1"/>
    <row r="17804" ht="13.5" customHeight="1"/>
    <row r="17805" ht="13.5" customHeight="1"/>
    <row r="17806" ht="13.5" customHeight="1"/>
    <row r="17807" ht="13.5" customHeight="1"/>
    <row r="17808" ht="13.5" customHeight="1"/>
    <row r="17809" ht="13.5" customHeight="1"/>
    <row r="17810" ht="13.5" customHeight="1"/>
    <row r="17811" ht="13.5" customHeight="1"/>
    <row r="17812" ht="13.5" customHeight="1"/>
    <row r="17813" ht="13.5" customHeight="1"/>
    <row r="17814" ht="13.5" customHeight="1"/>
    <row r="17815" ht="13.5" customHeight="1"/>
    <row r="17816" ht="13.5" customHeight="1"/>
    <row r="17817" ht="13.5" customHeight="1"/>
    <row r="17818" ht="13.5" customHeight="1"/>
    <row r="17819" ht="13.5" customHeight="1"/>
    <row r="17820" ht="13.5" customHeight="1"/>
    <row r="17821" ht="13.5" customHeight="1"/>
    <row r="17822" ht="13.5" customHeight="1"/>
    <row r="17823" ht="13.5" customHeight="1"/>
    <row r="17824" ht="13.5" customHeight="1"/>
    <row r="17825" ht="13.5" customHeight="1"/>
    <row r="17826" ht="13.5" customHeight="1"/>
    <row r="17827" ht="13.5" customHeight="1"/>
    <row r="17828" ht="13.5" customHeight="1"/>
    <row r="17829" ht="13.5" customHeight="1"/>
    <row r="17830" ht="13.5" customHeight="1"/>
    <row r="17831" ht="13.5" customHeight="1"/>
    <row r="17832" ht="13.5" customHeight="1"/>
    <row r="17833" ht="13.5" customHeight="1"/>
    <row r="17834" ht="13.5" customHeight="1"/>
    <row r="17835" ht="13.5" customHeight="1"/>
    <row r="17836" ht="13.5" customHeight="1"/>
    <row r="17837" ht="13.5" customHeight="1"/>
    <row r="17838" ht="13.5" customHeight="1"/>
    <row r="17839" ht="13.5" customHeight="1"/>
    <row r="17840" ht="13.5" customHeight="1"/>
    <row r="17841" ht="13.5" customHeight="1"/>
    <row r="17842" ht="13.5" customHeight="1"/>
    <row r="17843" ht="13.5" customHeight="1"/>
    <row r="17844" ht="13.5" customHeight="1"/>
    <row r="17845" ht="13.5" customHeight="1"/>
    <row r="17846" ht="13.5" customHeight="1"/>
    <row r="17847" ht="13.5" customHeight="1"/>
    <row r="17848" ht="13.5" customHeight="1"/>
    <row r="17849" ht="13.5" customHeight="1"/>
    <row r="17850" ht="13.5" customHeight="1"/>
    <row r="17851" ht="13.5" customHeight="1"/>
    <row r="17852" ht="13.5" customHeight="1"/>
    <row r="17853" ht="13.5" customHeight="1"/>
    <row r="17854" ht="13.5" customHeight="1"/>
    <row r="17855" ht="13.5" customHeight="1"/>
    <row r="17856" ht="13.5" customHeight="1"/>
    <row r="17857" ht="13.5" customHeight="1"/>
    <row r="17858" ht="13.5" customHeight="1"/>
    <row r="17859" ht="13.5" customHeight="1"/>
    <row r="17860" ht="13.5" customHeight="1"/>
    <row r="17861" ht="13.5" customHeight="1"/>
    <row r="17862" ht="13.5" customHeight="1"/>
    <row r="17863" ht="13.5" customHeight="1"/>
    <row r="17864" ht="13.5" customHeight="1"/>
    <row r="17865" ht="13.5" customHeight="1"/>
    <row r="17866" ht="13.5" customHeight="1"/>
    <row r="17867" ht="13.5" customHeight="1"/>
    <row r="17868" ht="13.5" customHeight="1"/>
    <row r="17869" ht="13.5" customHeight="1"/>
    <row r="17870" ht="13.5" customHeight="1"/>
    <row r="17871" ht="13.5" customHeight="1"/>
    <row r="17872" ht="13.5" customHeight="1"/>
    <row r="17873" ht="13.5" customHeight="1"/>
    <row r="17874" ht="13.5" customHeight="1"/>
    <row r="17875" ht="13.5" customHeight="1"/>
    <row r="17876" ht="13.5" customHeight="1"/>
    <row r="17877" ht="13.5" customHeight="1"/>
    <row r="17878" ht="13.5" customHeight="1"/>
    <row r="17879" ht="13.5" customHeight="1"/>
    <row r="17880" ht="13.5" customHeight="1"/>
    <row r="17881" ht="13.5" customHeight="1"/>
    <row r="17882" ht="13.5" customHeight="1"/>
    <row r="17883" ht="13.5" customHeight="1"/>
    <row r="17884" ht="13.5" customHeight="1"/>
    <row r="17885" ht="13.5" customHeight="1"/>
    <row r="17886" ht="13.5" customHeight="1"/>
    <row r="17887" ht="13.5" customHeight="1"/>
    <row r="17888" ht="13.5" customHeight="1"/>
    <row r="17889" ht="13.5" customHeight="1"/>
    <row r="17890" ht="13.5" customHeight="1"/>
    <row r="17891" ht="13.5" customHeight="1"/>
    <row r="17892" ht="13.5" customHeight="1"/>
    <row r="17893" ht="13.5" customHeight="1"/>
    <row r="17894" ht="13.5" customHeight="1"/>
    <row r="17895" ht="13.5" customHeight="1"/>
    <row r="17896" ht="13.5" customHeight="1"/>
    <row r="17897" ht="13.5" customHeight="1"/>
    <row r="17898" ht="13.5" customHeight="1"/>
    <row r="17899" ht="13.5" customHeight="1"/>
    <row r="17900" ht="13.5" customHeight="1"/>
    <row r="17901" ht="13.5" customHeight="1"/>
    <row r="17902" ht="13.5" customHeight="1"/>
    <row r="17903" ht="13.5" customHeight="1"/>
    <row r="17904" ht="13.5" customHeight="1"/>
    <row r="17905" ht="13.5" customHeight="1"/>
    <row r="17906" ht="13.5" customHeight="1"/>
    <row r="17907" ht="13.5" customHeight="1"/>
    <row r="17908" ht="13.5" customHeight="1"/>
    <row r="17909" ht="13.5" customHeight="1"/>
    <row r="17910" ht="13.5" customHeight="1"/>
    <row r="17911" ht="13.5" customHeight="1"/>
    <row r="17912" ht="13.5" customHeight="1"/>
    <row r="17913" ht="13.5" customHeight="1"/>
    <row r="17914" ht="13.5" customHeight="1"/>
    <row r="17915" ht="13.5" customHeight="1"/>
    <row r="17916" ht="13.5" customHeight="1"/>
    <row r="17917" ht="13.5" customHeight="1"/>
    <row r="17918" ht="13.5" customHeight="1"/>
    <row r="17919" ht="13.5" customHeight="1"/>
    <row r="17920" ht="13.5" customHeight="1"/>
    <row r="17921" ht="13.5" customHeight="1"/>
    <row r="17922" ht="13.5" customHeight="1"/>
    <row r="17923" ht="13.5" customHeight="1"/>
    <row r="17924" ht="13.5" customHeight="1"/>
    <row r="17925" ht="13.5" customHeight="1"/>
    <row r="17926" ht="13.5" customHeight="1"/>
    <row r="17927" ht="13.5" customHeight="1"/>
    <row r="17928" ht="13.5" customHeight="1"/>
    <row r="17929" ht="13.5" customHeight="1"/>
    <row r="17930" ht="13.5" customHeight="1"/>
    <row r="17931" ht="13.5" customHeight="1"/>
    <row r="17932" ht="13.5" customHeight="1"/>
    <row r="17933" ht="13.5" customHeight="1"/>
    <row r="17934" ht="13.5" customHeight="1"/>
    <row r="17935" ht="13.5" customHeight="1"/>
    <row r="17936" ht="13.5" customHeight="1"/>
    <row r="17937" ht="13.5" customHeight="1"/>
    <row r="17938" ht="13.5" customHeight="1"/>
    <row r="17939" ht="13.5" customHeight="1"/>
    <row r="17940" ht="13.5" customHeight="1"/>
    <row r="17941" ht="13.5" customHeight="1"/>
    <row r="17942" ht="13.5" customHeight="1"/>
    <row r="17943" ht="13.5" customHeight="1"/>
    <row r="17944" ht="13.5" customHeight="1"/>
    <row r="17945" ht="13.5" customHeight="1"/>
    <row r="17946" ht="13.5" customHeight="1"/>
    <row r="17947" ht="13.5" customHeight="1"/>
    <row r="17948" ht="13.5" customHeight="1"/>
    <row r="17949" ht="13.5" customHeight="1"/>
    <row r="17950" ht="13.5" customHeight="1"/>
    <row r="17951" ht="13.5" customHeight="1"/>
    <row r="17952" ht="13.5" customHeight="1"/>
    <row r="17953" ht="13.5" customHeight="1"/>
    <row r="17954" ht="13.5" customHeight="1"/>
    <row r="17955" ht="13.5" customHeight="1"/>
    <row r="17956" ht="13.5" customHeight="1"/>
    <row r="17957" ht="13.5" customHeight="1"/>
    <row r="17958" ht="13.5" customHeight="1"/>
    <row r="17959" ht="13.5" customHeight="1"/>
    <row r="17960" ht="13.5" customHeight="1"/>
    <row r="17961" ht="13.5" customHeight="1"/>
    <row r="17962" ht="13.5" customHeight="1"/>
    <row r="17963" ht="13.5" customHeight="1"/>
    <row r="17964" ht="13.5" customHeight="1"/>
    <row r="17965" ht="13.5" customHeight="1"/>
    <row r="17966" ht="13.5" customHeight="1"/>
    <row r="17967" ht="13.5" customHeight="1"/>
    <row r="17968" ht="13.5" customHeight="1"/>
    <row r="17969" ht="13.5" customHeight="1"/>
    <row r="17970" ht="13.5" customHeight="1"/>
    <row r="17971" ht="13.5" customHeight="1"/>
    <row r="17972" ht="13.5" customHeight="1"/>
    <row r="17973" ht="13.5" customHeight="1"/>
    <row r="17974" ht="13.5" customHeight="1"/>
    <row r="17975" ht="13.5" customHeight="1"/>
    <row r="17976" ht="13.5" customHeight="1"/>
    <row r="17977" ht="13.5" customHeight="1"/>
    <row r="17978" ht="13.5" customHeight="1"/>
    <row r="17979" ht="13.5" customHeight="1"/>
    <row r="17980" ht="13.5" customHeight="1"/>
    <row r="17981" ht="13.5" customHeight="1"/>
    <row r="17982" ht="13.5" customHeight="1"/>
    <row r="17983" ht="13.5" customHeight="1"/>
    <row r="17984" ht="13.5" customHeight="1"/>
    <row r="17985" ht="13.5" customHeight="1"/>
    <row r="17986" ht="13.5" customHeight="1"/>
    <row r="17987" ht="13.5" customHeight="1"/>
    <row r="17988" ht="13.5" customHeight="1"/>
    <row r="17989" ht="13.5" customHeight="1"/>
    <row r="17990" ht="13.5" customHeight="1"/>
    <row r="17991" ht="13.5" customHeight="1"/>
    <row r="17992" ht="13.5" customHeight="1"/>
    <row r="17993" ht="13.5" customHeight="1"/>
    <row r="17994" ht="13.5" customHeight="1"/>
    <row r="17995" ht="13.5" customHeight="1"/>
    <row r="17996" ht="13.5" customHeight="1"/>
    <row r="17997" ht="13.5" customHeight="1"/>
    <row r="17998" ht="13.5" customHeight="1"/>
    <row r="17999" ht="13.5" customHeight="1"/>
    <row r="18000" ht="13.5" customHeight="1"/>
    <row r="18001" ht="13.5" customHeight="1"/>
    <row r="18002" ht="13.5" customHeight="1"/>
    <row r="18003" ht="13.5" customHeight="1"/>
    <row r="18004" ht="13.5" customHeight="1"/>
    <row r="18005" ht="13.5" customHeight="1"/>
    <row r="18006" ht="13.5" customHeight="1"/>
    <row r="18007" ht="13.5" customHeight="1"/>
    <row r="18008" ht="13.5" customHeight="1"/>
    <row r="18009" ht="13.5" customHeight="1"/>
    <row r="18010" ht="13.5" customHeight="1"/>
    <row r="18011" ht="13.5" customHeight="1"/>
    <row r="18012" ht="13.5" customHeight="1"/>
    <row r="18013" ht="13.5" customHeight="1"/>
    <row r="18014" ht="13.5" customHeight="1"/>
    <row r="18015" ht="13.5" customHeight="1"/>
    <row r="18016" ht="13.5" customHeight="1"/>
    <row r="18017" ht="13.5" customHeight="1"/>
    <row r="18018" ht="13.5" customHeight="1"/>
    <row r="18019" ht="13.5" customHeight="1"/>
    <row r="18020" ht="13.5" customHeight="1"/>
    <row r="18021" ht="13.5" customHeight="1"/>
    <row r="18022" ht="13.5" customHeight="1"/>
    <row r="18023" ht="13.5" customHeight="1"/>
    <row r="18024" ht="13.5" customHeight="1"/>
    <row r="18025" ht="13.5" customHeight="1"/>
    <row r="18026" ht="13.5" customHeight="1"/>
    <row r="18027" ht="13.5" customHeight="1"/>
    <row r="18028" ht="13.5" customHeight="1"/>
    <row r="18029" ht="13.5" customHeight="1"/>
    <row r="18030" ht="13.5" customHeight="1"/>
    <row r="18031" ht="13.5" customHeight="1"/>
    <row r="18032" ht="13.5" customHeight="1"/>
    <row r="18033" ht="13.5" customHeight="1"/>
    <row r="18034" ht="13.5" customHeight="1"/>
    <row r="18035" ht="13.5" customHeight="1"/>
    <row r="18036" ht="13.5" customHeight="1"/>
    <row r="18037" ht="13.5" customHeight="1"/>
    <row r="18038" ht="13.5" customHeight="1"/>
    <row r="18039" ht="13.5" customHeight="1"/>
    <row r="18040" ht="13.5" customHeight="1"/>
    <row r="18041" ht="13.5" customHeight="1"/>
    <row r="18042" ht="13.5" customHeight="1"/>
    <row r="18043" ht="13.5" customHeight="1"/>
    <row r="18044" ht="13.5" customHeight="1"/>
    <row r="18045" ht="13.5" customHeight="1"/>
    <row r="18046" ht="13.5" customHeight="1"/>
    <row r="18047" ht="13.5" customHeight="1"/>
    <row r="18048" ht="13.5" customHeight="1"/>
    <row r="18049" ht="13.5" customHeight="1"/>
    <row r="18050" ht="13.5" customHeight="1"/>
    <row r="18051" ht="13.5" customHeight="1"/>
    <row r="18052" ht="13.5" customHeight="1"/>
    <row r="18053" ht="13.5" customHeight="1"/>
    <row r="18054" ht="13.5" customHeight="1"/>
    <row r="18055" ht="13.5" customHeight="1"/>
    <row r="18056" ht="13.5" customHeight="1"/>
    <row r="18057" ht="13.5" customHeight="1"/>
    <row r="18058" ht="13.5" customHeight="1"/>
    <row r="18059" ht="13.5" customHeight="1"/>
    <row r="18060" ht="13.5" customHeight="1"/>
    <row r="18061" ht="13.5" customHeight="1"/>
    <row r="18062" ht="13.5" customHeight="1"/>
    <row r="18063" ht="13.5" customHeight="1"/>
    <row r="18064" ht="13.5" customHeight="1"/>
    <row r="18065" ht="13.5" customHeight="1"/>
    <row r="18066" ht="13.5" customHeight="1"/>
    <row r="18067" ht="13.5" customHeight="1"/>
    <row r="18068" ht="13.5" customHeight="1"/>
    <row r="18069" ht="13.5" customHeight="1"/>
    <row r="18070" ht="13.5" customHeight="1"/>
    <row r="18071" ht="13.5" customHeight="1"/>
    <row r="18072" ht="13.5" customHeight="1"/>
    <row r="18073" ht="13.5" customHeight="1"/>
    <row r="18074" ht="13.5" customHeight="1"/>
    <row r="18075" ht="13.5" customHeight="1"/>
    <row r="18076" ht="13.5" customHeight="1"/>
    <row r="18077" ht="13.5" customHeight="1"/>
    <row r="18078" ht="13.5" customHeight="1"/>
    <row r="18079" ht="13.5" customHeight="1"/>
    <row r="18080" ht="13.5" customHeight="1"/>
    <row r="18081" ht="13.5" customHeight="1"/>
    <row r="18082" ht="13.5" customHeight="1"/>
    <row r="18083" ht="13.5" customHeight="1"/>
    <row r="18084" ht="13.5" customHeight="1"/>
    <row r="18085" ht="13.5" customHeight="1"/>
    <row r="18086" ht="13.5" customHeight="1"/>
    <row r="18087" ht="13.5" customHeight="1"/>
    <row r="18088" ht="13.5" customHeight="1"/>
    <row r="18089" ht="13.5" customHeight="1"/>
    <row r="18090" ht="13.5" customHeight="1"/>
    <row r="18091" ht="13.5" customHeight="1"/>
    <row r="18092" ht="13.5" customHeight="1"/>
    <row r="18093" ht="13.5" customHeight="1"/>
    <row r="18094" ht="13.5" customHeight="1"/>
    <row r="18095" ht="13.5" customHeight="1"/>
    <row r="18096" ht="13.5" customHeight="1"/>
    <row r="18097" ht="13.5" customHeight="1"/>
    <row r="18098" ht="13.5" customHeight="1"/>
    <row r="18099" ht="13.5" customHeight="1"/>
    <row r="18100" ht="13.5" customHeight="1"/>
    <row r="18101" ht="13.5" customHeight="1"/>
    <row r="18102" ht="13.5" customHeight="1"/>
    <row r="18103" ht="13.5" customHeight="1"/>
    <row r="18104" ht="13.5" customHeight="1"/>
    <row r="18105" ht="13.5" customHeight="1"/>
    <row r="18106" ht="13.5" customHeight="1"/>
    <row r="18107" ht="13.5" customHeight="1"/>
    <row r="18108" ht="13.5" customHeight="1"/>
    <row r="18109" ht="13.5" customHeight="1"/>
    <row r="18110" ht="13.5" customHeight="1"/>
    <row r="18111" ht="13.5" customHeight="1"/>
    <row r="18112" ht="13.5" customHeight="1"/>
    <row r="18113" ht="13.5" customHeight="1"/>
    <row r="18114" ht="13.5" customHeight="1"/>
    <row r="18115" ht="13.5" customHeight="1"/>
    <row r="18116" ht="13.5" customHeight="1"/>
    <row r="18117" ht="13.5" customHeight="1"/>
    <row r="18118" ht="13.5" customHeight="1"/>
    <row r="18119" ht="13.5" customHeight="1"/>
    <row r="18120" ht="13.5" customHeight="1"/>
    <row r="18121" ht="13.5" customHeight="1"/>
    <row r="18122" ht="13.5" customHeight="1"/>
    <row r="18123" ht="13.5" customHeight="1"/>
    <row r="18124" ht="13.5" customHeight="1"/>
    <row r="18125" ht="13.5" customHeight="1"/>
    <row r="18126" ht="13.5" customHeight="1"/>
    <row r="18127" ht="13.5" customHeight="1"/>
    <row r="18128" ht="13.5" customHeight="1"/>
    <row r="18129" ht="13.5" customHeight="1"/>
    <row r="18130" ht="13.5" customHeight="1"/>
    <row r="18131" ht="13.5" customHeight="1"/>
    <row r="18132" ht="13.5" customHeight="1"/>
    <row r="18133" ht="13.5" customHeight="1"/>
    <row r="18134" ht="13.5" customHeight="1"/>
    <row r="18135" ht="13.5" customHeight="1"/>
    <row r="18136" ht="13.5" customHeight="1"/>
    <row r="18137" ht="13.5" customHeight="1"/>
    <row r="18138" ht="13.5" customHeight="1"/>
    <row r="18139" ht="13.5" customHeight="1"/>
    <row r="18140" ht="13.5" customHeight="1"/>
    <row r="18141" ht="13.5" customHeight="1"/>
    <row r="18142" ht="13.5" customHeight="1"/>
    <row r="18143" ht="13.5" customHeight="1"/>
    <row r="18144" ht="13.5" customHeight="1"/>
    <row r="18145" ht="13.5" customHeight="1"/>
    <row r="18146" ht="13.5" customHeight="1"/>
    <row r="18147" ht="13.5" customHeight="1"/>
    <row r="18148" ht="13.5" customHeight="1"/>
    <row r="18149" ht="13.5" customHeight="1"/>
    <row r="18150" ht="13.5" customHeight="1"/>
    <row r="18151" ht="13.5" customHeight="1"/>
    <row r="18152" ht="13.5" customHeight="1"/>
    <row r="18153" ht="13.5" customHeight="1"/>
    <row r="18154" ht="13.5" customHeight="1"/>
    <row r="18155" ht="13.5" customHeight="1"/>
    <row r="18156" ht="13.5" customHeight="1"/>
    <row r="18157" ht="13.5" customHeight="1"/>
    <row r="18158" ht="13.5" customHeight="1"/>
    <row r="18159" ht="13.5" customHeight="1"/>
    <row r="18160" ht="13.5" customHeight="1"/>
    <row r="18161" ht="13.5" customHeight="1"/>
    <row r="18162" ht="13.5" customHeight="1"/>
    <row r="18163" ht="13.5" customHeight="1"/>
    <row r="18164" ht="13.5" customHeight="1"/>
    <row r="18165" ht="13.5" customHeight="1"/>
    <row r="18166" ht="13.5" customHeight="1"/>
    <row r="18167" ht="13.5" customHeight="1"/>
    <row r="18168" ht="13.5" customHeight="1"/>
    <row r="18169" ht="13.5" customHeight="1"/>
    <row r="18170" ht="13.5" customHeight="1"/>
    <row r="18171" ht="13.5" customHeight="1"/>
    <row r="18172" ht="13.5" customHeight="1"/>
    <row r="18173" ht="13.5" customHeight="1"/>
    <row r="18174" ht="13.5" customHeight="1"/>
    <row r="18175" ht="13.5" customHeight="1"/>
    <row r="18176" ht="13.5" customHeight="1"/>
    <row r="18177" ht="13.5" customHeight="1"/>
    <row r="18178" ht="13.5" customHeight="1"/>
    <row r="18179" ht="13.5" customHeight="1"/>
    <row r="18180" ht="13.5" customHeight="1"/>
    <row r="18181" ht="13.5" customHeight="1"/>
    <row r="18182" ht="13.5" customHeight="1"/>
    <row r="18183" ht="13.5" customHeight="1"/>
    <row r="18184" ht="13.5" customHeight="1"/>
    <row r="18185" ht="13.5" customHeight="1"/>
    <row r="18186" ht="13.5" customHeight="1"/>
    <row r="18187" ht="13.5" customHeight="1"/>
    <row r="18188" ht="13.5" customHeight="1"/>
    <row r="18189" ht="13.5" customHeight="1"/>
    <row r="18190" ht="13.5" customHeight="1"/>
    <row r="18191" ht="13.5" customHeight="1"/>
    <row r="18192" ht="13.5" customHeight="1"/>
    <row r="18193" ht="13.5" customHeight="1"/>
    <row r="18194" ht="13.5" customHeight="1"/>
    <row r="18195" ht="13.5" customHeight="1"/>
    <row r="18196" ht="13.5" customHeight="1"/>
    <row r="18197" ht="13.5" customHeight="1"/>
    <row r="18198" ht="13.5" customHeight="1"/>
    <row r="18199" ht="13.5" customHeight="1"/>
    <row r="18200" ht="13.5" customHeight="1"/>
    <row r="18201" ht="13.5" customHeight="1"/>
    <row r="18202" ht="13.5" customHeight="1"/>
    <row r="18203" ht="13.5" customHeight="1"/>
    <row r="18204" ht="13.5" customHeight="1"/>
    <row r="18205" ht="13.5" customHeight="1"/>
    <row r="18206" ht="13.5" customHeight="1"/>
    <row r="18207" ht="13.5" customHeight="1"/>
    <row r="18208" ht="13.5" customHeight="1"/>
    <row r="18209" ht="13.5" customHeight="1"/>
    <row r="18210" ht="13.5" customHeight="1"/>
    <row r="18211" ht="13.5" customHeight="1"/>
    <row r="18212" ht="13.5" customHeight="1"/>
    <row r="18213" ht="13.5" customHeight="1"/>
    <row r="18214" ht="13.5" customHeight="1"/>
    <row r="18215" ht="13.5" customHeight="1"/>
    <row r="18216" ht="13.5" customHeight="1"/>
    <row r="18217" ht="13.5" customHeight="1"/>
    <row r="18218" ht="13.5" customHeight="1"/>
    <row r="18219" ht="13.5" customHeight="1"/>
    <row r="18220" ht="13.5" customHeight="1"/>
    <row r="18221" ht="13.5" customHeight="1"/>
    <row r="18222" ht="13.5" customHeight="1"/>
    <row r="18223" ht="13.5" customHeight="1"/>
    <row r="18224" ht="13.5" customHeight="1"/>
    <row r="18225" ht="13.5" customHeight="1"/>
    <row r="18226" ht="13.5" customHeight="1"/>
    <row r="18227" ht="13.5" customHeight="1"/>
    <row r="18228" ht="13.5" customHeight="1"/>
    <row r="18229" ht="13.5" customHeight="1"/>
    <row r="18230" ht="13.5" customHeight="1"/>
    <row r="18231" ht="13.5" customHeight="1"/>
    <row r="18232" ht="13.5" customHeight="1"/>
    <row r="18233" ht="13.5" customHeight="1"/>
    <row r="18234" ht="13.5" customHeight="1"/>
    <row r="18235" ht="13.5" customHeight="1"/>
    <row r="18236" ht="13.5" customHeight="1"/>
    <row r="18237" ht="13.5" customHeight="1"/>
    <row r="18238" ht="13.5" customHeight="1"/>
    <row r="18239" ht="13.5" customHeight="1"/>
    <row r="18240" ht="13.5" customHeight="1"/>
    <row r="18241" ht="13.5" customHeight="1"/>
    <row r="18242" ht="13.5" customHeight="1"/>
    <row r="18243" ht="13.5" customHeight="1"/>
    <row r="18244" ht="13.5" customHeight="1"/>
    <row r="18245" ht="13.5" customHeight="1"/>
    <row r="18246" ht="13.5" customHeight="1"/>
    <row r="18247" ht="13.5" customHeight="1"/>
    <row r="18248" ht="13.5" customHeight="1"/>
    <row r="18249" ht="13.5" customHeight="1"/>
    <row r="18250" ht="13.5" customHeight="1"/>
    <row r="18251" ht="13.5" customHeight="1"/>
    <row r="18252" ht="13.5" customHeight="1"/>
    <row r="18253" ht="13.5" customHeight="1"/>
    <row r="18254" ht="13.5" customHeight="1"/>
    <row r="18255" ht="13.5" customHeight="1"/>
    <row r="18256" ht="13.5" customHeight="1"/>
    <row r="18257" ht="13.5" customHeight="1"/>
    <row r="18258" ht="13.5" customHeight="1"/>
    <row r="18259" ht="13.5" customHeight="1"/>
    <row r="18260" ht="13.5" customHeight="1"/>
    <row r="18261" ht="13.5" customHeight="1"/>
    <row r="18262" ht="13.5" customHeight="1"/>
    <row r="18263" ht="13.5" customHeight="1"/>
    <row r="18264" ht="13.5" customHeight="1"/>
    <row r="18265" ht="13.5" customHeight="1"/>
    <row r="18266" ht="13.5" customHeight="1"/>
    <row r="18267" ht="13.5" customHeight="1"/>
    <row r="18268" ht="13.5" customHeight="1"/>
    <row r="18269" ht="13.5" customHeight="1"/>
    <row r="18270" ht="13.5" customHeight="1"/>
    <row r="18271" ht="13.5" customHeight="1"/>
    <row r="18272" ht="13.5" customHeight="1"/>
    <row r="18273" ht="13.5" customHeight="1"/>
    <row r="18274" ht="13.5" customHeight="1"/>
    <row r="18275" ht="13.5" customHeight="1"/>
    <row r="18276" ht="13.5" customHeight="1"/>
    <row r="18277" ht="13.5" customHeight="1"/>
    <row r="18278" ht="13.5" customHeight="1"/>
    <row r="18279" ht="13.5" customHeight="1"/>
    <row r="18280" ht="13.5" customHeight="1"/>
    <row r="18281" ht="13.5" customHeight="1"/>
    <row r="18282" ht="13.5" customHeight="1"/>
    <row r="18283" ht="13.5" customHeight="1"/>
    <row r="18284" ht="13.5" customHeight="1"/>
    <row r="18285" ht="13.5" customHeight="1"/>
    <row r="18286" ht="13.5" customHeight="1"/>
    <row r="18287" ht="13.5" customHeight="1"/>
    <row r="18288" ht="13.5" customHeight="1"/>
    <row r="18289" ht="13.5" customHeight="1"/>
    <row r="18290" ht="13.5" customHeight="1"/>
    <row r="18291" ht="13.5" customHeight="1"/>
    <row r="18292" ht="13.5" customHeight="1"/>
    <row r="18293" ht="13.5" customHeight="1"/>
    <row r="18294" ht="13.5" customHeight="1"/>
    <row r="18295" ht="13.5" customHeight="1"/>
    <row r="18296" ht="13.5" customHeight="1"/>
    <row r="18297" ht="13.5" customHeight="1"/>
    <row r="18298" ht="13.5" customHeight="1"/>
    <row r="18299" ht="13.5" customHeight="1"/>
    <row r="18300" ht="13.5" customHeight="1"/>
    <row r="18301" ht="13.5" customHeight="1"/>
    <row r="18302" ht="13.5" customHeight="1"/>
    <row r="18303" ht="13.5" customHeight="1"/>
    <row r="18304" ht="13.5" customHeight="1"/>
    <row r="18305" ht="13.5" customHeight="1"/>
    <row r="18306" ht="13.5" customHeight="1"/>
    <row r="18307" ht="13.5" customHeight="1"/>
    <row r="18308" ht="13.5" customHeight="1"/>
    <row r="18309" ht="13.5" customHeight="1"/>
    <row r="18310" ht="13.5" customHeight="1"/>
    <row r="18311" ht="13.5" customHeight="1"/>
    <row r="18312" ht="13.5" customHeight="1"/>
    <row r="18313" ht="13.5" customHeight="1"/>
    <row r="18314" ht="13.5" customHeight="1"/>
    <row r="18315" ht="13.5" customHeight="1"/>
    <row r="18316" ht="13.5" customHeight="1"/>
    <row r="18317" ht="13.5" customHeight="1"/>
    <row r="18318" ht="13.5" customHeight="1"/>
    <row r="18319" ht="13.5" customHeight="1"/>
    <row r="18320" ht="13.5" customHeight="1"/>
    <row r="18321" ht="13.5" customHeight="1"/>
    <row r="18322" ht="13.5" customHeight="1"/>
    <row r="18323" ht="13.5" customHeight="1"/>
    <row r="18324" ht="13.5" customHeight="1"/>
    <row r="18325" ht="13.5" customHeight="1"/>
    <row r="18326" ht="13.5" customHeight="1"/>
    <row r="18327" ht="13.5" customHeight="1"/>
    <row r="18328" ht="13.5" customHeight="1"/>
    <row r="18329" ht="13.5" customHeight="1"/>
    <row r="18330" ht="13.5" customHeight="1"/>
    <row r="18331" ht="13.5" customHeight="1"/>
    <row r="18332" ht="13.5" customHeight="1"/>
    <row r="18333" ht="13.5" customHeight="1"/>
    <row r="18334" ht="13.5" customHeight="1"/>
    <row r="18335" ht="13.5" customHeight="1"/>
    <row r="18336" ht="13.5" customHeight="1"/>
    <row r="18337" ht="13.5" customHeight="1"/>
    <row r="18338" ht="13.5" customHeight="1"/>
    <row r="18339" ht="13.5" customHeight="1"/>
    <row r="18340" ht="13.5" customHeight="1"/>
    <row r="18341" ht="13.5" customHeight="1"/>
    <row r="18342" ht="13.5" customHeight="1"/>
    <row r="18343" ht="13.5" customHeight="1"/>
    <row r="18344" ht="13.5" customHeight="1"/>
    <row r="18345" ht="13.5" customHeight="1"/>
    <row r="18346" ht="13.5" customHeight="1"/>
    <row r="18347" ht="13.5" customHeight="1"/>
    <row r="18348" ht="13.5" customHeight="1"/>
    <row r="18349" ht="13.5" customHeight="1"/>
    <row r="18350" ht="13.5" customHeight="1"/>
    <row r="18351" ht="13.5" customHeight="1"/>
    <row r="18352" ht="13.5" customHeight="1"/>
    <row r="18353" ht="13.5" customHeight="1"/>
    <row r="18354" ht="13.5" customHeight="1"/>
    <row r="18355" ht="13.5" customHeight="1"/>
    <row r="18356" ht="13.5" customHeight="1"/>
    <row r="18357" ht="13.5" customHeight="1"/>
    <row r="18358" ht="13.5" customHeight="1"/>
    <row r="18359" ht="13.5" customHeight="1"/>
    <row r="18360" ht="13.5" customHeight="1"/>
    <row r="18361" ht="13.5" customHeight="1"/>
    <row r="18362" ht="13.5" customHeight="1"/>
    <row r="18363" ht="13.5" customHeight="1"/>
    <row r="18364" ht="13.5" customHeight="1"/>
    <row r="18365" ht="13.5" customHeight="1"/>
    <row r="18366" ht="13.5" customHeight="1"/>
    <row r="18367" ht="13.5" customHeight="1"/>
    <row r="18368" ht="13.5" customHeight="1"/>
    <row r="18369" ht="13.5" customHeight="1"/>
    <row r="18370" ht="13.5" customHeight="1"/>
    <row r="18371" ht="13.5" customHeight="1"/>
    <row r="18372" ht="13.5" customHeight="1"/>
    <row r="18373" ht="13.5" customHeight="1"/>
    <row r="18374" ht="13.5" customHeight="1"/>
    <row r="18375" ht="13.5" customHeight="1"/>
    <row r="18376" ht="13.5" customHeight="1"/>
    <row r="18377" ht="13.5" customHeight="1"/>
    <row r="18378" ht="13.5" customHeight="1"/>
    <row r="18379" ht="13.5" customHeight="1"/>
    <row r="18380" ht="13.5" customHeight="1"/>
    <row r="18381" ht="13.5" customHeight="1"/>
    <row r="18382" ht="13.5" customHeight="1"/>
    <row r="18383" ht="13.5" customHeight="1"/>
    <row r="18384" ht="13.5" customHeight="1"/>
    <row r="18385" ht="13.5" customHeight="1"/>
    <row r="18386" ht="13.5" customHeight="1"/>
    <row r="18387" ht="13.5" customHeight="1"/>
    <row r="18388" ht="13.5" customHeight="1"/>
    <row r="18389" ht="13.5" customHeight="1"/>
    <row r="18390" ht="13.5" customHeight="1"/>
    <row r="18391" ht="13.5" customHeight="1"/>
    <row r="18392" ht="13.5" customHeight="1"/>
    <row r="18393" ht="13.5" customHeight="1"/>
    <row r="18394" ht="13.5" customHeight="1"/>
    <row r="18395" ht="13.5" customHeight="1"/>
    <row r="18396" ht="13.5" customHeight="1"/>
    <row r="18397" ht="13.5" customHeight="1"/>
    <row r="18398" ht="13.5" customHeight="1"/>
    <row r="18399" ht="13.5" customHeight="1"/>
    <row r="18400" ht="13.5" customHeight="1"/>
    <row r="18401" ht="13.5" customHeight="1"/>
    <row r="18402" ht="13.5" customHeight="1"/>
    <row r="18403" ht="13.5" customHeight="1"/>
    <row r="18404" ht="13.5" customHeight="1"/>
    <row r="18405" ht="13.5" customHeight="1"/>
    <row r="18406" ht="13.5" customHeight="1"/>
    <row r="18407" ht="13.5" customHeight="1"/>
    <row r="18408" ht="13.5" customHeight="1"/>
    <row r="18409" ht="13.5" customHeight="1"/>
    <row r="18410" ht="13.5" customHeight="1"/>
    <row r="18411" ht="13.5" customHeight="1"/>
    <row r="18412" ht="13.5" customHeight="1"/>
    <row r="18413" ht="13.5" customHeight="1"/>
    <row r="18414" ht="13.5" customHeight="1"/>
    <row r="18415" ht="13.5" customHeight="1"/>
    <row r="18416" ht="13.5" customHeight="1"/>
    <row r="18417" ht="13.5" customHeight="1"/>
    <row r="18418" ht="13.5" customHeight="1"/>
    <row r="18419" ht="13.5" customHeight="1"/>
    <row r="18420" ht="13.5" customHeight="1"/>
    <row r="18421" ht="13.5" customHeight="1"/>
    <row r="18422" ht="13.5" customHeight="1"/>
    <row r="18423" ht="13.5" customHeight="1"/>
    <row r="18424" ht="13.5" customHeight="1"/>
    <row r="18425" ht="13.5" customHeight="1"/>
    <row r="18426" ht="13.5" customHeight="1"/>
    <row r="18427" ht="13.5" customHeight="1"/>
    <row r="18428" ht="13.5" customHeight="1"/>
    <row r="18429" ht="13.5" customHeight="1"/>
    <row r="18430" ht="13.5" customHeight="1"/>
    <row r="18431" ht="13.5" customHeight="1"/>
    <row r="18432" ht="13.5" customHeight="1"/>
    <row r="18433" ht="13.5" customHeight="1"/>
    <row r="18434" ht="13.5" customHeight="1"/>
    <row r="18435" ht="13.5" customHeight="1"/>
    <row r="18436" ht="13.5" customHeight="1"/>
    <row r="18437" ht="13.5" customHeight="1"/>
    <row r="18438" ht="13.5" customHeight="1"/>
    <row r="18439" ht="13.5" customHeight="1"/>
    <row r="18440" ht="13.5" customHeight="1"/>
    <row r="18441" ht="13.5" customHeight="1"/>
    <row r="18442" ht="13.5" customHeight="1"/>
    <row r="18443" ht="13.5" customHeight="1"/>
    <row r="18444" ht="13.5" customHeight="1"/>
    <row r="18445" ht="13.5" customHeight="1"/>
    <row r="18446" ht="13.5" customHeight="1"/>
    <row r="18447" ht="13.5" customHeight="1"/>
    <row r="18448" ht="13.5" customHeight="1"/>
    <row r="18449" ht="13.5" customHeight="1"/>
    <row r="18450" ht="13.5" customHeight="1"/>
    <row r="18451" ht="13.5" customHeight="1"/>
    <row r="18452" ht="13.5" customHeight="1"/>
    <row r="18453" ht="13.5" customHeight="1"/>
    <row r="18454" ht="13.5" customHeight="1"/>
    <row r="18455" ht="13.5" customHeight="1"/>
    <row r="18456" ht="13.5" customHeight="1"/>
    <row r="18457" ht="13.5" customHeight="1"/>
    <row r="18458" ht="13.5" customHeight="1"/>
    <row r="18459" ht="13.5" customHeight="1"/>
    <row r="18460" ht="13.5" customHeight="1"/>
    <row r="18461" ht="13.5" customHeight="1"/>
    <row r="18462" ht="13.5" customHeight="1"/>
    <row r="18463" ht="13.5" customHeight="1"/>
    <row r="18464" ht="13.5" customHeight="1"/>
    <row r="18465" ht="13.5" customHeight="1"/>
    <row r="18466" ht="13.5" customHeight="1"/>
    <row r="18467" ht="13.5" customHeight="1"/>
    <row r="18468" ht="13.5" customHeight="1"/>
    <row r="18469" ht="13.5" customHeight="1"/>
    <row r="18470" ht="13.5" customHeight="1"/>
    <row r="18471" ht="13.5" customHeight="1"/>
    <row r="18472" ht="13.5" customHeight="1"/>
    <row r="18473" ht="13.5" customHeight="1"/>
    <row r="18474" ht="13.5" customHeight="1"/>
    <row r="18475" ht="13.5" customHeight="1"/>
    <row r="18476" ht="13.5" customHeight="1"/>
    <row r="18477" ht="13.5" customHeight="1"/>
    <row r="18478" ht="13.5" customHeight="1"/>
    <row r="18479" ht="13.5" customHeight="1"/>
    <row r="18480" ht="13.5" customHeight="1"/>
    <row r="18481" ht="13.5" customHeight="1"/>
    <row r="18482" ht="13.5" customHeight="1"/>
    <row r="18483" ht="13.5" customHeight="1"/>
    <row r="18484" ht="13.5" customHeight="1"/>
    <row r="18485" ht="13.5" customHeight="1"/>
    <row r="18486" ht="13.5" customHeight="1"/>
    <row r="18487" ht="13.5" customHeight="1"/>
    <row r="18488" ht="13.5" customHeight="1"/>
    <row r="18489" ht="13.5" customHeight="1"/>
    <row r="18490" ht="13.5" customHeight="1"/>
    <row r="18491" ht="13.5" customHeight="1"/>
    <row r="18492" ht="13.5" customHeight="1"/>
    <row r="18493" ht="13.5" customHeight="1"/>
    <row r="18494" ht="13.5" customHeight="1"/>
    <row r="18495" ht="13.5" customHeight="1"/>
    <row r="18496" ht="13.5" customHeight="1"/>
    <row r="18497" ht="13.5" customHeight="1"/>
    <row r="18498" ht="13.5" customHeight="1"/>
    <row r="18499" ht="13.5" customHeight="1"/>
    <row r="18500" ht="13.5" customHeight="1"/>
    <row r="18501" ht="13.5" customHeight="1"/>
    <row r="18502" ht="13.5" customHeight="1"/>
    <row r="18503" ht="13.5" customHeight="1"/>
    <row r="18504" ht="13.5" customHeight="1"/>
    <row r="18505" ht="13.5" customHeight="1"/>
    <row r="18506" ht="13.5" customHeight="1"/>
    <row r="18507" ht="13.5" customHeight="1"/>
    <row r="18508" ht="13.5" customHeight="1"/>
    <row r="18509" ht="13.5" customHeight="1"/>
    <row r="18510" ht="13.5" customHeight="1"/>
    <row r="18511" ht="13.5" customHeight="1"/>
    <row r="18512" ht="13.5" customHeight="1"/>
    <row r="18513" ht="13.5" customHeight="1"/>
    <row r="18514" ht="13.5" customHeight="1"/>
    <row r="18515" ht="13.5" customHeight="1"/>
    <row r="18516" ht="13.5" customHeight="1"/>
    <row r="18517" ht="13.5" customHeight="1"/>
    <row r="18518" ht="13.5" customHeight="1"/>
    <row r="18519" ht="13.5" customHeight="1"/>
    <row r="18520" ht="13.5" customHeight="1"/>
    <row r="18521" ht="13.5" customHeight="1"/>
    <row r="18522" ht="13.5" customHeight="1"/>
    <row r="18523" ht="13.5" customHeight="1"/>
    <row r="18524" ht="13.5" customHeight="1"/>
    <row r="18525" ht="13.5" customHeight="1"/>
    <row r="18526" ht="13.5" customHeight="1"/>
    <row r="18527" ht="13.5" customHeight="1"/>
    <row r="18528" ht="13.5" customHeight="1"/>
    <row r="18529" ht="13.5" customHeight="1"/>
    <row r="18530" ht="13.5" customHeight="1"/>
    <row r="18531" ht="13.5" customHeight="1"/>
    <row r="18532" ht="13.5" customHeight="1"/>
    <row r="18533" ht="13.5" customHeight="1"/>
    <row r="18534" ht="13.5" customHeight="1"/>
    <row r="18535" ht="13.5" customHeight="1"/>
    <row r="18536" ht="13.5" customHeight="1"/>
    <row r="18537" ht="13.5" customHeight="1"/>
    <row r="18538" ht="13.5" customHeight="1"/>
    <row r="18539" ht="13.5" customHeight="1"/>
    <row r="18540" ht="13.5" customHeight="1"/>
    <row r="18541" ht="13.5" customHeight="1"/>
    <row r="18542" ht="13.5" customHeight="1"/>
    <row r="18543" ht="13.5" customHeight="1"/>
    <row r="18544" ht="13.5" customHeight="1"/>
    <row r="18545" ht="13.5" customHeight="1"/>
    <row r="18546" ht="13.5" customHeight="1"/>
    <row r="18547" ht="13.5" customHeight="1"/>
    <row r="18548" ht="13.5" customHeight="1"/>
    <row r="18549" ht="13.5" customHeight="1"/>
    <row r="18550" ht="13.5" customHeight="1"/>
    <row r="18551" ht="13.5" customHeight="1"/>
    <row r="18552" ht="13.5" customHeight="1"/>
    <row r="18553" ht="13.5" customHeight="1"/>
    <row r="18554" ht="13.5" customHeight="1"/>
    <row r="18555" ht="13.5" customHeight="1"/>
    <row r="18556" ht="13.5" customHeight="1"/>
    <row r="18557" ht="13.5" customHeight="1"/>
    <row r="18558" ht="13.5" customHeight="1"/>
    <row r="18559" ht="13.5" customHeight="1"/>
    <row r="18560" ht="13.5" customHeight="1"/>
    <row r="18561" ht="13.5" customHeight="1"/>
    <row r="18562" ht="13.5" customHeight="1"/>
    <row r="18563" ht="13.5" customHeight="1"/>
    <row r="18564" ht="13.5" customHeight="1"/>
    <row r="18565" ht="13.5" customHeight="1"/>
    <row r="18566" ht="13.5" customHeight="1"/>
    <row r="18567" ht="13.5" customHeight="1"/>
    <row r="18568" ht="13.5" customHeight="1"/>
    <row r="18569" ht="13.5" customHeight="1"/>
    <row r="18570" ht="13.5" customHeight="1"/>
    <row r="18571" ht="13.5" customHeight="1"/>
    <row r="18572" ht="13.5" customHeight="1"/>
    <row r="18573" ht="13.5" customHeight="1"/>
    <row r="18574" ht="13.5" customHeight="1"/>
    <row r="18575" ht="13.5" customHeight="1"/>
    <row r="18576" ht="13.5" customHeight="1"/>
    <row r="18577" ht="13.5" customHeight="1"/>
    <row r="18578" ht="13.5" customHeight="1"/>
    <row r="18579" ht="13.5" customHeight="1"/>
    <row r="18580" ht="13.5" customHeight="1"/>
    <row r="18581" ht="13.5" customHeight="1"/>
    <row r="18582" ht="13.5" customHeight="1"/>
    <row r="18583" ht="13.5" customHeight="1"/>
    <row r="18584" ht="13.5" customHeight="1"/>
    <row r="18585" ht="13.5" customHeight="1"/>
    <row r="18586" ht="13.5" customHeight="1"/>
    <row r="18587" ht="13.5" customHeight="1"/>
    <row r="18588" ht="13.5" customHeight="1"/>
    <row r="18589" ht="13.5" customHeight="1"/>
    <row r="18590" ht="13.5" customHeight="1"/>
    <row r="18591" ht="13.5" customHeight="1"/>
    <row r="18592" ht="13.5" customHeight="1"/>
    <row r="18593" ht="13.5" customHeight="1"/>
    <row r="18594" ht="13.5" customHeight="1"/>
    <row r="18595" ht="13.5" customHeight="1"/>
    <row r="18596" ht="13.5" customHeight="1"/>
    <row r="18597" ht="13.5" customHeight="1"/>
    <row r="18598" ht="13.5" customHeight="1"/>
    <row r="18599" ht="13.5" customHeight="1"/>
    <row r="18600" ht="13.5" customHeight="1"/>
    <row r="18601" ht="13.5" customHeight="1"/>
    <row r="18602" ht="13.5" customHeight="1"/>
    <row r="18603" ht="13.5" customHeight="1"/>
    <row r="18604" ht="13.5" customHeight="1"/>
    <row r="18605" ht="13.5" customHeight="1"/>
    <row r="18606" ht="13.5" customHeight="1"/>
    <row r="18607" ht="13.5" customHeight="1"/>
    <row r="18608" ht="13.5" customHeight="1"/>
    <row r="18609" ht="13.5" customHeight="1"/>
    <row r="18610" ht="13.5" customHeight="1"/>
    <row r="18611" ht="13.5" customHeight="1"/>
    <row r="18612" ht="13.5" customHeight="1"/>
    <row r="18613" ht="13.5" customHeight="1"/>
    <row r="18614" ht="13.5" customHeight="1"/>
    <row r="18615" ht="13.5" customHeight="1"/>
    <row r="18616" ht="13.5" customHeight="1"/>
    <row r="18617" ht="13.5" customHeight="1"/>
    <row r="18618" ht="13.5" customHeight="1"/>
    <row r="18619" ht="13.5" customHeight="1"/>
    <row r="18620" ht="13.5" customHeight="1"/>
    <row r="18621" ht="13.5" customHeight="1"/>
    <row r="18622" ht="13.5" customHeight="1"/>
    <row r="18623" ht="13.5" customHeight="1"/>
    <row r="18624" ht="13.5" customHeight="1"/>
    <row r="18625" ht="13.5" customHeight="1"/>
    <row r="18626" ht="13.5" customHeight="1"/>
    <row r="18627" ht="13.5" customHeight="1"/>
    <row r="18628" ht="13.5" customHeight="1"/>
    <row r="18629" ht="13.5" customHeight="1"/>
    <row r="18630" ht="13.5" customHeight="1"/>
    <row r="18631" ht="13.5" customHeight="1"/>
    <row r="18632" ht="13.5" customHeight="1"/>
    <row r="18633" ht="13.5" customHeight="1"/>
    <row r="18634" ht="13.5" customHeight="1"/>
    <row r="18635" ht="13.5" customHeight="1"/>
    <row r="18636" ht="13.5" customHeight="1"/>
    <row r="18637" ht="13.5" customHeight="1"/>
    <row r="18638" ht="13.5" customHeight="1"/>
    <row r="18639" ht="13.5" customHeight="1"/>
    <row r="18640" ht="13.5" customHeight="1"/>
    <row r="18641" ht="13.5" customHeight="1"/>
    <row r="18642" ht="13.5" customHeight="1"/>
    <row r="18643" ht="13.5" customHeight="1"/>
    <row r="18644" ht="13.5" customHeight="1"/>
    <row r="18645" ht="13.5" customHeight="1"/>
    <row r="18646" ht="13.5" customHeight="1"/>
    <row r="18647" ht="13.5" customHeight="1"/>
    <row r="18648" ht="13.5" customHeight="1"/>
    <row r="18649" ht="13.5" customHeight="1"/>
    <row r="18650" ht="13.5" customHeight="1"/>
    <row r="18651" ht="13.5" customHeight="1"/>
    <row r="18652" ht="13.5" customHeight="1"/>
    <row r="18653" ht="13.5" customHeight="1"/>
    <row r="18654" ht="13.5" customHeight="1"/>
    <row r="18655" ht="13.5" customHeight="1"/>
    <row r="18656" ht="13.5" customHeight="1"/>
    <row r="18657" ht="13.5" customHeight="1"/>
    <row r="18658" ht="13.5" customHeight="1"/>
    <row r="18659" ht="13.5" customHeight="1"/>
    <row r="18660" ht="13.5" customHeight="1"/>
    <row r="18661" ht="13.5" customHeight="1"/>
    <row r="18662" ht="13.5" customHeight="1"/>
    <row r="18663" ht="13.5" customHeight="1"/>
    <row r="18664" ht="13.5" customHeight="1"/>
    <row r="18665" ht="13.5" customHeight="1"/>
    <row r="18666" ht="13.5" customHeight="1"/>
    <row r="18667" ht="13.5" customHeight="1"/>
    <row r="18668" ht="13.5" customHeight="1"/>
    <row r="18669" ht="13.5" customHeight="1"/>
    <row r="18670" ht="13.5" customHeight="1"/>
    <row r="18671" ht="13.5" customHeight="1"/>
    <row r="18672" ht="13.5" customHeight="1"/>
    <row r="18673" ht="13.5" customHeight="1"/>
    <row r="18674" ht="13.5" customHeight="1"/>
    <row r="18675" ht="13.5" customHeight="1"/>
    <row r="18676" ht="13.5" customHeight="1"/>
    <row r="18677" ht="13.5" customHeight="1"/>
    <row r="18678" ht="13.5" customHeight="1"/>
    <row r="18679" ht="13.5" customHeight="1"/>
    <row r="18680" ht="13.5" customHeight="1"/>
    <row r="18681" ht="13.5" customHeight="1"/>
    <row r="18682" ht="13.5" customHeight="1"/>
    <row r="18683" ht="13.5" customHeight="1"/>
    <row r="18684" ht="13.5" customHeight="1"/>
    <row r="18685" ht="13.5" customHeight="1"/>
    <row r="18686" ht="13.5" customHeight="1"/>
    <row r="18687" ht="13.5" customHeight="1"/>
    <row r="18688" ht="13.5" customHeight="1"/>
    <row r="18689" ht="13.5" customHeight="1"/>
    <row r="18690" ht="13.5" customHeight="1"/>
    <row r="18691" ht="13.5" customHeight="1"/>
    <row r="18692" ht="13.5" customHeight="1"/>
    <row r="18693" ht="13.5" customHeight="1"/>
    <row r="18694" ht="13.5" customHeight="1"/>
    <row r="18695" ht="13.5" customHeight="1"/>
    <row r="18696" ht="13.5" customHeight="1"/>
    <row r="18697" ht="13.5" customHeight="1"/>
    <row r="18698" ht="13.5" customHeight="1"/>
    <row r="18699" ht="13.5" customHeight="1"/>
    <row r="18700" ht="13.5" customHeight="1"/>
    <row r="18701" ht="13.5" customHeight="1"/>
    <row r="18702" ht="13.5" customHeight="1"/>
    <row r="18703" ht="13.5" customHeight="1"/>
    <row r="18704" ht="13.5" customHeight="1"/>
    <row r="18705" ht="13.5" customHeight="1"/>
    <row r="18706" ht="13.5" customHeight="1"/>
    <row r="18707" ht="13.5" customHeight="1"/>
    <row r="18708" ht="13.5" customHeight="1"/>
    <row r="18709" ht="13.5" customHeight="1"/>
    <row r="18710" ht="13.5" customHeight="1"/>
    <row r="18711" ht="13.5" customHeight="1"/>
    <row r="18712" ht="13.5" customHeight="1"/>
    <row r="18713" ht="13.5" customHeight="1"/>
    <row r="18714" ht="13.5" customHeight="1"/>
    <row r="18715" ht="13.5" customHeight="1"/>
    <row r="18716" ht="13.5" customHeight="1"/>
    <row r="18717" ht="13.5" customHeight="1"/>
    <row r="18718" ht="13.5" customHeight="1"/>
    <row r="18719" ht="13.5" customHeight="1"/>
    <row r="18720" ht="13.5" customHeight="1"/>
    <row r="18721" ht="13.5" customHeight="1"/>
    <row r="18722" ht="13.5" customHeight="1"/>
    <row r="18723" ht="13.5" customHeight="1"/>
    <row r="18724" ht="13.5" customHeight="1"/>
    <row r="18725" ht="13.5" customHeight="1"/>
    <row r="18726" ht="13.5" customHeight="1"/>
    <row r="18727" ht="13.5" customHeight="1"/>
    <row r="18728" ht="13.5" customHeight="1"/>
    <row r="18729" ht="13.5" customHeight="1"/>
    <row r="18730" ht="13.5" customHeight="1"/>
    <row r="18731" ht="13.5" customHeight="1"/>
    <row r="18732" ht="13.5" customHeight="1"/>
    <row r="18733" ht="13.5" customHeight="1"/>
    <row r="18734" ht="13.5" customHeight="1"/>
    <row r="18735" ht="13.5" customHeight="1"/>
    <row r="18736" ht="13.5" customHeight="1"/>
    <row r="18737" ht="13.5" customHeight="1"/>
    <row r="18738" ht="13.5" customHeight="1"/>
    <row r="18739" ht="13.5" customHeight="1"/>
    <row r="18740" ht="13.5" customHeight="1"/>
    <row r="18741" ht="13.5" customHeight="1"/>
    <row r="18742" ht="13.5" customHeight="1"/>
    <row r="18743" ht="13.5" customHeight="1"/>
    <row r="18744" ht="13.5" customHeight="1"/>
    <row r="18745" ht="13.5" customHeight="1"/>
    <row r="18746" ht="13.5" customHeight="1"/>
    <row r="18747" ht="13.5" customHeight="1"/>
    <row r="18748" ht="13.5" customHeight="1"/>
    <row r="18749" ht="13.5" customHeight="1"/>
    <row r="18750" ht="13.5" customHeight="1"/>
    <row r="18751" ht="13.5" customHeight="1"/>
    <row r="18752" ht="13.5" customHeight="1"/>
    <row r="18753" ht="13.5" customHeight="1"/>
    <row r="18754" ht="13.5" customHeight="1"/>
    <row r="18755" ht="13.5" customHeight="1"/>
    <row r="18756" ht="13.5" customHeight="1"/>
    <row r="18757" ht="13.5" customHeight="1"/>
    <row r="18758" ht="13.5" customHeight="1"/>
    <row r="18759" ht="13.5" customHeight="1"/>
    <row r="18760" ht="13.5" customHeight="1"/>
    <row r="18761" ht="13.5" customHeight="1"/>
    <row r="18762" ht="13.5" customHeight="1"/>
    <row r="18763" ht="13.5" customHeight="1"/>
    <row r="18764" ht="13.5" customHeight="1"/>
    <row r="18765" ht="13.5" customHeight="1"/>
    <row r="18766" ht="13.5" customHeight="1"/>
    <row r="18767" ht="13.5" customHeight="1"/>
    <row r="18768" ht="13.5" customHeight="1"/>
    <row r="18769" ht="13.5" customHeight="1"/>
    <row r="18770" ht="13.5" customHeight="1"/>
    <row r="18771" ht="13.5" customHeight="1"/>
    <row r="18772" ht="13.5" customHeight="1"/>
    <row r="18773" ht="13.5" customHeight="1"/>
    <row r="18774" ht="13.5" customHeight="1"/>
    <row r="18775" ht="13.5" customHeight="1"/>
    <row r="18776" ht="13.5" customHeight="1"/>
    <row r="18777" ht="13.5" customHeight="1"/>
    <row r="18778" ht="13.5" customHeight="1"/>
    <row r="18779" ht="13.5" customHeight="1"/>
    <row r="18780" ht="13.5" customHeight="1"/>
    <row r="18781" ht="13.5" customHeight="1"/>
    <row r="18782" ht="13.5" customHeight="1"/>
    <row r="18783" ht="13.5" customHeight="1"/>
    <row r="18784" ht="13.5" customHeight="1"/>
    <row r="18785" ht="13.5" customHeight="1"/>
    <row r="18786" ht="13.5" customHeight="1"/>
    <row r="18787" ht="13.5" customHeight="1"/>
    <row r="18788" ht="13.5" customHeight="1"/>
    <row r="18789" ht="13.5" customHeight="1"/>
    <row r="18790" ht="13.5" customHeight="1"/>
    <row r="18791" ht="13.5" customHeight="1"/>
    <row r="18792" ht="13.5" customHeight="1"/>
    <row r="18793" ht="13.5" customHeight="1"/>
    <row r="18794" ht="13.5" customHeight="1"/>
    <row r="18795" ht="13.5" customHeight="1"/>
    <row r="18796" ht="13.5" customHeight="1"/>
    <row r="18797" ht="13.5" customHeight="1"/>
    <row r="18798" ht="13.5" customHeight="1"/>
    <row r="18799" ht="13.5" customHeight="1"/>
    <row r="18800" ht="13.5" customHeight="1"/>
    <row r="18801" ht="13.5" customHeight="1"/>
    <row r="18802" ht="13.5" customHeight="1"/>
    <row r="18803" ht="13.5" customHeight="1"/>
    <row r="18804" ht="13.5" customHeight="1"/>
    <row r="18805" ht="13.5" customHeight="1"/>
    <row r="18806" ht="13.5" customHeight="1"/>
    <row r="18807" ht="13.5" customHeight="1"/>
    <row r="18808" ht="13.5" customHeight="1"/>
    <row r="18809" ht="13.5" customHeight="1"/>
    <row r="18810" ht="13.5" customHeight="1"/>
    <row r="18811" ht="13.5" customHeight="1"/>
    <row r="18812" ht="13.5" customHeight="1"/>
    <row r="18813" ht="13.5" customHeight="1"/>
    <row r="18814" ht="13.5" customHeight="1"/>
    <row r="18815" ht="13.5" customHeight="1"/>
    <row r="18816" ht="13.5" customHeight="1"/>
    <row r="18817" ht="13.5" customHeight="1"/>
    <row r="18818" ht="13.5" customHeight="1"/>
    <row r="18819" ht="13.5" customHeight="1"/>
    <row r="18820" ht="13.5" customHeight="1"/>
    <row r="18821" ht="13.5" customHeight="1"/>
    <row r="18822" ht="13.5" customHeight="1"/>
    <row r="18823" ht="13.5" customHeight="1"/>
    <row r="18824" ht="13.5" customHeight="1"/>
    <row r="18825" ht="13.5" customHeight="1"/>
    <row r="18826" ht="13.5" customHeight="1"/>
    <row r="18827" ht="13.5" customHeight="1"/>
    <row r="18828" ht="13.5" customHeight="1"/>
    <row r="18829" ht="13.5" customHeight="1"/>
    <row r="18830" ht="13.5" customHeight="1"/>
    <row r="18831" ht="13.5" customHeight="1"/>
    <row r="18832" ht="13.5" customHeight="1"/>
    <row r="18833" ht="13.5" customHeight="1"/>
    <row r="18834" ht="13.5" customHeight="1"/>
    <row r="18835" ht="13.5" customHeight="1"/>
    <row r="18836" ht="13.5" customHeight="1"/>
    <row r="18837" ht="13.5" customHeight="1"/>
    <row r="18838" ht="13.5" customHeight="1"/>
    <row r="18839" ht="13.5" customHeight="1"/>
    <row r="18840" ht="13.5" customHeight="1"/>
    <row r="18841" ht="13.5" customHeight="1"/>
    <row r="18842" ht="13.5" customHeight="1"/>
    <row r="18843" ht="13.5" customHeight="1"/>
    <row r="18844" ht="13.5" customHeight="1"/>
    <row r="18845" ht="13.5" customHeight="1"/>
    <row r="18846" ht="13.5" customHeight="1"/>
    <row r="18847" ht="13.5" customHeight="1"/>
    <row r="18848" ht="13.5" customHeight="1"/>
    <row r="18849" ht="13.5" customHeight="1"/>
    <row r="18850" ht="13.5" customHeight="1"/>
    <row r="18851" ht="13.5" customHeight="1"/>
    <row r="18852" ht="13.5" customHeight="1"/>
    <row r="18853" ht="13.5" customHeight="1"/>
    <row r="18854" ht="13.5" customHeight="1"/>
    <row r="18855" ht="13.5" customHeight="1"/>
    <row r="18856" ht="13.5" customHeight="1"/>
    <row r="18857" ht="13.5" customHeight="1"/>
    <row r="18858" ht="13.5" customHeight="1"/>
    <row r="18859" ht="13.5" customHeight="1"/>
    <row r="18860" ht="13.5" customHeight="1"/>
    <row r="18861" ht="13.5" customHeight="1"/>
    <row r="18862" ht="13.5" customHeight="1"/>
    <row r="18863" ht="13.5" customHeight="1"/>
    <row r="18864" ht="13.5" customHeight="1"/>
    <row r="18865" ht="13.5" customHeight="1"/>
    <row r="18866" ht="13.5" customHeight="1"/>
    <row r="18867" ht="13.5" customHeight="1"/>
    <row r="18868" ht="13.5" customHeight="1"/>
    <row r="18869" ht="13.5" customHeight="1"/>
    <row r="18870" ht="13.5" customHeight="1"/>
    <row r="18871" ht="13.5" customHeight="1"/>
    <row r="18872" ht="13.5" customHeight="1"/>
    <row r="18873" ht="13.5" customHeight="1"/>
    <row r="18874" ht="13.5" customHeight="1"/>
    <row r="18875" ht="13.5" customHeight="1"/>
    <row r="18876" ht="13.5" customHeight="1"/>
    <row r="18877" ht="13.5" customHeight="1"/>
    <row r="18878" ht="13.5" customHeight="1"/>
    <row r="18879" ht="13.5" customHeight="1"/>
    <row r="18880" ht="13.5" customHeight="1"/>
    <row r="18881" ht="13.5" customHeight="1"/>
    <row r="18882" ht="13.5" customHeight="1"/>
    <row r="18883" ht="13.5" customHeight="1"/>
    <row r="18884" ht="13.5" customHeight="1"/>
    <row r="18885" ht="13.5" customHeight="1"/>
    <row r="18886" ht="13.5" customHeight="1"/>
    <row r="18887" ht="13.5" customHeight="1"/>
    <row r="18888" ht="13.5" customHeight="1"/>
    <row r="18889" ht="13.5" customHeight="1"/>
    <row r="18890" ht="13.5" customHeight="1"/>
    <row r="18891" ht="13.5" customHeight="1"/>
    <row r="18892" ht="13.5" customHeight="1"/>
    <row r="18893" ht="13.5" customHeight="1"/>
    <row r="18894" ht="13.5" customHeight="1"/>
    <row r="18895" ht="13.5" customHeight="1"/>
    <row r="18896" ht="13.5" customHeight="1"/>
    <row r="18897" ht="13.5" customHeight="1"/>
    <row r="18898" ht="13.5" customHeight="1"/>
    <row r="18899" ht="13.5" customHeight="1"/>
    <row r="18900" ht="13.5" customHeight="1"/>
    <row r="18901" ht="13.5" customHeight="1"/>
    <row r="18902" ht="13.5" customHeight="1"/>
    <row r="18903" ht="13.5" customHeight="1"/>
    <row r="18904" ht="13.5" customHeight="1"/>
    <row r="18905" ht="13.5" customHeight="1"/>
    <row r="18906" ht="13.5" customHeight="1"/>
    <row r="18907" ht="13.5" customHeight="1"/>
    <row r="18908" ht="13.5" customHeight="1"/>
    <row r="18909" ht="13.5" customHeight="1"/>
    <row r="18910" ht="13.5" customHeight="1"/>
    <row r="18911" ht="13.5" customHeight="1"/>
    <row r="18912" ht="13.5" customHeight="1"/>
    <row r="18913" ht="13.5" customHeight="1"/>
    <row r="18914" ht="13.5" customHeight="1"/>
    <row r="18915" ht="13.5" customHeight="1"/>
    <row r="18916" ht="13.5" customHeight="1"/>
    <row r="18917" ht="13.5" customHeight="1"/>
    <row r="18918" ht="13.5" customHeight="1"/>
    <row r="18919" ht="13.5" customHeight="1"/>
    <row r="18920" ht="13.5" customHeight="1"/>
    <row r="18921" ht="13.5" customHeight="1"/>
    <row r="18922" ht="13.5" customHeight="1"/>
    <row r="18923" ht="13.5" customHeight="1"/>
    <row r="18924" ht="13.5" customHeight="1"/>
    <row r="18925" ht="13.5" customHeight="1"/>
    <row r="18926" ht="13.5" customHeight="1"/>
    <row r="18927" ht="13.5" customHeight="1"/>
    <row r="18928" ht="13.5" customHeight="1"/>
    <row r="18929" ht="13.5" customHeight="1"/>
    <row r="18930" ht="13.5" customHeight="1"/>
    <row r="18931" ht="13.5" customHeight="1"/>
    <row r="18932" ht="13.5" customHeight="1"/>
    <row r="18933" ht="13.5" customHeight="1"/>
    <row r="18934" ht="13.5" customHeight="1"/>
    <row r="18935" ht="13.5" customHeight="1"/>
    <row r="18936" ht="13.5" customHeight="1"/>
    <row r="18937" ht="13.5" customHeight="1"/>
    <row r="18938" ht="13.5" customHeight="1"/>
    <row r="18939" ht="13.5" customHeight="1"/>
    <row r="18940" ht="13.5" customHeight="1"/>
    <row r="18941" ht="13.5" customHeight="1"/>
    <row r="18942" ht="13.5" customHeight="1"/>
    <row r="18943" ht="13.5" customHeight="1"/>
    <row r="18944" ht="13.5" customHeight="1"/>
    <row r="18945" ht="13.5" customHeight="1"/>
    <row r="18946" ht="13.5" customHeight="1"/>
    <row r="18947" ht="13.5" customHeight="1"/>
    <row r="18948" ht="13.5" customHeight="1"/>
    <row r="18949" ht="13.5" customHeight="1"/>
    <row r="18950" ht="13.5" customHeight="1"/>
    <row r="18951" ht="13.5" customHeight="1"/>
    <row r="18952" ht="13.5" customHeight="1"/>
    <row r="18953" ht="13.5" customHeight="1"/>
    <row r="18954" ht="13.5" customHeight="1"/>
    <row r="18955" ht="13.5" customHeight="1"/>
    <row r="18956" ht="13.5" customHeight="1"/>
    <row r="18957" ht="13.5" customHeight="1"/>
    <row r="18958" ht="13.5" customHeight="1"/>
    <row r="18959" ht="13.5" customHeight="1"/>
    <row r="18960" ht="13.5" customHeight="1"/>
    <row r="18961" ht="13.5" customHeight="1"/>
    <row r="18962" ht="13.5" customHeight="1"/>
    <row r="18963" ht="13.5" customHeight="1"/>
    <row r="18964" ht="13.5" customHeight="1"/>
    <row r="18965" ht="13.5" customHeight="1"/>
    <row r="18966" ht="13.5" customHeight="1"/>
    <row r="18967" ht="13.5" customHeight="1"/>
    <row r="18968" ht="13.5" customHeight="1"/>
    <row r="18969" ht="13.5" customHeight="1"/>
    <row r="18970" ht="13.5" customHeight="1"/>
    <row r="18971" ht="13.5" customHeight="1"/>
    <row r="18972" ht="13.5" customHeight="1"/>
    <row r="18973" ht="13.5" customHeight="1"/>
    <row r="18974" ht="13.5" customHeight="1"/>
    <row r="18975" ht="13.5" customHeight="1"/>
    <row r="18976" ht="13.5" customHeight="1"/>
    <row r="18977" ht="13.5" customHeight="1"/>
    <row r="18978" ht="13.5" customHeight="1"/>
    <row r="18979" ht="13.5" customHeight="1"/>
    <row r="18980" ht="13.5" customHeight="1"/>
    <row r="18981" ht="13.5" customHeight="1"/>
    <row r="18982" ht="13.5" customHeight="1"/>
    <row r="18983" ht="13.5" customHeight="1"/>
    <row r="18984" ht="13.5" customHeight="1"/>
    <row r="18985" ht="13.5" customHeight="1"/>
    <row r="18986" ht="13.5" customHeight="1"/>
    <row r="18987" ht="13.5" customHeight="1"/>
    <row r="18988" ht="13.5" customHeight="1"/>
    <row r="18989" ht="13.5" customHeight="1"/>
    <row r="18990" ht="13.5" customHeight="1"/>
    <row r="18991" ht="13.5" customHeight="1"/>
    <row r="18992" ht="13.5" customHeight="1"/>
    <row r="18993" ht="13.5" customHeight="1"/>
    <row r="18994" ht="13.5" customHeight="1"/>
    <row r="18995" ht="13.5" customHeight="1"/>
    <row r="18996" ht="13.5" customHeight="1"/>
    <row r="18997" ht="13.5" customHeight="1"/>
    <row r="18998" ht="13.5" customHeight="1"/>
    <row r="18999" ht="13.5" customHeight="1"/>
    <row r="19000" ht="13.5" customHeight="1"/>
    <row r="19001" ht="13.5" customHeight="1"/>
    <row r="19002" ht="13.5" customHeight="1"/>
    <row r="19003" ht="13.5" customHeight="1"/>
    <row r="19004" ht="13.5" customHeight="1"/>
    <row r="19005" ht="13.5" customHeight="1"/>
    <row r="19006" ht="13.5" customHeight="1"/>
    <row r="19007" ht="13.5" customHeight="1"/>
    <row r="19008" ht="13.5" customHeight="1"/>
    <row r="19009" ht="13.5" customHeight="1"/>
    <row r="19010" ht="13.5" customHeight="1"/>
    <row r="19011" ht="13.5" customHeight="1"/>
    <row r="19012" ht="13.5" customHeight="1"/>
    <row r="19013" ht="13.5" customHeight="1"/>
    <row r="19014" ht="13.5" customHeight="1"/>
    <row r="19015" ht="13.5" customHeight="1"/>
    <row r="19016" ht="13.5" customHeight="1"/>
    <row r="19017" ht="13.5" customHeight="1"/>
    <row r="19018" ht="13.5" customHeight="1"/>
    <row r="19019" ht="13.5" customHeight="1"/>
    <row r="19020" ht="13.5" customHeight="1"/>
    <row r="19021" ht="13.5" customHeight="1"/>
    <row r="19022" ht="13.5" customHeight="1"/>
    <row r="19023" ht="13.5" customHeight="1"/>
    <row r="19024" ht="13.5" customHeight="1"/>
    <row r="19025" ht="13.5" customHeight="1"/>
    <row r="19026" ht="13.5" customHeight="1"/>
    <row r="19027" ht="13.5" customHeight="1"/>
    <row r="19028" ht="13.5" customHeight="1"/>
    <row r="19029" ht="13.5" customHeight="1"/>
    <row r="19030" ht="13.5" customHeight="1"/>
    <row r="19031" ht="13.5" customHeight="1"/>
    <row r="19032" ht="13.5" customHeight="1"/>
    <row r="19033" ht="13.5" customHeight="1"/>
    <row r="19034" ht="13.5" customHeight="1"/>
    <row r="19035" ht="13.5" customHeight="1"/>
    <row r="19036" ht="13.5" customHeight="1"/>
    <row r="19037" ht="13.5" customHeight="1"/>
    <row r="19038" ht="13.5" customHeight="1"/>
    <row r="19039" ht="13.5" customHeight="1"/>
    <row r="19040" ht="13.5" customHeight="1"/>
    <row r="19041" ht="13.5" customHeight="1"/>
    <row r="19042" ht="13.5" customHeight="1"/>
    <row r="19043" ht="13.5" customHeight="1"/>
    <row r="19044" ht="13.5" customHeight="1"/>
    <row r="19045" ht="13.5" customHeight="1"/>
    <row r="19046" ht="13.5" customHeight="1"/>
    <row r="19047" ht="13.5" customHeight="1"/>
    <row r="19048" ht="13.5" customHeight="1"/>
    <row r="19049" ht="13.5" customHeight="1"/>
    <row r="19050" ht="13.5" customHeight="1"/>
    <row r="19051" ht="13.5" customHeight="1"/>
    <row r="19052" ht="13.5" customHeight="1"/>
    <row r="19053" ht="13.5" customHeight="1"/>
    <row r="19054" ht="13.5" customHeight="1"/>
    <row r="19055" ht="13.5" customHeight="1"/>
    <row r="19056" ht="13.5" customHeight="1"/>
    <row r="19057" ht="13.5" customHeight="1"/>
    <row r="19058" ht="13.5" customHeight="1"/>
    <row r="19059" ht="13.5" customHeight="1"/>
    <row r="19060" ht="13.5" customHeight="1"/>
    <row r="19061" ht="13.5" customHeight="1"/>
    <row r="19062" ht="13.5" customHeight="1"/>
    <row r="19063" ht="13.5" customHeight="1"/>
    <row r="19064" ht="13.5" customHeight="1"/>
    <row r="19065" ht="13.5" customHeight="1"/>
    <row r="19066" ht="13.5" customHeight="1"/>
    <row r="19067" ht="13.5" customHeight="1"/>
    <row r="19068" ht="13.5" customHeight="1"/>
    <row r="19069" ht="13.5" customHeight="1"/>
    <row r="19070" ht="13.5" customHeight="1"/>
    <row r="19071" ht="13.5" customHeight="1"/>
    <row r="19072" ht="13.5" customHeight="1"/>
    <row r="19073" ht="13.5" customHeight="1"/>
    <row r="19074" ht="13.5" customHeight="1"/>
    <row r="19075" ht="13.5" customHeight="1"/>
    <row r="19076" ht="13.5" customHeight="1"/>
    <row r="19077" ht="13.5" customHeight="1"/>
    <row r="19078" ht="13.5" customHeight="1"/>
    <row r="19079" ht="13.5" customHeight="1"/>
    <row r="19080" ht="13.5" customHeight="1"/>
    <row r="19081" ht="13.5" customHeight="1"/>
    <row r="19082" ht="13.5" customHeight="1"/>
    <row r="19083" ht="13.5" customHeight="1"/>
    <row r="19084" ht="13.5" customHeight="1"/>
    <row r="19085" ht="13.5" customHeight="1"/>
    <row r="19086" ht="13.5" customHeight="1"/>
    <row r="19087" ht="13.5" customHeight="1"/>
    <row r="19088" ht="13.5" customHeight="1"/>
    <row r="19089" ht="13.5" customHeight="1"/>
    <row r="19090" ht="13.5" customHeight="1"/>
    <row r="19091" ht="13.5" customHeight="1"/>
    <row r="19092" ht="13.5" customHeight="1"/>
    <row r="19093" ht="13.5" customHeight="1"/>
    <row r="19094" ht="13.5" customHeight="1"/>
    <row r="19095" ht="13.5" customHeight="1"/>
    <row r="19096" ht="13.5" customHeight="1"/>
    <row r="19097" ht="13.5" customHeight="1"/>
    <row r="19098" ht="13.5" customHeight="1"/>
    <row r="19099" ht="13.5" customHeight="1"/>
    <row r="19100" ht="13.5" customHeight="1"/>
    <row r="19101" ht="13.5" customHeight="1"/>
    <row r="19102" ht="13.5" customHeight="1"/>
    <row r="19103" ht="13.5" customHeight="1"/>
    <row r="19104" ht="13.5" customHeight="1"/>
    <row r="19105" ht="13.5" customHeight="1"/>
    <row r="19106" ht="13.5" customHeight="1"/>
    <row r="19107" ht="13.5" customHeight="1"/>
    <row r="19108" ht="13.5" customHeight="1"/>
    <row r="19109" ht="13.5" customHeight="1"/>
    <row r="19110" ht="13.5" customHeight="1"/>
    <row r="19111" ht="13.5" customHeight="1"/>
    <row r="19112" ht="13.5" customHeight="1"/>
    <row r="19113" ht="13.5" customHeight="1"/>
    <row r="19114" ht="13.5" customHeight="1"/>
    <row r="19115" ht="13.5" customHeight="1"/>
    <row r="19116" ht="13.5" customHeight="1"/>
    <row r="19117" ht="13.5" customHeight="1"/>
    <row r="19118" ht="13.5" customHeight="1"/>
    <row r="19119" ht="13.5" customHeight="1"/>
    <row r="19120" ht="13.5" customHeight="1"/>
    <row r="19121" ht="13.5" customHeight="1"/>
    <row r="19122" ht="13.5" customHeight="1"/>
    <row r="19123" ht="13.5" customHeight="1"/>
    <row r="19124" ht="13.5" customHeight="1"/>
    <row r="19125" ht="13.5" customHeight="1"/>
    <row r="19126" ht="13.5" customHeight="1"/>
    <row r="19127" ht="13.5" customHeight="1"/>
    <row r="19128" ht="13.5" customHeight="1"/>
    <row r="19129" ht="13.5" customHeight="1"/>
    <row r="19130" ht="13.5" customHeight="1"/>
    <row r="19131" ht="13.5" customHeight="1"/>
    <row r="19132" ht="13.5" customHeight="1"/>
    <row r="19133" ht="13.5" customHeight="1"/>
    <row r="19134" ht="13.5" customHeight="1"/>
    <row r="19135" ht="13.5" customHeight="1"/>
    <row r="19136" ht="13.5" customHeight="1"/>
    <row r="19137" ht="13.5" customHeight="1"/>
    <row r="19138" ht="13.5" customHeight="1"/>
    <row r="19139" ht="13.5" customHeight="1"/>
    <row r="19140" ht="13.5" customHeight="1"/>
    <row r="19141" ht="13.5" customHeight="1"/>
    <row r="19142" ht="13.5" customHeight="1"/>
    <row r="19143" ht="13.5" customHeight="1"/>
    <row r="19144" ht="13.5" customHeight="1"/>
    <row r="19145" ht="13.5" customHeight="1"/>
    <row r="19146" ht="13.5" customHeight="1"/>
    <row r="19147" ht="13.5" customHeight="1"/>
    <row r="19148" ht="13.5" customHeight="1"/>
    <row r="19149" ht="13.5" customHeight="1"/>
    <row r="19150" ht="13.5" customHeight="1"/>
    <row r="19151" ht="13.5" customHeight="1"/>
    <row r="19152" ht="13.5" customHeight="1"/>
    <row r="19153" ht="13.5" customHeight="1"/>
    <row r="19154" ht="13.5" customHeight="1"/>
    <row r="19155" ht="13.5" customHeight="1"/>
    <row r="19156" ht="13.5" customHeight="1"/>
    <row r="19157" ht="13.5" customHeight="1"/>
    <row r="19158" ht="13.5" customHeight="1"/>
    <row r="19159" ht="13.5" customHeight="1"/>
    <row r="19160" ht="13.5" customHeight="1"/>
    <row r="19161" ht="13.5" customHeight="1"/>
    <row r="19162" ht="13.5" customHeight="1"/>
    <row r="19163" ht="13.5" customHeight="1"/>
    <row r="19164" ht="13.5" customHeight="1"/>
    <row r="19165" ht="13.5" customHeight="1"/>
    <row r="19166" ht="13.5" customHeight="1"/>
    <row r="19167" ht="13.5" customHeight="1"/>
    <row r="19168" ht="13.5" customHeight="1"/>
    <row r="19169" ht="13.5" customHeight="1"/>
    <row r="19170" ht="13.5" customHeight="1"/>
    <row r="19171" ht="13.5" customHeight="1"/>
    <row r="19172" ht="13.5" customHeight="1"/>
    <row r="19173" ht="13.5" customHeight="1"/>
    <row r="19174" ht="13.5" customHeight="1"/>
    <row r="19175" ht="13.5" customHeight="1"/>
    <row r="19176" ht="13.5" customHeight="1"/>
    <row r="19177" ht="13.5" customHeight="1"/>
    <row r="19178" ht="13.5" customHeight="1"/>
    <row r="19179" ht="13.5" customHeight="1"/>
    <row r="19180" ht="13.5" customHeight="1"/>
    <row r="19181" ht="13.5" customHeight="1"/>
    <row r="19182" ht="13.5" customHeight="1"/>
    <row r="19183" ht="13.5" customHeight="1"/>
    <row r="19184" ht="13.5" customHeight="1"/>
    <row r="19185" ht="13.5" customHeight="1"/>
    <row r="19186" ht="13.5" customHeight="1"/>
    <row r="19187" ht="13.5" customHeight="1"/>
    <row r="19188" ht="13.5" customHeight="1"/>
    <row r="19189" ht="13.5" customHeight="1"/>
    <row r="19190" ht="13.5" customHeight="1"/>
    <row r="19191" ht="13.5" customHeight="1"/>
    <row r="19192" ht="13.5" customHeight="1"/>
    <row r="19193" ht="13.5" customHeight="1"/>
    <row r="19194" ht="13.5" customHeight="1"/>
    <row r="19195" ht="13.5" customHeight="1"/>
    <row r="19196" ht="13.5" customHeight="1"/>
    <row r="19197" ht="13.5" customHeight="1"/>
    <row r="19198" ht="13.5" customHeight="1"/>
    <row r="19199" ht="13.5" customHeight="1"/>
    <row r="19200" ht="13.5" customHeight="1"/>
    <row r="19201" ht="13.5" customHeight="1"/>
    <row r="19202" ht="13.5" customHeight="1"/>
    <row r="19203" ht="13.5" customHeight="1"/>
    <row r="19204" ht="13.5" customHeight="1"/>
    <row r="19205" ht="13.5" customHeight="1"/>
    <row r="19206" ht="13.5" customHeight="1"/>
    <row r="19207" ht="13.5" customHeight="1"/>
    <row r="19208" ht="13.5" customHeight="1"/>
    <row r="19209" ht="13.5" customHeight="1"/>
    <row r="19210" ht="13.5" customHeight="1"/>
    <row r="19211" ht="13.5" customHeight="1"/>
    <row r="19212" ht="13.5" customHeight="1"/>
    <row r="19213" ht="13.5" customHeight="1"/>
    <row r="19214" ht="13.5" customHeight="1"/>
    <row r="19215" ht="13.5" customHeight="1"/>
    <row r="19216" ht="13.5" customHeight="1"/>
    <row r="19217" ht="13.5" customHeight="1"/>
    <row r="19218" ht="13.5" customHeight="1"/>
    <row r="19219" ht="13.5" customHeight="1"/>
    <row r="19220" ht="13.5" customHeight="1"/>
    <row r="19221" ht="13.5" customHeight="1"/>
    <row r="19222" ht="13.5" customHeight="1"/>
    <row r="19223" ht="13.5" customHeight="1"/>
    <row r="19224" ht="13.5" customHeight="1"/>
    <row r="19225" ht="13.5" customHeight="1"/>
    <row r="19226" ht="13.5" customHeight="1"/>
    <row r="19227" ht="13.5" customHeight="1"/>
    <row r="19228" ht="13.5" customHeight="1"/>
    <row r="19229" ht="13.5" customHeight="1"/>
    <row r="19230" ht="13.5" customHeight="1"/>
    <row r="19231" ht="13.5" customHeight="1"/>
    <row r="19232" ht="13.5" customHeight="1"/>
    <row r="19233" ht="13.5" customHeight="1"/>
    <row r="19234" ht="13.5" customHeight="1"/>
    <row r="19235" ht="13.5" customHeight="1"/>
    <row r="19236" ht="13.5" customHeight="1"/>
    <row r="19237" ht="13.5" customHeight="1"/>
    <row r="19238" ht="13.5" customHeight="1"/>
    <row r="19239" ht="13.5" customHeight="1"/>
    <row r="19240" ht="13.5" customHeight="1"/>
    <row r="19241" ht="13.5" customHeight="1"/>
    <row r="19242" ht="13.5" customHeight="1"/>
    <row r="19243" ht="13.5" customHeight="1"/>
    <row r="19244" ht="13.5" customHeight="1"/>
    <row r="19245" ht="13.5" customHeight="1"/>
    <row r="19246" ht="13.5" customHeight="1"/>
    <row r="19247" ht="13.5" customHeight="1"/>
    <row r="19248" ht="13.5" customHeight="1"/>
    <row r="19249" ht="13.5" customHeight="1"/>
    <row r="19250" ht="13.5" customHeight="1"/>
    <row r="19251" ht="13.5" customHeight="1"/>
    <row r="19252" ht="13.5" customHeight="1"/>
    <row r="19253" ht="13.5" customHeight="1"/>
    <row r="19254" ht="13.5" customHeight="1"/>
    <row r="19255" ht="13.5" customHeight="1"/>
    <row r="19256" ht="13.5" customHeight="1"/>
    <row r="19257" ht="13.5" customHeight="1"/>
    <row r="19258" ht="13.5" customHeight="1"/>
    <row r="19259" ht="13.5" customHeight="1"/>
    <row r="19260" ht="13.5" customHeight="1"/>
    <row r="19261" ht="13.5" customHeight="1"/>
    <row r="19262" ht="13.5" customHeight="1"/>
    <row r="19263" ht="13.5" customHeight="1"/>
    <row r="19264" ht="13.5" customHeight="1"/>
    <row r="19265" ht="13.5" customHeight="1"/>
    <row r="19266" ht="13.5" customHeight="1"/>
    <row r="19267" ht="13.5" customHeight="1"/>
    <row r="19268" ht="13.5" customHeight="1"/>
    <row r="19269" ht="13.5" customHeight="1"/>
    <row r="19270" ht="13.5" customHeight="1"/>
    <row r="19271" ht="13.5" customHeight="1"/>
    <row r="19272" ht="13.5" customHeight="1"/>
    <row r="19273" ht="13.5" customHeight="1"/>
    <row r="19274" ht="13.5" customHeight="1"/>
    <row r="19275" ht="13.5" customHeight="1"/>
    <row r="19276" ht="13.5" customHeight="1"/>
    <row r="19277" ht="13.5" customHeight="1"/>
    <row r="19278" ht="13.5" customHeight="1"/>
    <row r="19279" ht="13.5" customHeight="1"/>
    <row r="19280" ht="13.5" customHeight="1"/>
    <row r="19281" ht="13.5" customHeight="1"/>
    <row r="19282" ht="13.5" customHeight="1"/>
    <row r="19283" ht="13.5" customHeight="1"/>
    <row r="19284" ht="13.5" customHeight="1"/>
    <row r="19285" ht="13.5" customHeight="1"/>
    <row r="19286" ht="13.5" customHeight="1"/>
    <row r="19287" ht="13.5" customHeight="1"/>
    <row r="19288" ht="13.5" customHeight="1"/>
    <row r="19289" ht="13.5" customHeight="1"/>
    <row r="19290" ht="13.5" customHeight="1"/>
    <row r="19291" ht="13.5" customHeight="1"/>
    <row r="19292" ht="13.5" customHeight="1"/>
    <row r="19293" ht="13.5" customHeight="1"/>
    <row r="19294" ht="13.5" customHeight="1"/>
    <row r="19295" ht="13.5" customHeight="1"/>
    <row r="19296" ht="13.5" customHeight="1"/>
    <row r="19297" ht="13.5" customHeight="1"/>
    <row r="19298" ht="13.5" customHeight="1"/>
    <row r="19299" ht="13.5" customHeight="1"/>
    <row r="19300" ht="13.5" customHeight="1"/>
    <row r="19301" ht="13.5" customHeight="1"/>
    <row r="19302" ht="13.5" customHeight="1"/>
    <row r="19303" ht="13.5" customHeight="1"/>
    <row r="19304" ht="13.5" customHeight="1"/>
    <row r="19305" ht="13.5" customHeight="1"/>
    <row r="19306" ht="13.5" customHeight="1"/>
    <row r="19307" ht="13.5" customHeight="1"/>
    <row r="19308" ht="13.5" customHeight="1"/>
    <row r="19309" ht="13.5" customHeight="1"/>
    <row r="19310" ht="13.5" customHeight="1"/>
    <row r="19311" ht="13.5" customHeight="1"/>
    <row r="19312" ht="13.5" customHeight="1"/>
    <row r="19313" ht="13.5" customHeight="1"/>
    <row r="19314" ht="13.5" customHeight="1"/>
    <row r="19315" ht="13.5" customHeight="1"/>
    <row r="19316" ht="13.5" customHeight="1"/>
    <row r="19317" ht="13.5" customHeight="1"/>
    <row r="19318" ht="13.5" customHeight="1"/>
    <row r="19319" ht="13.5" customHeight="1"/>
    <row r="19320" ht="13.5" customHeight="1"/>
    <row r="19321" ht="13.5" customHeight="1"/>
    <row r="19322" ht="13.5" customHeight="1"/>
    <row r="19323" ht="13.5" customHeight="1"/>
    <row r="19324" ht="13.5" customHeight="1"/>
    <row r="19325" ht="13.5" customHeight="1"/>
    <row r="19326" ht="13.5" customHeight="1"/>
    <row r="19327" ht="13.5" customHeight="1"/>
    <row r="19328" ht="13.5" customHeight="1"/>
    <row r="19329" ht="13.5" customHeight="1"/>
    <row r="19330" ht="13.5" customHeight="1"/>
    <row r="19331" ht="13.5" customHeight="1"/>
    <row r="19332" ht="13.5" customHeight="1"/>
    <row r="19333" ht="13.5" customHeight="1"/>
    <row r="19334" ht="13.5" customHeight="1"/>
    <row r="19335" ht="13.5" customHeight="1"/>
    <row r="19336" ht="13.5" customHeight="1"/>
    <row r="19337" ht="13.5" customHeight="1"/>
    <row r="19338" ht="13.5" customHeight="1"/>
    <row r="19339" ht="13.5" customHeight="1"/>
    <row r="19340" ht="13.5" customHeight="1"/>
    <row r="19341" ht="13.5" customHeight="1"/>
    <row r="19342" ht="13.5" customHeight="1"/>
    <row r="19343" ht="13.5" customHeight="1"/>
    <row r="19344" ht="13.5" customHeight="1"/>
    <row r="19345" ht="13.5" customHeight="1"/>
    <row r="19346" ht="13.5" customHeight="1"/>
    <row r="19347" ht="13.5" customHeight="1"/>
    <row r="19348" ht="13.5" customHeight="1"/>
    <row r="19349" ht="13.5" customHeight="1"/>
    <row r="19350" ht="13.5" customHeight="1"/>
    <row r="19351" ht="13.5" customHeight="1"/>
    <row r="19352" ht="13.5" customHeight="1"/>
    <row r="19353" ht="13.5" customHeight="1"/>
    <row r="19354" ht="13.5" customHeight="1"/>
    <row r="19355" ht="13.5" customHeight="1"/>
    <row r="19356" ht="13.5" customHeight="1"/>
    <row r="19357" ht="13.5" customHeight="1"/>
    <row r="19358" ht="13.5" customHeight="1"/>
    <row r="19359" ht="13.5" customHeight="1"/>
    <row r="19360" ht="13.5" customHeight="1"/>
    <row r="19361" ht="13.5" customHeight="1"/>
    <row r="19362" ht="13.5" customHeight="1"/>
    <row r="19363" ht="13.5" customHeight="1"/>
    <row r="19364" ht="13.5" customHeight="1"/>
    <row r="19365" ht="13.5" customHeight="1"/>
    <row r="19366" ht="13.5" customHeight="1"/>
    <row r="19367" ht="13.5" customHeight="1"/>
    <row r="19368" ht="13.5" customHeight="1"/>
    <row r="19369" ht="13.5" customHeight="1"/>
    <row r="19370" ht="13.5" customHeight="1"/>
    <row r="19371" ht="13.5" customHeight="1"/>
    <row r="19372" ht="13.5" customHeight="1"/>
    <row r="19373" ht="13.5" customHeight="1"/>
    <row r="19374" ht="13.5" customHeight="1"/>
    <row r="19375" ht="13.5" customHeight="1"/>
    <row r="19376" ht="13.5" customHeight="1"/>
    <row r="19377" ht="13.5" customHeight="1"/>
    <row r="19378" ht="13.5" customHeight="1"/>
    <row r="19379" ht="13.5" customHeight="1"/>
    <row r="19380" ht="13.5" customHeight="1"/>
    <row r="19381" ht="13.5" customHeight="1"/>
    <row r="19382" ht="13.5" customHeight="1"/>
    <row r="19383" ht="13.5" customHeight="1"/>
    <row r="19384" ht="13.5" customHeight="1"/>
    <row r="19385" ht="13.5" customHeight="1"/>
    <row r="19386" ht="13.5" customHeight="1"/>
    <row r="19387" ht="13.5" customHeight="1"/>
    <row r="19388" ht="13.5" customHeight="1"/>
    <row r="19389" ht="13.5" customHeight="1"/>
    <row r="19390" ht="13.5" customHeight="1"/>
    <row r="19391" ht="13.5" customHeight="1"/>
    <row r="19392" ht="13.5" customHeight="1"/>
    <row r="19393" ht="13.5" customHeight="1"/>
    <row r="19394" ht="13.5" customHeight="1"/>
    <row r="19395" ht="13.5" customHeight="1"/>
    <row r="19396" ht="13.5" customHeight="1"/>
    <row r="19397" ht="13.5" customHeight="1"/>
    <row r="19398" ht="13.5" customHeight="1"/>
    <row r="19399" ht="13.5" customHeight="1"/>
    <row r="19400" ht="13.5" customHeight="1"/>
    <row r="19401" ht="13.5" customHeight="1"/>
    <row r="19402" ht="13.5" customHeight="1"/>
    <row r="19403" ht="13.5" customHeight="1"/>
    <row r="19404" ht="13.5" customHeight="1"/>
    <row r="19405" ht="13.5" customHeight="1"/>
    <row r="19406" ht="13.5" customHeight="1"/>
    <row r="19407" ht="13.5" customHeight="1"/>
    <row r="19408" ht="13.5" customHeight="1"/>
    <row r="19409" ht="13.5" customHeight="1"/>
    <row r="19410" ht="13.5" customHeight="1"/>
    <row r="19411" ht="13.5" customHeight="1"/>
    <row r="19412" ht="13.5" customHeight="1"/>
    <row r="19413" ht="13.5" customHeight="1"/>
    <row r="19414" ht="13.5" customHeight="1"/>
    <row r="19415" ht="13.5" customHeight="1"/>
    <row r="19416" ht="13.5" customHeight="1"/>
    <row r="19417" ht="13.5" customHeight="1"/>
    <row r="19418" ht="13.5" customHeight="1"/>
    <row r="19419" ht="13.5" customHeight="1"/>
    <row r="19420" ht="13.5" customHeight="1"/>
    <row r="19421" ht="13.5" customHeight="1"/>
    <row r="19422" ht="13.5" customHeight="1"/>
    <row r="19423" ht="13.5" customHeight="1"/>
    <row r="19424" ht="13.5" customHeight="1"/>
    <row r="19425" ht="13.5" customHeight="1"/>
    <row r="19426" ht="13.5" customHeight="1"/>
    <row r="19427" ht="13.5" customHeight="1"/>
    <row r="19428" ht="13.5" customHeight="1"/>
    <row r="19429" ht="13.5" customHeight="1"/>
    <row r="19430" ht="13.5" customHeight="1"/>
    <row r="19431" ht="13.5" customHeight="1"/>
    <row r="19432" ht="13.5" customHeight="1"/>
    <row r="19433" ht="13.5" customHeight="1"/>
    <row r="19434" ht="13.5" customHeight="1"/>
    <row r="19435" ht="13.5" customHeight="1"/>
    <row r="19436" ht="13.5" customHeight="1"/>
    <row r="19437" ht="13.5" customHeight="1"/>
    <row r="19438" ht="13.5" customHeight="1"/>
    <row r="19439" ht="13.5" customHeight="1"/>
    <row r="19440" ht="13.5" customHeight="1"/>
    <row r="19441" ht="13.5" customHeight="1"/>
    <row r="19442" ht="13.5" customHeight="1"/>
    <row r="19443" ht="13.5" customHeight="1"/>
    <row r="19444" ht="13.5" customHeight="1"/>
    <row r="19445" ht="13.5" customHeight="1"/>
    <row r="19446" ht="13.5" customHeight="1"/>
    <row r="19447" ht="13.5" customHeight="1"/>
    <row r="19448" ht="13.5" customHeight="1"/>
    <row r="19449" ht="13.5" customHeight="1"/>
    <row r="19450" ht="13.5" customHeight="1"/>
    <row r="19451" ht="13.5" customHeight="1"/>
    <row r="19452" ht="13.5" customHeight="1"/>
    <row r="19453" ht="13.5" customHeight="1"/>
    <row r="19454" ht="13.5" customHeight="1"/>
    <row r="19455" ht="13.5" customHeight="1"/>
    <row r="19456" ht="13.5" customHeight="1"/>
    <row r="19457" ht="13.5" customHeight="1"/>
    <row r="19458" ht="13.5" customHeight="1"/>
    <row r="19459" ht="13.5" customHeight="1"/>
    <row r="19460" ht="13.5" customHeight="1"/>
    <row r="19461" ht="13.5" customHeight="1"/>
    <row r="19462" ht="13.5" customHeight="1"/>
    <row r="19463" ht="13.5" customHeight="1"/>
    <row r="19464" ht="13.5" customHeight="1"/>
    <row r="19465" ht="13.5" customHeight="1"/>
    <row r="19466" ht="13.5" customHeight="1"/>
    <row r="19467" ht="13.5" customHeight="1"/>
    <row r="19468" ht="13.5" customHeight="1"/>
    <row r="19469" ht="13.5" customHeight="1"/>
    <row r="19470" ht="13.5" customHeight="1"/>
    <row r="19471" ht="13.5" customHeight="1"/>
    <row r="19472" ht="13.5" customHeight="1"/>
    <row r="19473" ht="13.5" customHeight="1"/>
    <row r="19474" ht="13.5" customHeight="1"/>
    <row r="19475" ht="13.5" customHeight="1"/>
    <row r="19476" ht="13.5" customHeight="1"/>
    <row r="19477" ht="13.5" customHeight="1"/>
    <row r="19478" ht="13.5" customHeight="1"/>
    <row r="19479" ht="13.5" customHeight="1"/>
    <row r="19480" ht="13.5" customHeight="1"/>
    <row r="19481" ht="13.5" customHeight="1"/>
    <row r="19482" ht="13.5" customHeight="1"/>
    <row r="19483" ht="13.5" customHeight="1"/>
    <row r="19484" ht="13.5" customHeight="1"/>
    <row r="19485" ht="13.5" customHeight="1"/>
    <row r="19486" ht="13.5" customHeight="1"/>
    <row r="19487" ht="13.5" customHeight="1"/>
    <row r="19488" ht="13.5" customHeight="1"/>
    <row r="19489" ht="13.5" customHeight="1"/>
    <row r="19490" ht="13.5" customHeight="1"/>
    <row r="19491" ht="13.5" customHeight="1"/>
    <row r="19492" ht="13.5" customHeight="1"/>
    <row r="19493" ht="13.5" customHeight="1"/>
    <row r="19494" ht="13.5" customHeight="1"/>
    <row r="19495" ht="13.5" customHeight="1"/>
    <row r="19496" ht="13.5" customHeight="1"/>
    <row r="19497" ht="13.5" customHeight="1"/>
    <row r="19498" ht="13.5" customHeight="1"/>
    <row r="19499" ht="13.5" customHeight="1"/>
    <row r="19500" ht="13.5" customHeight="1"/>
    <row r="19501" ht="13.5" customHeight="1"/>
    <row r="19502" ht="13.5" customHeight="1"/>
    <row r="19503" ht="13.5" customHeight="1"/>
    <row r="19504" ht="13.5" customHeight="1"/>
    <row r="19505" ht="13.5" customHeight="1"/>
    <row r="19506" ht="13.5" customHeight="1"/>
    <row r="19507" ht="13.5" customHeight="1"/>
    <row r="19508" ht="13.5" customHeight="1"/>
    <row r="19509" ht="13.5" customHeight="1"/>
    <row r="19510" ht="13.5" customHeight="1"/>
    <row r="19511" ht="13.5" customHeight="1"/>
    <row r="19512" ht="13.5" customHeight="1"/>
    <row r="19513" ht="13.5" customHeight="1"/>
    <row r="19514" ht="13.5" customHeight="1"/>
    <row r="19515" ht="13.5" customHeight="1"/>
    <row r="19516" ht="13.5" customHeight="1"/>
    <row r="19517" ht="13.5" customHeight="1"/>
    <row r="19518" ht="13.5" customHeight="1"/>
    <row r="19519" ht="13.5" customHeight="1"/>
    <row r="19520" ht="13.5" customHeight="1"/>
    <row r="19521" ht="13.5" customHeight="1"/>
    <row r="19522" ht="13.5" customHeight="1"/>
    <row r="19523" ht="13.5" customHeight="1"/>
    <row r="19524" ht="13.5" customHeight="1"/>
    <row r="19525" ht="13.5" customHeight="1"/>
    <row r="19526" ht="13.5" customHeight="1"/>
    <row r="19527" ht="13.5" customHeight="1"/>
    <row r="19528" ht="13.5" customHeight="1"/>
    <row r="19529" ht="13.5" customHeight="1"/>
    <row r="19530" ht="13.5" customHeight="1"/>
    <row r="19531" ht="13.5" customHeight="1"/>
    <row r="19532" ht="13.5" customHeight="1"/>
    <row r="19533" ht="13.5" customHeight="1"/>
    <row r="19534" ht="13.5" customHeight="1"/>
    <row r="19535" ht="13.5" customHeight="1"/>
    <row r="19536" ht="13.5" customHeight="1"/>
    <row r="19537" ht="13.5" customHeight="1"/>
    <row r="19538" ht="13.5" customHeight="1"/>
    <row r="19539" ht="13.5" customHeight="1"/>
    <row r="19540" ht="13.5" customHeight="1"/>
    <row r="19541" ht="13.5" customHeight="1"/>
    <row r="19542" ht="13.5" customHeight="1"/>
    <row r="19543" ht="13.5" customHeight="1"/>
    <row r="19544" ht="13.5" customHeight="1"/>
    <row r="19545" ht="13.5" customHeight="1"/>
    <row r="19546" ht="13.5" customHeight="1"/>
    <row r="19547" ht="13.5" customHeight="1"/>
    <row r="19548" ht="13.5" customHeight="1"/>
    <row r="19549" ht="13.5" customHeight="1"/>
    <row r="19550" ht="13.5" customHeight="1"/>
    <row r="19551" ht="13.5" customHeight="1"/>
    <row r="19552" ht="13.5" customHeight="1"/>
    <row r="19553" ht="13.5" customHeight="1"/>
    <row r="19554" ht="13.5" customHeight="1"/>
    <row r="19555" ht="13.5" customHeight="1"/>
    <row r="19556" ht="13.5" customHeight="1"/>
    <row r="19557" ht="13.5" customHeight="1"/>
    <row r="19558" ht="13.5" customHeight="1"/>
    <row r="19559" ht="13.5" customHeight="1"/>
    <row r="19560" ht="13.5" customHeight="1"/>
    <row r="19561" ht="13.5" customHeight="1"/>
    <row r="19562" ht="13.5" customHeight="1"/>
    <row r="19563" ht="13.5" customHeight="1"/>
    <row r="19564" ht="13.5" customHeight="1"/>
    <row r="19565" ht="13.5" customHeight="1"/>
    <row r="19566" ht="13.5" customHeight="1"/>
    <row r="19567" ht="13.5" customHeight="1"/>
    <row r="19568" ht="13.5" customHeight="1"/>
    <row r="19569" ht="13.5" customHeight="1"/>
    <row r="19570" ht="13.5" customHeight="1"/>
    <row r="19571" ht="13.5" customHeight="1"/>
    <row r="19572" ht="13.5" customHeight="1"/>
    <row r="19573" ht="13.5" customHeight="1"/>
    <row r="19574" ht="13.5" customHeight="1"/>
    <row r="19575" ht="13.5" customHeight="1"/>
    <row r="19576" ht="13.5" customHeight="1"/>
    <row r="19577" ht="13.5" customHeight="1"/>
    <row r="19578" ht="13.5" customHeight="1"/>
    <row r="19579" ht="13.5" customHeight="1"/>
    <row r="19580" ht="13.5" customHeight="1"/>
    <row r="19581" ht="13.5" customHeight="1"/>
    <row r="19582" ht="13.5" customHeight="1"/>
    <row r="19583" ht="13.5" customHeight="1"/>
    <row r="19584" ht="13.5" customHeight="1"/>
    <row r="19585" ht="13.5" customHeight="1"/>
    <row r="19586" ht="13.5" customHeight="1"/>
    <row r="19587" ht="13.5" customHeight="1"/>
    <row r="19588" ht="13.5" customHeight="1"/>
    <row r="19589" ht="13.5" customHeight="1"/>
    <row r="19590" ht="13.5" customHeight="1"/>
    <row r="19591" ht="13.5" customHeight="1"/>
    <row r="19592" ht="13.5" customHeight="1"/>
    <row r="19593" ht="13.5" customHeight="1"/>
    <row r="19594" ht="13.5" customHeight="1"/>
    <row r="19595" ht="13.5" customHeight="1"/>
    <row r="19596" ht="13.5" customHeight="1"/>
    <row r="19597" ht="13.5" customHeight="1"/>
    <row r="19598" ht="13.5" customHeight="1"/>
    <row r="19599" ht="13.5" customHeight="1"/>
    <row r="19600" ht="13.5" customHeight="1"/>
    <row r="19601" ht="13.5" customHeight="1"/>
    <row r="19602" ht="13.5" customHeight="1"/>
    <row r="19603" ht="13.5" customHeight="1"/>
    <row r="19604" ht="13.5" customHeight="1"/>
    <row r="19605" ht="13.5" customHeight="1"/>
    <row r="19606" ht="13.5" customHeight="1"/>
    <row r="19607" ht="13.5" customHeight="1"/>
    <row r="19608" ht="13.5" customHeight="1"/>
    <row r="19609" ht="13.5" customHeight="1"/>
    <row r="19610" ht="13.5" customHeight="1"/>
    <row r="19611" ht="13.5" customHeight="1"/>
    <row r="19612" ht="13.5" customHeight="1"/>
    <row r="19613" ht="13.5" customHeight="1"/>
    <row r="19614" ht="13.5" customHeight="1"/>
    <row r="19615" ht="13.5" customHeight="1"/>
    <row r="19616" ht="13.5" customHeight="1"/>
    <row r="19617" ht="13.5" customHeight="1"/>
    <row r="19618" ht="13.5" customHeight="1"/>
    <row r="19619" ht="13.5" customHeight="1"/>
    <row r="19620" ht="13.5" customHeight="1"/>
    <row r="19621" ht="13.5" customHeight="1"/>
    <row r="19622" ht="13.5" customHeight="1"/>
    <row r="19623" ht="13.5" customHeight="1"/>
    <row r="19624" ht="13.5" customHeight="1"/>
    <row r="19625" ht="13.5" customHeight="1"/>
    <row r="19626" ht="13.5" customHeight="1"/>
    <row r="19627" ht="13.5" customHeight="1"/>
    <row r="19628" ht="13.5" customHeight="1"/>
    <row r="19629" ht="13.5" customHeight="1"/>
    <row r="19630" ht="13.5" customHeight="1"/>
    <row r="19631" ht="13.5" customHeight="1"/>
    <row r="19632" ht="13.5" customHeight="1"/>
    <row r="19633" ht="13.5" customHeight="1"/>
    <row r="19634" ht="13.5" customHeight="1"/>
    <row r="19635" ht="13.5" customHeight="1"/>
    <row r="19636" ht="13.5" customHeight="1"/>
    <row r="19637" ht="13.5" customHeight="1"/>
    <row r="19638" ht="13.5" customHeight="1"/>
    <row r="19639" ht="13.5" customHeight="1"/>
    <row r="19640" ht="13.5" customHeight="1"/>
    <row r="19641" ht="13.5" customHeight="1"/>
    <row r="19642" ht="13.5" customHeight="1"/>
    <row r="19643" ht="13.5" customHeight="1"/>
    <row r="19644" ht="13.5" customHeight="1"/>
    <row r="19645" ht="13.5" customHeight="1"/>
    <row r="19646" ht="13.5" customHeight="1"/>
    <row r="19647" ht="13.5" customHeight="1"/>
    <row r="19648" ht="13.5" customHeight="1"/>
    <row r="19649" ht="13.5" customHeight="1"/>
    <row r="19650" ht="13.5" customHeight="1"/>
    <row r="19651" ht="13.5" customHeight="1"/>
    <row r="19652" ht="13.5" customHeight="1"/>
    <row r="19653" ht="13.5" customHeight="1"/>
    <row r="19654" ht="13.5" customHeight="1"/>
    <row r="19655" ht="13.5" customHeight="1"/>
    <row r="19656" ht="13.5" customHeight="1"/>
    <row r="19657" ht="13.5" customHeight="1"/>
    <row r="19658" ht="13.5" customHeight="1"/>
    <row r="19659" ht="13.5" customHeight="1"/>
    <row r="19660" ht="13.5" customHeight="1"/>
    <row r="19661" ht="13.5" customHeight="1"/>
    <row r="19662" ht="13.5" customHeight="1"/>
    <row r="19663" ht="13.5" customHeight="1"/>
    <row r="19664" ht="13.5" customHeight="1"/>
    <row r="19665" ht="13.5" customHeight="1"/>
    <row r="19666" ht="13.5" customHeight="1"/>
    <row r="19667" ht="13.5" customHeight="1"/>
    <row r="19668" ht="13.5" customHeight="1"/>
    <row r="19669" ht="13.5" customHeight="1"/>
    <row r="19670" ht="13.5" customHeight="1"/>
    <row r="19671" ht="13.5" customHeight="1"/>
    <row r="19672" ht="13.5" customHeight="1"/>
    <row r="19673" ht="13.5" customHeight="1"/>
    <row r="19674" ht="13.5" customHeight="1"/>
    <row r="19675" ht="13.5" customHeight="1"/>
    <row r="19676" ht="13.5" customHeight="1"/>
    <row r="19677" ht="13.5" customHeight="1"/>
    <row r="19678" ht="13.5" customHeight="1"/>
    <row r="19679" ht="13.5" customHeight="1"/>
    <row r="19680" ht="13.5" customHeight="1"/>
    <row r="19681" ht="13.5" customHeight="1"/>
    <row r="19682" ht="13.5" customHeight="1"/>
    <row r="19683" ht="13.5" customHeight="1"/>
    <row r="19684" ht="13.5" customHeight="1"/>
    <row r="19685" ht="13.5" customHeight="1"/>
    <row r="19686" ht="13.5" customHeight="1"/>
    <row r="19687" ht="13.5" customHeight="1"/>
    <row r="19688" ht="13.5" customHeight="1"/>
    <row r="19689" ht="13.5" customHeight="1"/>
    <row r="19690" ht="13.5" customHeight="1"/>
    <row r="19691" ht="13.5" customHeight="1"/>
    <row r="19692" ht="13.5" customHeight="1"/>
    <row r="19693" ht="13.5" customHeight="1"/>
    <row r="19694" ht="13.5" customHeight="1"/>
    <row r="19695" ht="13.5" customHeight="1"/>
    <row r="19696" ht="13.5" customHeight="1"/>
    <row r="19697" ht="13.5" customHeight="1"/>
    <row r="19698" ht="13.5" customHeight="1"/>
    <row r="19699" ht="13.5" customHeight="1"/>
    <row r="19700" ht="13.5" customHeight="1"/>
    <row r="19701" ht="13.5" customHeight="1"/>
    <row r="19702" ht="13.5" customHeight="1"/>
    <row r="19703" ht="13.5" customHeight="1"/>
    <row r="19704" ht="13.5" customHeight="1"/>
    <row r="19705" ht="13.5" customHeight="1"/>
    <row r="19706" ht="13.5" customHeight="1"/>
    <row r="19707" ht="13.5" customHeight="1"/>
    <row r="19708" ht="13.5" customHeight="1"/>
    <row r="19709" ht="13.5" customHeight="1"/>
    <row r="19710" ht="13.5" customHeight="1"/>
    <row r="19711" ht="13.5" customHeight="1"/>
    <row r="19712" ht="13.5" customHeight="1"/>
    <row r="19713" ht="13.5" customHeight="1"/>
    <row r="19714" ht="13.5" customHeight="1"/>
    <row r="19715" ht="13.5" customHeight="1"/>
    <row r="19716" ht="13.5" customHeight="1"/>
    <row r="19717" ht="13.5" customHeight="1"/>
    <row r="19718" ht="13.5" customHeight="1"/>
    <row r="19719" ht="13.5" customHeight="1"/>
    <row r="19720" ht="13.5" customHeight="1"/>
    <row r="19721" ht="13.5" customHeight="1"/>
    <row r="19722" ht="13.5" customHeight="1"/>
    <row r="19723" ht="13.5" customHeight="1"/>
    <row r="19724" ht="13.5" customHeight="1"/>
    <row r="19725" ht="13.5" customHeight="1"/>
    <row r="19726" ht="13.5" customHeight="1"/>
    <row r="19727" ht="13.5" customHeight="1"/>
    <row r="19728" ht="13.5" customHeight="1"/>
    <row r="19729" ht="13.5" customHeight="1"/>
    <row r="19730" ht="13.5" customHeight="1"/>
    <row r="19731" ht="13.5" customHeight="1"/>
    <row r="19732" ht="13.5" customHeight="1"/>
    <row r="19733" ht="13.5" customHeight="1"/>
    <row r="19734" ht="13.5" customHeight="1"/>
    <row r="19735" ht="13.5" customHeight="1"/>
    <row r="19736" ht="13.5" customHeight="1"/>
    <row r="19737" ht="13.5" customHeight="1"/>
    <row r="19738" ht="13.5" customHeight="1"/>
    <row r="19739" ht="13.5" customHeight="1"/>
    <row r="19740" ht="13.5" customHeight="1"/>
    <row r="19741" ht="13.5" customHeight="1"/>
    <row r="19742" ht="13.5" customHeight="1"/>
    <row r="19743" ht="13.5" customHeight="1"/>
    <row r="19744" ht="13.5" customHeight="1"/>
    <row r="19745" ht="13.5" customHeight="1"/>
    <row r="19746" ht="13.5" customHeight="1"/>
    <row r="19747" ht="13.5" customHeight="1"/>
    <row r="19748" ht="13.5" customHeight="1"/>
    <row r="19749" ht="13.5" customHeight="1"/>
    <row r="19750" ht="13.5" customHeight="1"/>
    <row r="19751" ht="13.5" customHeight="1"/>
    <row r="19752" ht="13.5" customHeight="1"/>
    <row r="19753" ht="13.5" customHeight="1"/>
    <row r="19754" ht="13.5" customHeight="1"/>
    <row r="19755" ht="13.5" customHeight="1"/>
    <row r="19756" ht="13.5" customHeight="1"/>
    <row r="19757" ht="13.5" customHeight="1"/>
    <row r="19758" ht="13.5" customHeight="1"/>
    <row r="19759" ht="13.5" customHeight="1"/>
    <row r="19760" ht="13.5" customHeight="1"/>
    <row r="19761" ht="13.5" customHeight="1"/>
    <row r="19762" ht="13.5" customHeight="1"/>
    <row r="19763" ht="13.5" customHeight="1"/>
    <row r="19764" ht="13.5" customHeight="1"/>
    <row r="19765" ht="13.5" customHeight="1"/>
    <row r="19766" ht="13.5" customHeight="1"/>
    <row r="19767" ht="13.5" customHeight="1"/>
    <row r="19768" ht="13.5" customHeight="1"/>
    <row r="19769" ht="13.5" customHeight="1"/>
    <row r="19770" ht="13.5" customHeight="1"/>
    <row r="19771" ht="13.5" customHeight="1"/>
    <row r="19772" ht="13.5" customHeight="1"/>
    <row r="19773" ht="13.5" customHeight="1"/>
    <row r="19774" ht="13.5" customHeight="1"/>
    <row r="19775" ht="13.5" customHeight="1"/>
    <row r="19776" ht="13.5" customHeight="1"/>
    <row r="19777" ht="13.5" customHeight="1"/>
    <row r="19778" ht="13.5" customHeight="1"/>
    <row r="19779" ht="13.5" customHeight="1"/>
    <row r="19780" ht="13.5" customHeight="1"/>
    <row r="19781" ht="13.5" customHeight="1"/>
    <row r="19782" ht="13.5" customHeight="1"/>
    <row r="19783" ht="13.5" customHeight="1"/>
    <row r="19784" ht="13.5" customHeight="1"/>
    <row r="19785" ht="13.5" customHeight="1"/>
    <row r="19786" ht="13.5" customHeight="1"/>
    <row r="19787" ht="13.5" customHeight="1"/>
    <row r="19788" ht="13.5" customHeight="1"/>
    <row r="19789" ht="13.5" customHeight="1"/>
    <row r="19790" ht="13.5" customHeight="1"/>
    <row r="19791" ht="13.5" customHeight="1"/>
    <row r="19792" ht="13.5" customHeight="1"/>
    <row r="19793" ht="13.5" customHeight="1"/>
    <row r="19794" ht="13.5" customHeight="1"/>
    <row r="19795" ht="13.5" customHeight="1"/>
    <row r="19796" ht="13.5" customHeight="1"/>
    <row r="19797" ht="13.5" customHeight="1"/>
    <row r="19798" ht="13.5" customHeight="1"/>
    <row r="19799" ht="13.5" customHeight="1"/>
    <row r="19800" ht="13.5" customHeight="1"/>
    <row r="19801" ht="13.5" customHeight="1"/>
    <row r="19802" ht="13.5" customHeight="1"/>
    <row r="19803" ht="13.5" customHeight="1"/>
    <row r="19804" ht="13.5" customHeight="1"/>
    <row r="19805" ht="13.5" customHeight="1"/>
    <row r="19806" ht="13.5" customHeight="1"/>
    <row r="19807" ht="13.5" customHeight="1"/>
    <row r="19808" ht="13.5" customHeight="1"/>
    <row r="19809" ht="13.5" customHeight="1"/>
    <row r="19810" ht="13.5" customHeight="1"/>
    <row r="19811" ht="13.5" customHeight="1"/>
    <row r="19812" ht="13.5" customHeight="1"/>
    <row r="19813" ht="13.5" customHeight="1"/>
    <row r="19814" ht="13.5" customHeight="1"/>
    <row r="19815" ht="13.5" customHeight="1"/>
    <row r="19816" ht="13.5" customHeight="1"/>
    <row r="19817" ht="13.5" customHeight="1"/>
    <row r="19818" ht="13.5" customHeight="1"/>
    <row r="19819" ht="13.5" customHeight="1"/>
    <row r="19820" ht="13.5" customHeight="1"/>
    <row r="19821" ht="13.5" customHeight="1"/>
    <row r="19822" ht="13.5" customHeight="1"/>
    <row r="19823" ht="13.5" customHeight="1"/>
    <row r="19824" ht="13.5" customHeight="1"/>
    <row r="19825" ht="13.5" customHeight="1"/>
    <row r="19826" ht="13.5" customHeight="1"/>
    <row r="19827" ht="13.5" customHeight="1"/>
    <row r="19828" ht="13.5" customHeight="1"/>
    <row r="19829" ht="13.5" customHeight="1"/>
    <row r="19830" ht="13.5" customHeight="1"/>
    <row r="19831" ht="13.5" customHeight="1"/>
    <row r="19832" ht="13.5" customHeight="1"/>
    <row r="19833" ht="13.5" customHeight="1"/>
    <row r="19834" ht="13.5" customHeight="1"/>
    <row r="19835" ht="13.5" customHeight="1"/>
    <row r="19836" ht="13.5" customHeight="1"/>
    <row r="19837" ht="13.5" customHeight="1"/>
    <row r="19838" ht="13.5" customHeight="1"/>
    <row r="19839" ht="13.5" customHeight="1"/>
    <row r="19840" ht="13.5" customHeight="1"/>
    <row r="19841" ht="13.5" customHeight="1"/>
    <row r="19842" ht="13.5" customHeight="1"/>
    <row r="19843" ht="13.5" customHeight="1"/>
    <row r="19844" ht="13.5" customHeight="1"/>
    <row r="19845" ht="13.5" customHeight="1"/>
    <row r="19846" ht="13.5" customHeight="1"/>
    <row r="19847" ht="13.5" customHeight="1"/>
    <row r="19848" ht="13.5" customHeight="1"/>
    <row r="19849" ht="13.5" customHeight="1"/>
    <row r="19850" ht="13.5" customHeight="1"/>
    <row r="19851" ht="13.5" customHeight="1"/>
    <row r="19852" ht="13.5" customHeight="1"/>
    <row r="19853" ht="13.5" customHeight="1"/>
    <row r="19854" ht="13.5" customHeight="1"/>
    <row r="19855" ht="13.5" customHeight="1"/>
    <row r="19856" ht="13.5" customHeight="1"/>
    <row r="19857" ht="13.5" customHeight="1"/>
    <row r="19858" ht="13.5" customHeight="1"/>
    <row r="19859" ht="13.5" customHeight="1"/>
    <row r="19860" ht="13.5" customHeight="1"/>
    <row r="19861" ht="13.5" customHeight="1"/>
    <row r="19862" ht="13.5" customHeight="1"/>
    <row r="19863" ht="13.5" customHeight="1"/>
    <row r="19864" ht="13.5" customHeight="1"/>
    <row r="19865" ht="13.5" customHeight="1"/>
    <row r="19866" ht="13.5" customHeight="1"/>
    <row r="19867" ht="13.5" customHeight="1"/>
    <row r="19868" ht="13.5" customHeight="1"/>
    <row r="19869" ht="13.5" customHeight="1"/>
    <row r="19870" ht="13.5" customHeight="1"/>
    <row r="19871" ht="13.5" customHeight="1"/>
    <row r="19872" ht="13.5" customHeight="1"/>
    <row r="19873" ht="13.5" customHeight="1"/>
    <row r="19874" ht="13.5" customHeight="1"/>
    <row r="19875" ht="13.5" customHeight="1"/>
    <row r="19876" ht="13.5" customHeight="1"/>
    <row r="19877" ht="13.5" customHeight="1"/>
    <row r="19878" ht="13.5" customHeight="1"/>
    <row r="19879" ht="13.5" customHeight="1"/>
    <row r="19880" ht="13.5" customHeight="1"/>
    <row r="19881" ht="13.5" customHeight="1"/>
    <row r="19882" ht="13.5" customHeight="1"/>
    <row r="19883" ht="13.5" customHeight="1"/>
    <row r="19884" ht="13.5" customHeight="1"/>
    <row r="19885" ht="13.5" customHeight="1"/>
    <row r="19886" ht="13.5" customHeight="1"/>
    <row r="19887" ht="13.5" customHeight="1"/>
    <row r="19888" ht="13.5" customHeight="1"/>
    <row r="19889" ht="13.5" customHeight="1"/>
    <row r="19890" ht="13.5" customHeight="1"/>
    <row r="19891" ht="13.5" customHeight="1"/>
    <row r="19892" ht="13.5" customHeight="1"/>
    <row r="19893" ht="13.5" customHeight="1"/>
    <row r="19894" ht="13.5" customHeight="1"/>
    <row r="19895" ht="13.5" customHeight="1"/>
    <row r="19896" ht="13.5" customHeight="1"/>
    <row r="19897" ht="13.5" customHeight="1"/>
    <row r="19898" ht="13.5" customHeight="1"/>
    <row r="19899" ht="13.5" customHeight="1"/>
    <row r="19900" ht="13.5" customHeight="1"/>
    <row r="19901" ht="13.5" customHeight="1"/>
    <row r="19902" ht="13.5" customHeight="1"/>
    <row r="19903" ht="13.5" customHeight="1"/>
    <row r="19904" ht="13.5" customHeight="1"/>
    <row r="19905" ht="13.5" customHeight="1"/>
    <row r="19906" ht="13.5" customHeight="1"/>
    <row r="19907" ht="13.5" customHeight="1"/>
    <row r="19908" ht="13.5" customHeight="1"/>
    <row r="19909" ht="13.5" customHeight="1"/>
    <row r="19910" ht="13.5" customHeight="1"/>
    <row r="19911" ht="13.5" customHeight="1"/>
    <row r="19912" ht="13.5" customHeight="1"/>
    <row r="19913" ht="13.5" customHeight="1"/>
    <row r="19914" ht="13.5" customHeight="1"/>
    <row r="19915" ht="13.5" customHeight="1"/>
    <row r="19916" ht="13.5" customHeight="1"/>
    <row r="19917" ht="13.5" customHeight="1"/>
    <row r="19918" ht="13.5" customHeight="1"/>
    <row r="19919" ht="13.5" customHeight="1"/>
    <row r="19920" ht="13.5" customHeight="1"/>
    <row r="19921" ht="13.5" customHeight="1"/>
    <row r="19922" ht="13.5" customHeight="1"/>
    <row r="19923" ht="13.5" customHeight="1"/>
    <row r="19924" ht="13.5" customHeight="1"/>
    <row r="19925" ht="13.5" customHeight="1"/>
    <row r="19926" ht="13.5" customHeight="1"/>
    <row r="19927" ht="13.5" customHeight="1"/>
    <row r="19928" ht="13.5" customHeight="1"/>
    <row r="19929" ht="13.5" customHeight="1"/>
    <row r="19930" ht="13.5" customHeight="1"/>
    <row r="19931" ht="13.5" customHeight="1"/>
    <row r="19932" ht="13.5" customHeight="1"/>
    <row r="19933" ht="13.5" customHeight="1"/>
    <row r="19934" ht="13.5" customHeight="1"/>
    <row r="19935" ht="13.5" customHeight="1"/>
    <row r="19936" ht="13.5" customHeight="1"/>
    <row r="19937" ht="13.5" customHeight="1"/>
    <row r="19938" ht="13.5" customHeight="1"/>
    <row r="19939" ht="13.5" customHeight="1"/>
    <row r="19940" ht="13.5" customHeight="1"/>
    <row r="19941" ht="13.5" customHeight="1"/>
    <row r="19942" ht="13.5" customHeight="1"/>
    <row r="19943" ht="13.5" customHeight="1"/>
    <row r="19944" ht="13.5" customHeight="1"/>
    <row r="19945" ht="13.5" customHeight="1"/>
    <row r="19946" ht="13.5" customHeight="1"/>
    <row r="19947" ht="13.5" customHeight="1"/>
    <row r="19948" ht="13.5" customHeight="1"/>
    <row r="19949" ht="13.5" customHeight="1"/>
    <row r="19950" ht="13.5" customHeight="1"/>
    <row r="19951" ht="13.5" customHeight="1"/>
    <row r="19952" ht="13.5" customHeight="1"/>
    <row r="19953" ht="13.5" customHeight="1"/>
    <row r="19954" ht="13.5" customHeight="1"/>
    <row r="19955" ht="13.5" customHeight="1"/>
    <row r="19956" ht="13.5" customHeight="1"/>
    <row r="19957" ht="13.5" customHeight="1"/>
    <row r="19958" ht="13.5" customHeight="1"/>
    <row r="19959" ht="13.5" customHeight="1"/>
    <row r="19960" ht="13.5" customHeight="1"/>
    <row r="19961" ht="13.5" customHeight="1"/>
    <row r="19962" ht="13.5" customHeight="1"/>
    <row r="19963" ht="13.5" customHeight="1"/>
    <row r="19964" ht="13.5" customHeight="1"/>
    <row r="19965" ht="13.5" customHeight="1"/>
    <row r="19966" ht="13.5" customHeight="1"/>
    <row r="19967" ht="13.5" customHeight="1"/>
    <row r="19968" ht="13.5" customHeight="1"/>
    <row r="19969" ht="13.5" customHeight="1"/>
    <row r="19970" ht="13.5" customHeight="1"/>
    <row r="19971" ht="13.5" customHeight="1"/>
    <row r="19972" ht="13.5" customHeight="1"/>
    <row r="19973" ht="13.5" customHeight="1"/>
    <row r="19974" ht="13.5" customHeight="1"/>
    <row r="19975" ht="13.5" customHeight="1"/>
    <row r="19976" ht="13.5" customHeight="1"/>
    <row r="19977" ht="13.5" customHeight="1"/>
    <row r="19978" ht="13.5" customHeight="1"/>
    <row r="19979" ht="13.5" customHeight="1"/>
    <row r="19980" ht="13.5" customHeight="1"/>
    <row r="19981" ht="13.5" customHeight="1"/>
    <row r="19982" ht="13.5" customHeight="1"/>
    <row r="19983" ht="13.5" customHeight="1"/>
    <row r="19984" ht="13.5" customHeight="1"/>
    <row r="19985" ht="13.5" customHeight="1"/>
    <row r="19986" ht="13.5" customHeight="1"/>
    <row r="19987" ht="13.5" customHeight="1"/>
    <row r="19988" ht="13.5" customHeight="1"/>
    <row r="19989" ht="13.5" customHeight="1"/>
    <row r="19990" ht="13.5" customHeight="1"/>
    <row r="19991" ht="13.5" customHeight="1"/>
    <row r="19992" ht="13.5" customHeight="1"/>
    <row r="19993" ht="13.5" customHeight="1"/>
    <row r="19994" ht="13.5" customHeight="1"/>
    <row r="19995" ht="13.5" customHeight="1"/>
    <row r="19996" ht="13.5" customHeight="1"/>
    <row r="19997" ht="13.5" customHeight="1"/>
    <row r="19998" ht="13.5" customHeight="1"/>
    <row r="19999" ht="13.5" customHeight="1"/>
    <row r="20000" ht="13.5" customHeight="1"/>
    <row r="20001" ht="13.5" customHeight="1"/>
    <row r="20002" ht="13.5" customHeight="1"/>
    <row r="20003" ht="13.5" customHeight="1"/>
    <row r="20004" ht="13.5" customHeight="1"/>
    <row r="20005" ht="13.5" customHeight="1"/>
    <row r="20006" ht="13.5" customHeight="1"/>
    <row r="20007" ht="13.5" customHeight="1"/>
    <row r="20008" ht="13.5" customHeight="1"/>
    <row r="20009" ht="13.5" customHeight="1"/>
    <row r="20010" ht="13.5" customHeight="1"/>
    <row r="20011" ht="13.5" customHeight="1"/>
    <row r="20012" ht="13.5" customHeight="1"/>
    <row r="20013" ht="13.5" customHeight="1"/>
    <row r="20014" ht="13.5" customHeight="1"/>
    <row r="20015" ht="13.5" customHeight="1"/>
    <row r="20016" ht="13.5" customHeight="1"/>
    <row r="20017" ht="13.5" customHeight="1"/>
    <row r="20018" ht="13.5" customHeight="1"/>
    <row r="20019" ht="13.5" customHeight="1"/>
    <row r="20020" ht="13.5" customHeight="1"/>
    <row r="20021" ht="13.5" customHeight="1"/>
    <row r="20022" ht="13.5" customHeight="1"/>
    <row r="20023" ht="13.5" customHeight="1"/>
    <row r="20024" ht="13.5" customHeight="1"/>
    <row r="20025" ht="13.5" customHeight="1"/>
    <row r="20026" ht="13.5" customHeight="1"/>
    <row r="20027" ht="13.5" customHeight="1"/>
    <row r="20028" ht="13.5" customHeight="1"/>
    <row r="20029" ht="13.5" customHeight="1"/>
    <row r="20030" ht="13.5" customHeight="1"/>
    <row r="20031" ht="13.5" customHeight="1"/>
    <row r="20032" ht="13.5" customHeight="1"/>
    <row r="20033" ht="13.5" customHeight="1"/>
    <row r="20034" ht="13.5" customHeight="1"/>
    <row r="20035" ht="13.5" customHeight="1"/>
    <row r="20036" ht="13.5" customHeight="1"/>
    <row r="20037" ht="13.5" customHeight="1"/>
    <row r="20038" ht="13.5" customHeight="1"/>
    <row r="20039" ht="13.5" customHeight="1"/>
    <row r="20040" ht="13.5" customHeight="1"/>
    <row r="20041" ht="13.5" customHeight="1"/>
    <row r="20042" ht="13.5" customHeight="1"/>
    <row r="20043" ht="13.5" customHeight="1"/>
    <row r="20044" ht="13.5" customHeight="1"/>
    <row r="20045" ht="13.5" customHeight="1"/>
    <row r="20046" ht="13.5" customHeight="1"/>
    <row r="20047" ht="13.5" customHeight="1"/>
    <row r="20048" ht="13.5" customHeight="1"/>
    <row r="20049" ht="13.5" customHeight="1"/>
    <row r="20050" ht="13.5" customHeight="1"/>
    <row r="20051" ht="13.5" customHeight="1"/>
    <row r="20052" ht="13.5" customHeight="1"/>
    <row r="20053" ht="13.5" customHeight="1"/>
    <row r="20054" ht="13.5" customHeight="1"/>
    <row r="20055" ht="13.5" customHeight="1"/>
    <row r="20056" ht="13.5" customHeight="1"/>
    <row r="20057" ht="13.5" customHeight="1"/>
    <row r="20058" ht="13.5" customHeight="1"/>
    <row r="20059" ht="13.5" customHeight="1"/>
    <row r="20060" ht="13.5" customHeight="1"/>
    <row r="20061" ht="13.5" customHeight="1"/>
    <row r="20062" ht="13.5" customHeight="1"/>
    <row r="20063" ht="13.5" customHeight="1"/>
    <row r="20064" ht="13.5" customHeight="1"/>
    <row r="20065" ht="13.5" customHeight="1"/>
    <row r="20066" ht="13.5" customHeight="1"/>
    <row r="20067" ht="13.5" customHeight="1"/>
    <row r="20068" ht="13.5" customHeight="1"/>
    <row r="20069" ht="13.5" customHeight="1"/>
    <row r="20070" ht="13.5" customHeight="1"/>
    <row r="20071" ht="13.5" customHeight="1"/>
    <row r="20072" ht="13.5" customHeight="1"/>
    <row r="20073" ht="13.5" customHeight="1"/>
    <row r="20074" ht="13.5" customHeight="1"/>
    <row r="20075" ht="13.5" customHeight="1"/>
    <row r="20076" ht="13.5" customHeight="1"/>
    <row r="20077" ht="13.5" customHeight="1"/>
    <row r="20078" ht="13.5" customHeight="1"/>
    <row r="20079" ht="13.5" customHeight="1"/>
    <row r="20080" ht="13.5" customHeight="1"/>
    <row r="20081" ht="13.5" customHeight="1"/>
    <row r="20082" ht="13.5" customHeight="1"/>
    <row r="20083" ht="13.5" customHeight="1"/>
    <row r="20084" ht="13.5" customHeight="1"/>
    <row r="20085" ht="13.5" customHeight="1"/>
    <row r="20086" ht="13.5" customHeight="1"/>
    <row r="20087" ht="13.5" customHeight="1"/>
    <row r="20088" ht="13.5" customHeight="1"/>
    <row r="20089" ht="13.5" customHeight="1"/>
    <row r="20090" ht="13.5" customHeight="1"/>
    <row r="20091" ht="13.5" customHeight="1"/>
    <row r="20092" ht="13.5" customHeight="1"/>
    <row r="20093" ht="13.5" customHeight="1"/>
    <row r="20094" ht="13.5" customHeight="1"/>
    <row r="20095" ht="13.5" customHeight="1"/>
    <row r="20096" ht="13.5" customHeight="1"/>
    <row r="20097" ht="13.5" customHeight="1"/>
    <row r="20098" ht="13.5" customHeight="1"/>
    <row r="20099" ht="13.5" customHeight="1"/>
    <row r="20100" ht="13.5" customHeight="1"/>
    <row r="20101" ht="13.5" customHeight="1"/>
    <row r="20102" ht="13.5" customHeight="1"/>
    <row r="20103" ht="13.5" customHeight="1"/>
    <row r="20104" ht="13.5" customHeight="1"/>
    <row r="20105" ht="13.5" customHeight="1"/>
    <row r="20106" ht="13.5" customHeight="1"/>
    <row r="20107" ht="13.5" customHeight="1"/>
    <row r="20108" ht="13.5" customHeight="1"/>
    <row r="20109" ht="13.5" customHeight="1"/>
    <row r="20110" ht="13.5" customHeight="1"/>
    <row r="20111" ht="13.5" customHeight="1"/>
    <row r="20112" ht="13.5" customHeight="1"/>
    <row r="20113" ht="13.5" customHeight="1"/>
    <row r="20114" ht="13.5" customHeight="1"/>
    <row r="20115" ht="13.5" customHeight="1"/>
    <row r="20116" ht="13.5" customHeight="1"/>
    <row r="20117" ht="13.5" customHeight="1"/>
    <row r="20118" ht="13.5" customHeight="1"/>
    <row r="20119" ht="13.5" customHeight="1"/>
    <row r="20120" ht="13.5" customHeight="1"/>
    <row r="20121" ht="13.5" customHeight="1"/>
    <row r="20122" ht="13.5" customHeight="1"/>
    <row r="20123" ht="13.5" customHeight="1"/>
    <row r="20124" ht="13.5" customHeight="1"/>
    <row r="20125" ht="13.5" customHeight="1"/>
    <row r="20126" ht="13.5" customHeight="1"/>
    <row r="20127" ht="13.5" customHeight="1"/>
    <row r="20128" ht="13.5" customHeight="1"/>
    <row r="20129" ht="13.5" customHeight="1"/>
    <row r="20130" ht="13.5" customHeight="1"/>
    <row r="20131" ht="13.5" customHeight="1"/>
    <row r="20132" ht="13.5" customHeight="1"/>
    <row r="20133" ht="13.5" customHeight="1"/>
    <row r="20134" ht="13.5" customHeight="1"/>
    <row r="20135" ht="13.5" customHeight="1"/>
    <row r="20136" ht="13.5" customHeight="1"/>
    <row r="20137" ht="13.5" customHeight="1"/>
    <row r="20138" ht="13.5" customHeight="1"/>
    <row r="20139" ht="13.5" customHeight="1"/>
    <row r="20140" ht="13.5" customHeight="1"/>
    <row r="20141" ht="13.5" customHeight="1"/>
    <row r="20142" ht="13.5" customHeight="1"/>
    <row r="20143" ht="13.5" customHeight="1"/>
    <row r="20144" ht="13.5" customHeight="1"/>
    <row r="20145" ht="13.5" customHeight="1"/>
    <row r="20146" ht="13.5" customHeight="1"/>
    <row r="20147" ht="13.5" customHeight="1"/>
    <row r="20148" ht="13.5" customHeight="1"/>
    <row r="20149" ht="13.5" customHeight="1"/>
    <row r="20150" ht="13.5" customHeight="1"/>
    <row r="20151" ht="13.5" customHeight="1"/>
    <row r="20152" ht="13.5" customHeight="1"/>
    <row r="20153" ht="13.5" customHeight="1"/>
    <row r="20154" ht="13.5" customHeight="1"/>
    <row r="20155" ht="13.5" customHeight="1"/>
    <row r="20156" ht="13.5" customHeight="1"/>
    <row r="20157" ht="13.5" customHeight="1"/>
    <row r="20158" ht="13.5" customHeight="1"/>
    <row r="20159" ht="13.5" customHeight="1"/>
    <row r="20160" ht="13.5" customHeight="1"/>
    <row r="20161" ht="13.5" customHeight="1"/>
    <row r="20162" ht="13.5" customHeight="1"/>
    <row r="20163" ht="13.5" customHeight="1"/>
    <row r="20164" ht="13.5" customHeight="1"/>
    <row r="20165" ht="13.5" customHeight="1"/>
    <row r="20166" ht="13.5" customHeight="1"/>
    <row r="20167" ht="13.5" customHeight="1"/>
    <row r="20168" ht="13.5" customHeight="1"/>
    <row r="20169" ht="13.5" customHeight="1"/>
    <row r="20170" ht="13.5" customHeight="1"/>
    <row r="20171" ht="13.5" customHeight="1"/>
    <row r="20172" ht="13.5" customHeight="1"/>
    <row r="20173" ht="13.5" customHeight="1"/>
    <row r="20174" ht="13.5" customHeight="1"/>
    <row r="20175" ht="13.5" customHeight="1"/>
    <row r="20176" ht="13.5" customHeight="1"/>
    <row r="20177" ht="13.5" customHeight="1"/>
    <row r="20178" ht="13.5" customHeight="1"/>
    <row r="20179" ht="13.5" customHeight="1"/>
    <row r="20180" ht="13.5" customHeight="1"/>
    <row r="20181" ht="13.5" customHeight="1"/>
    <row r="20182" ht="13.5" customHeight="1"/>
    <row r="20183" ht="13.5" customHeight="1"/>
    <row r="20184" ht="13.5" customHeight="1"/>
    <row r="20185" ht="13.5" customHeight="1"/>
    <row r="20186" ht="13.5" customHeight="1"/>
    <row r="20187" ht="13.5" customHeight="1"/>
    <row r="20188" ht="13.5" customHeight="1"/>
    <row r="20189" ht="13.5" customHeight="1"/>
    <row r="20190" ht="13.5" customHeight="1"/>
    <row r="20191" ht="13.5" customHeight="1"/>
    <row r="20192" ht="13.5" customHeight="1"/>
    <row r="20193" ht="13.5" customHeight="1"/>
    <row r="20194" ht="13.5" customHeight="1"/>
    <row r="20195" ht="13.5" customHeight="1"/>
    <row r="20196" ht="13.5" customHeight="1"/>
    <row r="20197" ht="13.5" customHeight="1"/>
    <row r="20198" ht="13.5" customHeight="1"/>
    <row r="20199" ht="13.5" customHeight="1"/>
    <row r="20200" ht="13.5" customHeight="1"/>
    <row r="20201" ht="13.5" customHeight="1"/>
    <row r="20202" ht="13.5" customHeight="1"/>
    <row r="20203" ht="13.5" customHeight="1"/>
    <row r="20204" ht="13.5" customHeight="1"/>
    <row r="20205" ht="13.5" customHeight="1"/>
    <row r="20206" ht="13.5" customHeight="1"/>
    <row r="20207" ht="13.5" customHeight="1"/>
    <row r="20208" ht="13.5" customHeight="1"/>
    <row r="20209" ht="13.5" customHeight="1"/>
    <row r="20210" ht="13.5" customHeight="1"/>
    <row r="20211" ht="13.5" customHeight="1"/>
    <row r="20212" ht="13.5" customHeight="1"/>
    <row r="20213" ht="13.5" customHeight="1"/>
    <row r="20214" ht="13.5" customHeight="1"/>
    <row r="20215" ht="13.5" customHeight="1"/>
    <row r="20216" ht="13.5" customHeight="1"/>
    <row r="20217" ht="13.5" customHeight="1"/>
    <row r="20218" ht="13.5" customHeight="1"/>
    <row r="20219" ht="13.5" customHeight="1"/>
    <row r="20220" ht="13.5" customHeight="1"/>
    <row r="20221" ht="13.5" customHeight="1"/>
    <row r="20222" ht="13.5" customHeight="1"/>
    <row r="20223" ht="13.5" customHeight="1"/>
    <row r="20224" ht="13.5" customHeight="1"/>
    <row r="20225" ht="13.5" customHeight="1"/>
    <row r="20226" ht="13.5" customHeight="1"/>
    <row r="20227" ht="13.5" customHeight="1"/>
    <row r="20228" ht="13.5" customHeight="1"/>
    <row r="20229" ht="13.5" customHeight="1"/>
    <row r="20230" ht="13.5" customHeight="1"/>
    <row r="20231" ht="13.5" customHeight="1"/>
    <row r="20232" ht="13.5" customHeight="1"/>
    <row r="20233" ht="13.5" customHeight="1"/>
    <row r="20234" ht="13.5" customHeight="1"/>
    <row r="20235" ht="13.5" customHeight="1"/>
    <row r="20236" ht="13.5" customHeight="1"/>
    <row r="20237" ht="13.5" customHeight="1"/>
    <row r="20238" ht="13.5" customHeight="1"/>
    <row r="20239" ht="13.5" customHeight="1"/>
    <row r="20240" ht="13.5" customHeight="1"/>
    <row r="20241" ht="13.5" customHeight="1"/>
    <row r="20242" ht="13.5" customHeight="1"/>
    <row r="20243" ht="13.5" customHeight="1"/>
    <row r="20244" ht="13.5" customHeight="1"/>
    <row r="20245" ht="13.5" customHeight="1"/>
    <row r="20246" ht="13.5" customHeight="1"/>
    <row r="20247" ht="13.5" customHeight="1"/>
    <row r="20248" ht="13.5" customHeight="1"/>
    <row r="20249" ht="13.5" customHeight="1"/>
    <row r="20250" ht="13.5" customHeight="1"/>
    <row r="20251" ht="13.5" customHeight="1"/>
    <row r="20252" ht="13.5" customHeight="1"/>
    <row r="20253" ht="13.5" customHeight="1"/>
    <row r="20254" ht="13.5" customHeight="1"/>
    <row r="20255" ht="13.5" customHeight="1"/>
    <row r="20256" ht="13.5" customHeight="1"/>
    <row r="20257" ht="13.5" customHeight="1"/>
    <row r="20258" ht="13.5" customHeight="1"/>
    <row r="20259" ht="13.5" customHeight="1"/>
    <row r="20260" ht="13.5" customHeight="1"/>
    <row r="20261" ht="13.5" customHeight="1"/>
    <row r="20262" ht="13.5" customHeight="1"/>
    <row r="20263" ht="13.5" customHeight="1"/>
    <row r="20264" ht="13.5" customHeight="1"/>
    <row r="20265" ht="13.5" customHeight="1"/>
    <row r="20266" ht="13.5" customHeight="1"/>
    <row r="20267" ht="13.5" customHeight="1"/>
    <row r="20268" ht="13.5" customHeight="1"/>
    <row r="20269" ht="13.5" customHeight="1"/>
    <row r="20270" ht="13.5" customHeight="1"/>
    <row r="20271" ht="13.5" customHeight="1"/>
    <row r="20272" ht="13.5" customHeight="1"/>
    <row r="20273" ht="13.5" customHeight="1"/>
    <row r="20274" ht="13.5" customHeight="1"/>
    <row r="20275" ht="13.5" customHeight="1"/>
    <row r="20276" ht="13.5" customHeight="1"/>
    <row r="20277" ht="13.5" customHeight="1"/>
    <row r="20278" ht="13.5" customHeight="1"/>
    <row r="20279" ht="13.5" customHeight="1"/>
    <row r="20280" ht="13.5" customHeight="1"/>
    <row r="20281" ht="13.5" customHeight="1"/>
    <row r="20282" ht="13.5" customHeight="1"/>
    <row r="20283" ht="13.5" customHeight="1"/>
    <row r="20284" ht="13.5" customHeight="1"/>
    <row r="20285" ht="13.5" customHeight="1"/>
    <row r="20286" ht="13.5" customHeight="1"/>
    <row r="20287" ht="13.5" customHeight="1"/>
    <row r="20288" ht="13.5" customHeight="1"/>
    <row r="20289" ht="13.5" customHeight="1"/>
    <row r="20290" ht="13.5" customHeight="1"/>
    <row r="20291" ht="13.5" customHeight="1"/>
    <row r="20292" ht="13.5" customHeight="1"/>
    <row r="20293" ht="13.5" customHeight="1"/>
    <row r="20294" ht="13.5" customHeight="1"/>
    <row r="20295" ht="13.5" customHeight="1"/>
    <row r="20296" ht="13.5" customHeight="1"/>
    <row r="20297" ht="13.5" customHeight="1"/>
    <row r="20298" ht="13.5" customHeight="1"/>
    <row r="20299" ht="13.5" customHeight="1"/>
    <row r="20300" ht="13.5" customHeight="1"/>
    <row r="20301" ht="13.5" customHeight="1"/>
    <row r="20302" ht="13.5" customHeight="1"/>
    <row r="20303" ht="13.5" customHeight="1"/>
    <row r="20304" ht="13.5" customHeight="1"/>
    <row r="20305" ht="13.5" customHeight="1"/>
    <row r="20306" ht="13.5" customHeight="1"/>
    <row r="20307" ht="13.5" customHeight="1"/>
    <row r="20308" ht="13.5" customHeight="1"/>
    <row r="20309" ht="13.5" customHeight="1"/>
    <row r="20310" ht="13.5" customHeight="1"/>
    <row r="20311" ht="13.5" customHeight="1"/>
    <row r="20312" ht="13.5" customHeight="1"/>
    <row r="20313" ht="13.5" customHeight="1"/>
    <row r="20314" ht="13.5" customHeight="1"/>
    <row r="20315" ht="13.5" customHeight="1"/>
    <row r="20316" ht="13.5" customHeight="1"/>
    <row r="20317" ht="13.5" customHeight="1"/>
    <row r="20318" ht="13.5" customHeight="1"/>
    <row r="20319" ht="13.5" customHeight="1"/>
    <row r="20320" ht="13.5" customHeight="1"/>
    <row r="20321" ht="13.5" customHeight="1"/>
    <row r="20322" ht="13.5" customHeight="1"/>
    <row r="20323" ht="13.5" customHeight="1"/>
    <row r="20324" ht="13.5" customHeight="1"/>
    <row r="20325" ht="13.5" customHeight="1"/>
    <row r="20326" ht="13.5" customHeight="1"/>
    <row r="20327" ht="13.5" customHeight="1"/>
    <row r="20328" ht="13.5" customHeight="1"/>
    <row r="20329" ht="13.5" customHeight="1"/>
    <row r="20330" ht="13.5" customHeight="1"/>
    <row r="20331" ht="13.5" customHeight="1"/>
    <row r="20332" ht="13.5" customHeight="1"/>
    <row r="20333" ht="13.5" customHeight="1"/>
    <row r="20334" ht="13.5" customHeight="1"/>
    <row r="20335" ht="13.5" customHeight="1"/>
    <row r="20336" ht="13.5" customHeight="1"/>
    <row r="20337" ht="13.5" customHeight="1"/>
    <row r="20338" ht="13.5" customHeight="1"/>
    <row r="20339" ht="13.5" customHeight="1"/>
    <row r="20340" ht="13.5" customHeight="1"/>
    <row r="20341" ht="13.5" customHeight="1"/>
    <row r="20342" ht="13.5" customHeight="1"/>
    <row r="20343" ht="13.5" customHeight="1"/>
    <row r="20344" ht="13.5" customHeight="1"/>
    <row r="20345" ht="13.5" customHeight="1"/>
    <row r="20346" ht="13.5" customHeight="1"/>
    <row r="20347" ht="13.5" customHeight="1"/>
    <row r="20348" ht="13.5" customHeight="1"/>
    <row r="20349" ht="13.5" customHeight="1"/>
    <row r="20350" ht="13.5" customHeight="1"/>
    <row r="20351" ht="13.5" customHeight="1"/>
    <row r="20352" ht="13.5" customHeight="1"/>
    <row r="20353" ht="13.5" customHeight="1"/>
    <row r="20354" ht="13.5" customHeight="1"/>
    <row r="20355" ht="13.5" customHeight="1"/>
    <row r="20356" ht="13.5" customHeight="1"/>
    <row r="20357" ht="13.5" customHeight="1"/>
    <row r="20358" ht="13.5" customHeight="1"/>
    <row r="20359" ht="13.5" customHeight="1"/>
    <row r="20360" ht="13.5" customHeight="1"/>
    <row r="20361" ht="13.5" customHeight="1"/>
    <row r="20362" ht="13.5" customHeight="1"/>
    <row r="20363" ht="13.5" customHeight="1"/>
    <row r="20364" ht="13.5" customHeight="1"/>
    <row r="20365" ht="13.5" customHeight="1"/>
    <row r="20366" ht="13.5" customHeight="1"/>
    <row r="20367" ht="13.5" customHeight="1"/>
    <row r="20368" ht="13.5" customHeight="1"/>
    <row r="20369" ht="13.5" customHeight="1"/>
    <row r="20370" ht="13.5" customHeight="1"/>
    <row r="20371" ht="13.5" customHeight="1"/>
    <row r="20372" ht="13.5" customHeight="1"/>
    <row r="20373" ht="13.5" customHeight="1"/>
    <row r="20374" ht="13.5" customHeight="1"/>
    <row r="20375" ht="13.5" customHeight="1"/>
    <row r="20376" ht="13.5" customHeight="1"/>
    <row r="20377" ht="13.5" customHeight="1"/>
    <row r="20378" ht="13.5" customHeight="1"/>
    <row r="20379" ht="13.5" customHeight="1"/>
    <row r="20380" ht="13.5" customHeight="1"/>
    <row r="20381" ht="13.5" customHeight="1"/>
    <row r="20382" ht="13.5" customHeight="1"/>
    <row r="20383" ht="13.5" customHeight="1"/>
    <row r="20384" ht="13.5" customHeight="1"/>
    <row r="20385" ht="13.5" customHeight="1"/>
    <row r="20386" ht="13.5" customHeight="1"/>
    <row r="20387" ht="13.5" customHeight="1"/>
    <row r="20388" ht="13.5" customHeight="1"/>
    <row r="20389" ht="13.5" customHeight="1"/>
    <row r="20390" ht="13.5" customHeight="1"/>
    <row r="20391" ht="13.5" customHeight="1"/>
    <row r="20392" ht="13.5" customHeight="1"/>
    <row r="20393" ht="13.5" customHeight="1"/>
    <row r="20394" ht="13.5" customHeight="1"/>
    <row r="20395" ht="13.5" customHeight="1"/>
    <row r="20396" ht="13.5" customHeight="1"/>
    <row r="20397" ht="13.5" customHeight="1"/>
    <row r="20398" ht="13.5" customHeight="1"/>
    <row r="20399" ht="13.5" customHeight="1"/>
    <row r="20400" ht="13.5" customHeight="1"/>
    <row r="20401" ht="13.5" customHeight="1"/>
    <row r="20402" ht="13.5" customHeight="1"/>
    <row r="20403" ht="13.5" customHeight="1"/>
    <row r="20404" ht="13.5" customHeight="1"/>
    <row r="20405" ht="13.5" customHeight="1"/>
    <row r="20406" ht="13.5" customHeight="1"/>
    <row r="20407" ht="13.5" customHeight="1"/>
    <row r="20408" ht="13.5" customHeight="1"/>
    <row r="20409" ht="13.5" customHeight="1"/>
    <row r="20410" ht="13.5" customHeight="1"/>
    <row r="20411" ht="13.5" customHeight="1"/>
    <row r="20412" ht="13.5" customHeight="1"/>
    <row r="20413" ht="13.5" customHeight="1"/>
    <row r="20414" ht="13.5" customHeight="1"/>
    <row r="20415" ht="13.5" customHeight="1"/>
    <row r="20416" ht="13.5" customHeight="1"/>
    <row r="20417" ht="13.5" customHeight="1"/>
    <row r="20418" ht="13.5" customHeight="1"/>
    <row r="20419" ht="13.5" customHeight="1"/>
    <row r="20420" ht="13.5" customHeight="1"/>
    <row r="20421" ht="13.5" customHeight="1"/>
    <row r="20422" ht="13.5" customHeight="1"/>
    <row r="20423" ht="13.5" customHeight="1"/>
    <row r="20424" ht="13.5" customHeight="1"/>
    <row r="20425" ht="13.5" customHeight="1"/>
    <row r="20426" ht="13.5" customHeight="1"/>
    <row r="20427" ht="13.5" customHeight="1"/>
    <row r="20428" ht="13.5" customHeight="1"/>
    <row r="20429" ht="13.5" customHeight="1"/>
    <row r="20430" ht="13.5" customHeight="1"/>
    <row r="20431" ht="13.5" customHeight="1"/>
    <row r="20432" ht="13.5" customHeight="1"/>
    <row r="20433" ht="13.5" customHeight="1"/>
    <row r="20434" ht="13.5" customHeight="1"/>
    <row r="20435" ht="13.5" customHeight="1"/>
    <row r="20436" ht="13.5" customHeight="1"/>
    <row r="20437" ht="13.5" customHeight="1"/>
    <row r="20438" ht="13.5" customHeight="1"/>
    <row r="20439" ht="13.5" customHeight="1"/>
    <row r="20440" ht="13.5" customHeight="1"/>
    <row r="20441" ht="13.5" customHeight="1"/>
    <row r="20442" ht="13.5" customHeight="1"/>
    <row r="20443" ht="13.5" customHeight="1"/>
    <row r="20444" ht="13.5" customHeight="1"/>
    <row r="20445" ht="13.5" customHeight="1"/>
    <row r="20446" ht="13.5" customHeight="1"/>
    <row r="20447" ht="13.5" customHeight="1"/>
    <row r="20448" ht="13.5" customHeight="1"/>
    <row r="20449" ht="13.5" customHeight="1"/>
    <row r="20450" ht="13.5" customHeight="1"/>
    <row r="20451" ht="13.5" customHeight="1"/>
    <row r="20452" ht="13.5" customHeight="1"/>
    <row r="20453" ht="13.5" customHeight="1"/>
    <row r="20454" ht="13.5" customHeight="1"/>
    <row r="20455" ht="13.5" customHeight="1"/>
    <row r="20456" ht="13.5" customHeight="1"/>
    <row r="20457" ht="13.5" customHeight="1"/>
    <row r="20458" ht="13.5" customHeight="1"/>
    <row r="20459" ht="13.5" customHeight="1"/>
    <row r="20460" ht="13.5" customHeight="1"/>
    <row r="20461" ht="13.5" customHeight="1"/>
    <row r="20462" ht="13.5" customHeight="1"/>
    <row r="20463" ht="13.5" customHeight="1"/>
    <row r="20464" ht="13.5" customHeight="1"/>
    <row r="20465" ht="13.5" customHeight="1"/>
    <row r="20466" ht="13.5" customHeight="1"/>
    <row r="20467" ht="13.5" customHeight="1"/>
    <row r="20468" ht="13.5" customHeight="1"/>
    <row r="20469" ht="13.5" customHeight="1"/>
    <row r="20470" ht="13.5" customHeight="1"/>
    <row r="20471" ht="13.5" customHeight="1"/>
    <row r="20472" ht="13.5" customHeight="1"/>
    <row r="20473" ht="13.5" customHeight="1"/>
    <row r="20474" ht="13.5" customHeight="1"/>
    <row r="20475" ht="13.5" customHeight="1"/>
    <row r="20476" ht="13.5" customHeight="1"/>
    <row r="20477" ht="13.5" customHeight="1"/>
    <row r="20478" ht="13.5" customHeight="1"/>
    <row r="20479" ht="13.5" customHeight="1"/>
    <row r="20480" ht="13.5" customHeight="1"/>
    <row r="20481" ht="13.5" customHeight="1"/>
    <row r="20482" ht="13.5" customHeight="1"/>
    <row r="20483" ht="13.5" customHeight="1"/>
    <row r="20484" ht="13.5" customHeight="1"/>
    <row r="20485" ht="13.5" customHeight="1"/>
    <row r="20486" ht="13.5" customHeight="1"/>
    <row r="20487" ht="13.5" customHeight="1"/>
    <row r="20488" ht="13.5" customHeight="1"/>
    <row r="20489" ht="13.5" customHeight="1"/>
    <row r="20490" ht="13.5" customHeight="1"/>
    <row r="20491" ht="13.5" customHeight="1"/>
    <row r="20492" ht="13.5" customHeight="1"/>
    <row r="20493" ht="13.5" customHeight="1"/>
    <row r="20494" ht="13.5" customHeight="1"/>
    <row r="20495" ht="13.5" customHeight="1"/>
    <row r="20496" ht="13.5" customHeight="1"/>
    <row r="20497" ht="13.5" customHeight="1"/>
    <row r="20498" ht="13.5" customHeight="1"/>
    <row r="20499" ht="13.5" customHeight="1"/>
    <row r="20500" ht="13.5" customHeight="1"/>
    <row r="20501" ht="13.5" customHeight="1"/>
    <row r="20502" ht="13.5" customHeight="1"/>
    <row r="20503" ht="13.5" customHeight="1"/>
    <row r="20504" ht="13.5" customHeight="1"/>
    <row r="20505" ht="13.5" customHeight="1"/>
    <row r="20506" ht="13.5" customHeight="1"/>
    <row r="20507" ht="13.5" customHeight="1"/>
    <row r="20508" ht="13.5" customHeight="1"/>
    <row r="20509" ht="13.5" customHeight="1"/>
    <row r="20510" ht="13.5" customHeight="1"/>
    <row r="20511" ht="13.5" customHeight="1"/>
    <row r="20512" ht="13.5" customHeight="1"/>
    <row r="20513" ht="13.5" customHeight="1"/>
    <row r="20514" ht="13.5" customHeight="1"/>
    <row r="20515" ht="13.5" customHeight="1"/>
    <row r="20516" ht="13.5" customHeight="1"/>
    <row r="20517" ht="13.5" customHeight="1"/>
    <row r="20518" ht="13.5" customHeight="1"/>
    <row r="20519" ht="13.5" customHeight="1"/>
    <row r="20520" ht="13.5" customHeight="1"/>
    <row r="20521" ht="13.5" customHeight="1"/>
    <row r="20522" ht="13.5" customHeight="1"/>
    <row r="20523" ht="13.5" customHeight="1"/>
    <row r="20524" ht="13.5" customHeight="1"/>
    <row r="20525" ht="13.5" customHeight="1"/>
    <row r="20526" ht="13.5" customHeight="1"/>
    <row r="20527" ht="13.5" customHeight="1"/>
    <row r="20528" ht="13.5" customHeight="1"/>
    <row r="20529" ht="13.5" customHeight="1"/>
    <row r="20530" ht="13.5" customHeight="1"/>
    <row r="20531" ht="13.5" customHeight="1"/>
    <row r="20532" ht="13.5" customHeight="1"/>
    <row r="20533" ht="13.5" customHeight="1"/>
    <row r="20534" ht="13.5" customHeight="1"/>
    <row r="20535" ht="13.5" customHeight="1"/>
    <row r="20536" ht="13.5" customHeight="1"/>
    <row r="20537" ht="13.5" customHeight="1"/>
    <row r="20538" ht="13.5" customHeight="1"/>
    <row r="20539" ht="13.5" customHeight="1"/>
    <row r="20540" ht="13.5" customHeight="1"/>
    <row r="20541" ht="13.5" customHeight="1"/>
    <row r="20542" ht="13.5" customHeight="1"/>
    <row r="20543" ht="13.5" customHeight="1"/>
    <row r="20544" ht="13.5" customHeight="1"/>
    <row r="20545" ht="13.5" customHeight="1"/>
    <row r="20546" ht="13.5" customHeight="1"/>
    <row r="20547" ht="13.5" customHeight="1"/>
    <row r="20548" ht="13.5" customHeight="1"/>
    <row r="20549" ht="13.5" customHeight="1"/>
    <row r="20550" ht="13.5" customHeight="1"/>
    <row r="20551" ht="13.5" customHeight="1"/>
    <row r="20552" ht="13.5" customHeight="1"/>
    <row r="20553" ht="13.5" customHeight="1"/>
    <row r="20554" ht="13.5" customHeight="1"/>
    <row r="20555" ht="13.5" customHeight="1"/>
    <row r="20556" ht="13.5" customHeight="1"/>
    <row r="20557" ht="13.5" customHeight="1"/>
    <row r="20558" ht="13.5" customHeight="1"/>
    <row r="20559" ht="13.5" customHeight="1"/>
    <row r="20560" ht="13.5" customHeight="1"/>
    <row r="20561" ht="13.5" customHeight="1"/>
    <row r="20562" ht="13.5" customHeight="1"/>
    <row r="20563" ht="13.5" customHeight="1"/>
    <row r="20564" ht="13.5" customHeight="1"/>
    <row r="20565" ht="13.5" customHeight="1"/>
    <row r="20566" ht="13.5" customHeight="1"/>
    <row r="20567" ht="13.5" customHeight="1"/>
    <row r="20568" ht="13.5" customHeight="1"/>
    <row r="20569" ht="13.5" customHeight="1"/>
    <row r="20570" ht="13.5" customHeight="1"/>
    <row r="20571" ht="13.5" customHeight="1"/>
    <row r="20572" ht="13.5" customHeight="1"/>
    <row r="20573" ht="13.5" customHeight="1"/>
    <row r="20574" ht="13.5" customHeight="1"/>
    <row r="20575" ht="13.5" customHeight="1"/>
    <row r="20576" ht="13.5" customHeight="1"/>
    <row r="20577" ht="13.5" customHeight="1"/>
    <row r="20578" ht="13.5" customHeight="1"/>
    <row r="20579" ht="13.5" customHeight="1"/>
    <row r="20580" ht="13.5" customHeight="1"/>
    <row r="20581" ht="13.5" customHeight="1"/>
    <row r="20582" ht="13.5" customHeight="1"/>
    <row r="20583" ht="13.5" customHeight="1"/>
    <row r="20584" ht="13.5" customHeight="1"/>
    <row r="20585" ht="13.5" customHeight="1"/>
    <row r="20586" ht="13.5" customHeight="1"/>
    <row r="20587" ht="13.5" customHeight="1"/>
    <row r="20588" ht="13.5" customHeight="1"/>
    <row r="20589" ht="13.5" customHeight="1"/>
    <row r="20590" ht="13.5" customHeight="1"/>
    <row r="20591" ht="13.5" customHeight="1"/>
    <row r="20592" ht="13.5" customHeight="1"/>
    <row r="20593" ht="13.5" customHeight="1"/>
    <row r="20594" ht="13.5" customHeight="1"/>
    <row r="20595" ht="13.5" customHeight="1"/>
    <row r="20596" ht="13.5" customHeight="1"/>
    <row r="20597" ht="13.5" customHeight="1"/>
    <row r="20598" ht="13.5" customHeight="1"/>
    <row r="20599" ht="13.5" customHeight="1"/>
    <row r="20600" ht="13.5" customHeight="1"/>
    <row r="20601" ht="13.5" customHeight="1"/>
    <row r="20602" ht="13.5" customHeight="1"/>
    <row r="20603" ht="13.5" customHeight="1"/>
    <row r="20604" ht="13.5" customHeight="1"/>
    <row r="20605" ht="13.5" customHeight="1"/>
    <row r="20606" ht="13.5" customHeight="1"/>
    <row r="20607" ht="13.5" customHeight="1"/>
    <row r="20608" ht="13.5" customHeight="1"/>
    <row r="20609" ht="13.5" customHeight="1"/>
    <row r="20610" ht="13.5" customHeight="1"/>
    <row r="20611" ht="13.5" customHeight="1"/>
    <row r="20612" ht="13.5" customHeight="1"/>
    <row r="20613" ht="13.5" customHeight="1"/>
    <row r="20614" ht="13.5" customHeight="1"/>
    <row r="20615" ht="13.5" customHeight="1"/>
    <row r="20616" ht="13.5" customHeight="1"/>
    <row r="20617" ht="13.5" customHeight="1"/>
    <row r="20618" ht="13.5" customHeight="1"/>
    <row r="20619" ht="13.5" customHeight="1"/>
    <row r="20620" ht="13.5" customHeight="1"/>
    <row r="20621" ht="13.5" customHeight="1"/>
    <row r="20622" ht="13.5" customHeight="1"/>
    <row r="20623" ht="13.5" customHeight="1"/>
    <row r="20624" ht="13.5" customHeight="1"/>
    <row r="20625" ht="13.5" customHeight="1"/>
    <row r="20626" ht="13.5" customHeight="1"/>
    <row r="20627" ht="13.5" customHeight="1"/>
    <row r="20628" ht="13.5" customHeight="1"/>
    <row r="20629" ht="13.5" customHeight="1"/>
    <row r="20630" ht="13.5" customHeight="1"/>
    <row r="20631" ht="13.5" customHeight="1"/>
    <row r="20632" ht="13.5" customHeight="1"/>
    <row r="20633" ht="13.5" customHeight="1"/>
    <row r="20634" ht="13.5" customHeight="1"/>
    <row r="20635" ht="13.5" customHeight="1"/>
    <row r="20636" ht="13.5" customHeight="1"/>
    <row r="20637" ht="13.5" customHeight="1"/>
    <row r="20638" ht="13.5" customHeight="1"/>
    <row r="20639" ht="13.5" customHeight="1"/>
    <row r="20640" ht="13.5" customHeight="1"/>
    <row r="20641" ht="13.5" customHeight="1"/>
    <row r="20642" ht="13.5" customHeight="1"/>
    <row r="20643" ht="13.5" customHeight="1"/>
    <row r="20644" ht="13.5" customHeight="1"/>
    <row r="20645" ht="13.5" customHeight="1"/>
    <row r="20646" ht="13.5" customHeight="1"/>
    <row r="20647" ht="13.5" customHeight="1"/>
    <row r="20648" ht="13.5" customHeight="1"/>
    <row r="20649" ht="13.5" customHeight="1"/>
    <row r="20650" ht="13.5" customHeight="1"/>
    <row r="20651" ht="13.5" customHeight="1"/>
    <row r="20652" ht="13.5" customHeight="1"/>
    <row r="20653" ht="13.5" customHeight="1"/>
    <row r="20654" ht="13.5" customHeight="1"/>
    <row r="20655" ht="13.5" customHeight="1"/>
    <row r="20656" ht="13.5" customHeight="1"/>
    <row r="20657" ht="13.5" customHeight="1"/>
    <row r="20658" ht="13.5" customHeight="1"/>
    <row r="20659" ht="13.5" customHeight="1"/>
    <row r="20660" ht="13.5" customHeight="1"/>
    <row r="20661" ht="13.5" customHeight="1"/>
    <row r="20662" ht="13.5" customHeight="1"/>
    <row r="20663" ht="13.5" customHeight="1"/>
    <row r="20664" ht="13.5" customHeight="1"/>
    <row r="20665" ht="13.5" customHeight="1"/>
    <row r="20666" ht="13.5" customHeight="1"/>
    <row r="20667" ht="13.5" customHeight="1"/>
    <row r="20668" ht="13.5" customHeight="1"/>
    <row r="20669" ht="13.5" customHeight="1"/>
    <row r="20670" ht="13.5" customHeight="1"/>
    <row r="20671" ht="13.5" customHeight="1"/>
    <row r="20672" ht="13.5" customHeight="1"/>
    <row r="20673" ht="13.5" customHeight="1"/>
    <row r="20674" ht="13.5" customHeight="1"/>
    <row r="20675" ht="13.5" customHeight="1"/>
    <row r="20676" ht="13.5" customHeight="1"/>
    <row r="20677" ht="13.5" customHeight="1"/>
    <row r="20678" ht="13.5" customHeight="1"/>
    <row r="20679" ht="13.5" customHeight="1"/>
    <row r="20680" ht="13.5" customHeight="1"/>
    <row r="20681" ht="13.5" customHeight="1"/>
    <row r="20682" ht="13.5" customHeight="1"/>
    <row r="20683" ht="13.5" customHeight="1"/>
    <row r="20684" ht="13.5" customHeight="1"/>
    <row r="20685" ht="13.5" customHeight="1"/>
    <row r="20686" ht="13.5" customHeight="1"/>
    <row r="20687" ht="13.5" customHeight="1"/>
    <row r="20688" ht="13.5" customHeight="1"/>
    <row r="20689" ht="13.5" customHeight="1"/>
    <row r="20690" ht="13.5" customHeight="1"/>
    <row r="20691" ht="13.5" customHeight="1"/>
    <row r="20692" ht="13.5" customHeight="1"/>
    <row r="20693" ht="13.5" customHeight="1"/>
    <row r="20694" ht="13.5" customHeight="1"/>
    <row r="20695" ht="13.5" customHeight="1"/>
    <row r="20696" ht="13.5" customHeight="1"/>
    <row r="20697" ht="13.5" customHeight="1"/>
    <row r="20698" ht="13.5" customHeight="1"/>
    <row r="20699" ht="13.5" customHeight="1"/>
    <row r="20700" ht="13.5" customHeight="1"/>
    <row r="20701" ht="13.5" customHeight="1"/>
    <row r="20702" ht="13.5" customHeight="1"/>
    <row r="20703" ht="13.5" customHeight="1"/>
    <row r="20704" ht="13.5" customHeight="1"/>
    <row r="20705" ht="13.5" customHeight="1"/>
    <row r="20706" ht="13.5" customHeight="1"/>
    <row r="20707" ht="13.5" customHeight="1"/>
    <row r="20708" ht="13.5" customHeight="1"/>
    <row r="20709" ht="13.5" customHeight="1"/>
    <row r="20710" ht="13.5" customHeight="1"/>
    <row r="20711" ht="13.5" customHeight="1"/>
    <row r="20712" ht="13.5" customHeight="1"/>
    <row r="20713" ht="13.5" customHeight="1"/>
    <row r="20714" ht="13.5" customHeight="1"/>
    <row r="20715" ht="13.5" customHeight="1"/>
    <row r="20716" ht="13.5" customHeight="1"/>
    <row r="20717" ht="13.5" customHeight="1"/>
    <row r="20718" ht="13.5" customHeight="1"/>
    <row r="20719" ht="13.5" customHeight="1"/>
    <row r="20720" ht="13.5" customHeight="1"/>
    <row r="20721" ht="13.5" customHeight="1"/>
    <row r="20722" ht="13.5" customHeight="1"/>
    <row r="20723" ht="13.5" customHeight="1"/>
    <row r="20724" ht="13.5" customHeight="1"/>
    <row r="20725" ht="13.5" customHeight="1"/>
    <row r="20726" ht="13.5" customHeight="1"/>
    <row r="20727" ht="13.5" customHeight="1"/>
    <row r="20728" ht="13.5" customHeight="1"/>
    <row r="20729" ht="13.5" customHeight="1"/>
    <row r="20730" ht="13.5" customHeight="1"/>
    <row r="20731" ht="13.5" customHeight="1"/>
    <row r="20732" ht="13.5" customHeight="1"/>
    <row r="20733" ht="13.5" customHeight="1"/>
    <row r="20734" ht="13.5" customHeight="1"/>
    <row r="20735" ht="13.5" customHeight="1"/>
    <row r="20736" ht="13.5" customHeight="1"/>
    <row r="20737" ht="13.5" customHeight="1"/>
    <row r="20738" ht="13.5" customHeight="1"/>
    <row r="20739" ht="13.5" customHeight="1"/>
    <row r="20740" ht="13.5" customHeight="1"/>
    <row r="20741" ht="13.5" customHeight="1"/>
    <row r="20742" ht="13.5" customHeight="1"/>
    <row r="20743" ht="13.5" customHeight="1"/>
    <row r="20744" ht="13.5" customHeight="1"/>
    <row r="20745" ht="13.5" customHeight="1"/>
    <row r="20746" ht="13.5" customHeight="1"/>
    <row r="20747" ht="13.5" customHeight="1"/>
    <row r="20748" ht="13.5" customHeight="1"/>
    <row r="20749" ht="13.5" customHeight="1"/>
    <row r="20750" ht="13.5" customHeight="1"/>
    <row r="20751" ht="13.5" customHeight="1"/>
    <row r="20752" ht="13.5" customHeight="1"/>
    <row r="20753" ht="13.5" customHeight="1"/>
    <row r="20754" ht="13.5" customHeight="1"/>
    <row r="20755" ht="13.5" customHeight="1"/>
    <row r="20756" ht="13.5" customHeight="1"/>
    <row r="20757" ht="13.5" customHeight="1"/>
    <row r="20758" ht="13.5" customHeight="1"/>
    <row r="20759" ht="13.5" customHeight="1"/>
    <row r="20760" ht="13.5" customHeight="1"/>
    <row r="20761" ht="13.5" customHeight="1"/>
    <row r="20762" ht="13.5" customHeight="1"/>
    <row r="20763" ht="13.5" customHeight="1"/>
    <row r="20764" ht="13.5" customHeight="1"/>
    <row r="20765" ht="13.5" customHeight="1"/>
    <row r="20766" ht="13.5" customHeight="1"/>
    <row r="20767" ht="13.5" customHeight="1"/>
    <row r="20768" ht="13.5" customHeight="1"/>
    <row r="20769" ht="13.5" customHeight="1"/>
    <row r="20770" ht="13.5" customHeight="1"/>
    <row r="20771" ht="13.5" customHeight="1"/>
    <row r="20772" ht="13.5" customHeight="1"/>
    <row r="20773" ht="13.5" customHeight="1"/>
    <row r="20774" ht="13.5" customHeight="1"/>
    <row r="20775" ht="13.5" customHeight="1"/>
    <row r="20776" ht="13.5" customHeight="1"/>
    <row r="20777" ht="13.5" customHeight="1"/>
    <row r="20778" ht="13.5" customHeight="1"/>
    <row r="20779" ht="13.5" customHeight="1"/>
    <row r="20780" ht="13.5" customHeight="1"/>
    <row r="20781" ht="13.5" customHeight="1"/>
    <row r="20782" ht="13.5" customHeight="1"/>
    <row r="20783" ht="13.5" customHeight="1"/>
    <row r="20784" ht="13.5" customHeight="1"/>
    <row r="20785" ht="13.5" customHeight="1"/>
    <row r="20786" ht="13.5" customHeight="1"/>
    <row r="20787" ht="13.5" customHeight="1"/>
    <row r="20788" ht="13.5" customHeight="1"/>
    <row r="20789" ht="13.5" customHeight="1"/>
    <row r="20790" ht="13.5" customHeight="1"/>
    <row r="20791" ht="13.5" customHeight="1"/>
    <row r="20792" ht="13.5" customHeight="1"/>
    <row r="20793" ht="13.5" customHeight="1"/>
    <row r="20794" ht="13.5" customHeight="1"/>
    <row r="20795" ht="13.5" customHeight="1"/>
    <row r="20796" ht="13.5" customHeight="1"/>
    <row r="20797" ht="13.5" customHeight="1"/>
    <row r="20798" ht="13.5" customHeight="1"/>
    <row r="20799" ht="13.5" customHeight="1"/>
    <row r="20800" ht="13.5" customHeight="1"/>
    <row r="20801" ht="13.5" customHeight="1"/>
    <row r="20802" ht="13.5" customHeight="1"/>
    <row r="20803" ht="13.5" customHeight="1"/>
    <row r="20804" ht="13.5" customHeight="1"/>
    <row r="20805" ht="13.5" customHeight="1"/>
    <row r="20806" ht="13.5" customHeight="1"/>
    <row r="20807" ht="13.5" customHeight="1"/>
    <row r="20808" ht="13.5" customHeight="1"/>
    <row r="20809" ht="13.5" customHeight="1"/>
    <row r="20810" ht="13.5" customHeight="1"/>
    <row r="20811" ht="13.5" customHeight="1"/>
    <row r="20812" ht="13.5" customHeight="1"/>
    <row r="20813" ht="13.5" customHeight="1"/>
    <row r="20814" ht="13.5" customHeight="1"/>
    <row r="20815" ht="13.5" customHeight="1"/>
    <row r="20816" ht="13.5" customHeight="1"/>
    <row r="20817" ht="13.5" customHeight="1"/>
    <row r="20818" ht="13.5" customHeight="1"/>
    <row r="20819" ht="13.5" customHeight="1"/>
    <row r="20820" ht="13.5" customHeight="1"/>
    <row r="20821" ht="13.5" customHeight="1"/>
    <row r="20822" ht="13.5" customHeight="1"/>
    <row r="20823" ht="13.5" customHeight="1"/>
    <row r="20824" ht="13.5" customHeight="1"/>
    <row r="20825" ht="13.5" customHeight="1"/>
    <row r="20826" ht="13.5" customHeight="1"/>
    <row r="20827" ht="13.5" customHeight="1"/>
    <row r="20828" ht="13.5" customHeight="1"/>
    <row r="20829" ht="13.5" customHeight="1"/>
    <row r="20830" ht="13.5" customHeight="1"/>
    <row r="20831" ht="13.5" customHeight="1"/>
    <row r="20832" ht="13.5" customHeight="1"/>
    <row r="20833" ht="13.5" customHeight="1"/>
    <row r="20834" ht="13.5" customHeight="1"/>
    <row r="20835" ht="13.5" customHeight="1"/>
    <row r="20836" ht="13.5" customHeight="1"/>
    <row r="20837" ht="13.5" customHeight="1"/>
    <row r="20838" ht="13.5" customHeight="1"/>
    <row r="20839" ht="13.5" customHeight="1"/>
    <row r="20840" ht="13.5" customHeight="1"/>
    <row r="20841" ht="13.5" customHeight="1"/>
    <row r="20842" ht="13.5" customHeight="1"/>
    <row r="20843" ht="13.5" customHeight="1"/>
    <row r="20844" ht="13.5" customHeight="1"/>
    <row r="20845" ht="13.5" customHeight="1"/>
    <row r="20846" ht="13.5" customHeight="1"/>
    <row r="20847" ht="13.5" customHeight="1"/>
    <row r="20848" ht="13.5" customHeight="1"/>
    <row r="20849" ht="13.5" customHeight="1"/>
    <row r="20850" ht="13.5" customHeight="1"/>
    <row r="20851" ht="13.5" customHeight="1"/>
    <row r="20852" ht="13.5" customHeight="1"/>
    <row r="20853" ht="13.5" customHeight="1"/>
    <row r="20854" ht="13.5" customHeight="1"/>
    <row r="20855" ht="13.5" customHeight="1"/>
    <row r="20856" ht="13.5" customHeight="1"/>
    <row r="20857" ht="13.5" customHeight="1"/>
    <row r="20858" ht="13.5" customHeight="1"/>
    <row r="20859" ht="13.5" customHeight="1"/>
    <row r="20860" ht="13.5" customHeight="1"/>
    <row r="20861" ht="13.5" customHeight="1"/>
    <row r="20862" ht="13.5" customHeight="1"/>
    <row r="20863" ht="13.5" customHeight="1"/>
    <row r="20864" ht="13.5" customHeight="1"/>
    <row r="20865" ht="13.5" customHeight="1"/>
    <row r="20866" ht="13.5" customHeight="1"/>
    <row r="20867" ht="13.5" customHeight="1"/>
    <row r="20868" ht="13.5" customHeight="1"/>
    <row r="20869" ht="13.5" customHeight="1"/>
    <row r="20870" ht="13.5" customHeight="1"/>
    <row r="20871" ht="13.5" customHeight="1"/>
    <row r="20872" ht="13.5" customHeight="1"/>
    <row r="20873" ht="13.5" customHeight="1"/>
    <row r="20874" ht="13.5" customHeight="1"/>
    <row r="20875" ht="13.5" customHeight="1"/>
    <row r="20876" ht="13.5" customHeight="1"/>
    <row r="20877" ht="13.5" customHeight="1"/>
    <row r="20878" ht="13.5" customHeight="1"/>
    <row r="20879" ht="13.5" customHeight="1"/>
    <row r="20880" ht="13.5" customHeight="1"/>
    <row r="20881" ht="13.5" customHeight="1"/>
    <row r="20882" ht="13.5" customHeight="1"/>
    <row r="20883" ht="13.5" customHeight="1"/>
    <row r="20884" ht="13.5" customHeight="1"/>
    <row r="20885" ht="13.5" customHeight="1"/>
    <row r="20886" ht="13.5" customHeight="1"/>
    <row r="20887" ht="13.5" customHeight="1"/>
    <row r="20888" ht="13.5" customHeight="1"/>
    <row r="20889" ht="13.5" customHeight="1"/>
    <row r="20890" ht="13.5" customHeight="1"/>
    <row r="20891" ht="13.5" customHeight="1"/>
    <row r="20892" ht="13.5" customHeight="1"/>
    <row r="20893" ht="13.5" customHeight="1"/>
    <row r="20894" ht="13.5" customHeight="1"/>
    <row r="20895" ht="13.5" customHeight="1"/>
    <row r="20896" ht="13.5" customHeight="1"/>
    <row r="20897" ht="13.5" customHeight="1"/>
    <row r="20898" ht="13.5" customHeight="1"/>
    <row r="20899" ht="13.5" customHeight="1"/>
    <row r="20900" ht="13.5" customHeight="1"/>
    <row r="20901" ht="13.5" customHeight="1"/>
    <row r="20902" ht="13.5" customHeight="1"/>
    <row r="20903" ht="13.5" customHeight="1"/>
    <row r="20904" ht="13.5" customHeight="1"/>
    <row r="20905" ht="13.5" customHeight="1"/>
    <row r="20906" ht="13.5" customHeight="1"/>
    <row r="20907" ht="13.5" customHeight="1"/>
    <row r="20908" ht="13.5" customHeight="1"/>
    <row r="20909" ht="13.5" customHeight="1"/>
    <row r="20910" ht="13.5" customHeight="1"/>
    <row r="20911" ht="13.5" customHeight="1"/>
    <row r="20912" ht="13.5" customHeight="1"/>
    <row r="20913" ht="13.5" customHeight="1"/>
    <row r="20914" ht="13.5" customHeight="1"/>
    <row r="20915" ht="13.5" customHeight="1"/>
    <row r="20916" ht="13.5" customHeight="1"/>
    <row r="20917" ht="13.5" customHeight="1"/>
    <row r="20918" ht="13.5" customHeight="1"/>
    <row r="20919" ht="13.5" customHeight="1"/>
    <row r="20920" ht="13.5" customHeight="1"/>
    <row r="20921" ht="13.5" customHeight="1"/>
    <row r="20922" ht="13.5" customHeight="1"/>
    <row r="20923" ht="13.5" customHeight="1"/>
    <row r="20924" ht="13.5" customHeight="1"/>
    <row r="20925" ht="13.5" customHeight="1"/>
    <row r="20926" ht="13.5" customHeight="1"/>
    <row r="20927" ht="13.5" customHeight="1"/>
    <row r="20928" ht="13.5" customHeight="1"/>
    <row r="20929" ht="13.5" customHeight="1"/>
    <row r="20930" ht="13.5" customHeight="1"/>
    <row r="20931" ht="13.5" customHeight="1"/>
    <row r="20932" ht="13.5" customHeight="1"/>
    <row r="20933" ht="13.5" customHeight="1"/>
    <row r="20934" ht="13.5" customHeight="1"/>
    <row r="20935" ht="13.5" customHeight="1"/>
    <row r="20936" ht="13.5" customHeight="1"/>
    <row r="20937" ht="13.5" customHeight="1"/>
    <row r="20938" ht="13.5" customHeight="1"/>
    <row r="20939" ht="13.5" customHeight="1"/>
    <row r="20940" ht="13.5" customHeight="1"/>
    <row r="20941" ht="13.5" customHeight="1"/>
    <row r="20942" ht="13.5" customHeight="1"/>
    <row r="20943" ht="13.5" customHeight="1"/>
    <row r="20944" ht="13.5" customHeight="1"/>
    <row r="20945" ht="13.5" customHeight="1"/>
    <row r="20946" ht="13.5" customHeight="1"/>
    <row r="20947" ht="13.5" customHeight="1"/>
    <row r="20948" ht="13.5" customHeight="1"/>
    <row r="20949" ht="13.5" customHeight="1"/>
    <row r="20950" ht="13.5" customHeight="1"/>
    <row r="20951" ht="13.5" customHeight="1"/>
    <row r="20952" ht="13.5" customHeight="1"/>
    <row r="20953" ht="13.5" customHeight="1"/>
    <row r="20954" ht="13.5" customHeight="1"/>
    <row r="20955" ht="13.5" customHeight="1"/>
    <row r="20956" ht="13.5" customHeight="1"/>
    <row r="20957" ht="13.5" customHeight="1"/>
    <row r="20958" ht="13.5" customHeight="1"/>
    <row r="20959" ht="13.5" customHeight="1"/>
    <row r="20960" ht="13.5" customHeight="1"/>
    <row r="20961" ht="13.5" customHeight="1"/>
    <row r="20962" ht="13.5" customHeight="1"/>
    <row r="20963" ht="13.5" customHeight="1"/>
    <row r="20964" ht="13.5" customHeight="1"/>
    <row r="20965" ht="13.5" customHeight="1"/>
    <row r="20966" ht="13.5" customHeight="1"/>
    <row r="20967" ht="13.5" customHeight="1"/>
    <row r="20968" ht="13.5" customHeight="1"/>
    <row r="20969" ht="13.5" customHeight="1"/>
    <row r="20970" ht="13.5" customHeight="1"/>
    <row r="20971" ht="13.5" customHeight="1"/>
    <row r="20972" ht="13.5" customHeight="1"/>
    <row r="20973" ht="13.5" customHeight="1"/>
    <row r="20974" ht="13.5" customHeight="1"/>
    <row r="20975" ht="13.5" customHeight="1"/>
    <row r="20976" ht="13.5" customHeight="1"/>
    <row r="20977" ht="13.5" customHeight="1"/>
    <row r="20978" ht="13.5" customHeight="1"/>
    <row r="20979" ht="13.5" customHeight="1"/>
    <row r="20980" ht="13.5" customHeight="1"/>
    <row r="20981" ht="13.5" customHeight="1"/>
    <row r="20982" ht="13.5" customHeight="1"/>
    <row r="20983" ht="13.5" customHeight="1"/>
    <row r="20984" ht="13.5" customHeight="1"/>
    <row r="20985" ht="13.5" customHeight="1"/>
    <row r="20986" ht="13.5" customHeight="1"/>
    <row r="20987" ht="13.5" customHeight="1"/>
    <row r="20988" ht="13.5" customHeight="1"/>
    <row r="20989" ht="13.5" customHeight="1"/>
    <row r="20990" ht="13.5" customHeight="1"/>
    <row r="20991" ht="13.5" customHeight="1"/>
    <row r="20992" ht="13.5" customHeight="1"/>
    <row r="20993" ht="13.5" customHeight="1"/>
    <row r="20994" ht="13.5" customHeight="1"/>
    <row r="20995" ht="13.5" customHeight="1"/>
    <row r="20996" ht="13.5" customHeight="1"/>
    <row r="20997" ht="13.5" customHeight="1"/>
    <row r="20998" ht="13.5" customHeight="1"/>
    <row r="20999" ht="13.5" customHeight="1"/>
    <row r="21000" ht="13.5" customHeight="1"/>
    <row r="21001" ht="13.5" customHeight="1"/>
    <row r="21002" ht="13.5" customHeight="1"/>
    <row r="21003" ht="13.5" customHeight="1"/>
    <row r="21004" ht="13.5" customHeight="1"/>
    <row r="21005" ht="13.5" customHeight="1"/>
    <row r="21006" ht="13.5" customHeight="1"/>
    <row r="21007" ht="13.5" customHeight="1"/>
    <row r="21008" ht="13.5" customHeight="1"/>
    <row r="21009" ht="13.5" customHeight="1"/>
    <row r="21010" ht="13.5" customHeight="1"/>
    <row r="21011" ht="13.5" customHeight="1"/>
    <row r="21012" ht="13.5" customHeight="1"/>
    <row r="21013" ht="13.5" customHeight="1"/>
    <row r="21014" ht="13.5" customHeight="1"/>
    <row r="21015" ht="13.5" customHeight="1"/>
    <row r="21016" ht="13.5" customHeight="1"/>
    <row r="21017" ht="13.5" customHeight="1"/>
    <row r="21018" ht="13.5" customHeight="1"/>
    <row r="21019" ht="13.5" customHeight="1"/>
    <row r="21020" ht="13.5" customHeight="1"/>
    <row r="21021" ht="13.5" customHeight="1"/>
    <row r="21022" ht="13.5" customHeight="1"/>
    <row r="21023" ht="13.5" customHeight="1"/>
    <row r="21024" ht="13.5" customHeight="1"/>
    <row r="21025" ht="13.5" customHeight="1"/>
    <row r="21026" ht="13.5" customHeight="1"/>
    <row r="21027" ht="13.5" customHeight="1"/>
    <row r="21028" ht="13.5" customHeight="1"/>
    <row r="21029" ht="13.5" customHeight="1"/>
    <row r="21030" ht="13.5" customHeight="1"/>
    <row r="21031" ht="13.5" customHeight="1"/>
    <row r="21032" ht="13.5" customHeight="1"/>
    <row r="21033" ht="13.5" customHeight="1"/>
    <row r="21034" ht="13.5" customHeight="1"/>
    <row r="21035" ht="13.5" customHeight="1"/>
    <row r="21036" ht="13.5" customHeight="1"/>
    <row r="21037" ht="13.5" customHeight="1"/>
    <row r="21038" ht="13.5" customHeight="1"/>
    <row r="21039" ht="13.5" customHeight="1"/>
    <row r="21040" ht="13.5" customHeight="1"/>
    <row r="21041" ht="13.5" customHeight="1"/>
    <row r="21042" ht="13.5" customHeight="1"/>
    <row r="21043" ht="13.5" customHeight="1"/>
    <row r="21044" ht="13.5" customHeight="1"/>
    <row r="21045" ht="13.5" customHeight="1"/>
    <row r="21046" ht="13.5" customHeight="1"/>
    <row r="21047" ht="13.5" customHeight="1"/>
    <row r="21048" ht="13.5" customHeight="1"/>
    <row r="21049" ht="13.5" customHeight="1"/>
    <row r="21050" ht="13.5" customHeight="1"/>
    <row r="21051" ht="13.5" customHeight="1"/>
    <row r="21052" ht="13.5" customHeight="1"/>
    <row r="21053" ht="13.5" customHeight="1"/>
    <row r="21054" ht="13.5" customHeight="1"/>
    <row r="21055" ht="13.5" customHeight="1"/>
    <row r="21056" ht="13.5" customHeight="1"/>
    <row r="21057" ht="13.5" customHeight="1"/>
    <row r="21058" ht="13.5" customHeight="1"/>
    <row r="21059" ht="13.5" customHeight="1"/>
    <row r="21060" ht="13.5" customHeight="1"/>
    <row r="21061" ht="13.5" customHeight="1"/>
    <row r="21062" ht="13.5" customHeight="1"/>
    <row r="21063" ht="13.5" customHeight="1"/>
    <row r="21064" ht="13.5" customHeight="1"/>
    <row r="21065" ht="13.5" customHeight="1"/>
    <row r="21066" ht="13.5" customHeight="1"/>
    <row r="21067" ht="13.5" customHeight="1"/>
    <row r="21068" ht="13.5" customHeight="1"/>
    <row r="21069" ht="13.5" customHeight="1"/>
    <row r="21070" ht="13.5" customHeight="1"/>
    <row r="21071" ht="13.5" customHeight="1"/>
    <row r="21072" ht="13.5" customHeight="1"/>
    <row r="21073" ht="13.5" customHeight="1"/>
    <row r="21074" ht="13.5" customHeight="1"/>
    <row r="21075" ht="13.5" customHeight="1"/>
    <row r="21076" ht="13.5" customHeight="1"/>
    <row r="21077" ht="13.5" customHeight="1"/>
    <row r="21078" ht="13.5" customHeight="1"/>
    <row r="21079" ht="13.5" customHeight="1"/>
    <row r="21080" ht="13.5" customHeight="1"/>
    <row r="21081" ht="13.5" customHeight="1"/>
    <row r="21082" ht="13.5" customHeight="1"/>
    <row r="21083" ht="13.5" customHeight="1"/>
    <row r="21084" ht="13.5" customHeight="1"/>
    <row r="21085" ht="13.5" customHeight="1"/>
    <row r="21086" ht="13.5" customHeight="1"/>
    <row r="21087" ht="13.5" customHeight="1"/>
    <row r="21088" ht="13.5" customHeight="1"/>
    <row r="21089" ht="13.5" customHeight="1"/>
    <row r="21090" ht="13.5" customHeight="1"/>
    <row r="21091" ht="13.5" customHeight="1"/>
    <row r="21092" ht="13.5" customHeight="1"/>
    <row r="21093" ht="13.5" customHeight="1"/>
    <row r="21094" ht="13.5" customHeight="1"/>
    <row r="21095" ht="13.5" customHeight="1"/>
    <row r="21096" ht="13.5" customHeight="1"/>
    <row r="21097" ht="13.5" customHeight="1"/>
    <row r="21098" ht="13.5" customHeight="1"/>
    <row r="21099" ht="13.5" customHeight="1"/>
    <row r="21100" ht="13.5" customHeight="1"/>
    <row r="21101" ht="13.5" customHeight="1"/>
    <row r="21102" ht="13.5" customHeight="1"/>
    <row r="21103" ht="13.5" customHeight="1"/>
    <row r="21104" ht="13.5" customHeight="1"/>
    <row r="21105" ht="13.5" customHeight="1"/>
    <row r="21106" ht="13.5" customHeight="1"/>
    <row r="21107" ht="13.5" customHeight="1"/>
    <row r="21108" ht="13.5" customHeight="1"/>
    <row r="21109" ht="13.5" customHeight="1"/>
    <row r="21110" ht="13.5" customHeight="1"/>
    <row r="21111" ht="13.5" customHeight="1"/>
    <row r="21112" ht="13.5" customHeight="1"/>
    <row r="21113" ht="13.5" customHeight="1"/>
    <row r="21114" ht="13.5" customHeight="1"/>
    <row r="21115" ht="13.5" customHeight="1"/>
    <row r="21116" ht="13.5" customHeight="1"/>
    <row r="21117" ht="13.5" customHeight="1"/>
    <row r="21118" ht="13.5" customHeight="1"/>
    <row r="21119" ht="13.5" customHeight="1"/>
    <row r="21120" ht="13.5" customHeight="1"/>
    <row r="21121" ht="13.5" customHeight="1"/>
    <row r="21122" ht="13.5" customHeight="1"/>
    <row r="21123" ht="13.5" customHeight="1"/>
    <row r="21124" ht="13.5" customHeight="1"/>
    <row r="21125" ht="13.5" customHeight="1"/>
    <row r="21126" ht="13.5" customHeight="1"/>
    <row r="21127" ht="13.5" customHeight="1"/>
    <row r="21128" ht="13.5" customHeight="1"/>
    <row r="21129" ht="13.5" customHeight="1"/>
    <row r="21130" ht="13.5" customHeight="1"/>
    <row r="21131" ht="13.5" customHeight="1"/>
    <row r="21132" ht="13.5" customHeight="1"/>
    <row r="21133" ht="13.5" customHeight="1"/>
    <row r="21134" ht="13.5" customHeight="1"/>
    <row r="21135" ht="13.5" customHeight="1"/>
    <row r="21136" ht="13.5" customHeight="1"/>
    <row r="21137" ht="13.5" customHeight="1"/>
    <row r="21138" ht="13.5" customHeight="1"/>
    <row r="21139" ht="13.5" customHeight="1"/>
    <row r="21140" ht="13.5" customHeight="1"/>
    <row r="21141" ht="13.5" customHeight="1"/>
    <row r="21142" ht="13.5" customHeight="1"/>
    <row r="21143" ht="13.5" customHeight="1"/>
    <row r="21144" ht="13.5" customHeight="1"/>
    <row r="21145" ht="13.5" customHeight="1"/>
    <row r="21146" ht="13.5" customHeight="1"/>
    <row r="21147" ht="13.5" customHeight="1"/>
    <row r="21148" ht="13.5" customHeight="1"/>
    <row r="21149" ht="13.5" customHeight="1"/>
    <row r="21150" ht="13.5" customHeight="1"/>
    <row r="21151" ht="13.5" customHeight="1"/>
    <row r="21152" ht="13.5" customHeight="1"/>
    <row r="21153" ht="13.5" customHeight="1"/>
    <row r="21154" ht="13.5" customHeight="1"/>
    <row r="21155" ht="13.5" customHeight="1"/>
    <row r="21156" ht="13.5" customHeight="1"/>
    <row r="21157" ht="13.5" customHeight="1"/>
    <row r="21158" ht="13.5" customHeight="1"/>
    <row r="21159" ht="13.5" customHeight="1"/>
    <row r="21160" ht="13.5" customHeight="1"/>
    <row r="21161" ht="13.5" customHeight="1"/>
    <row r="21162" ht="13.5" customHeight="1"/>
    <row r="21163" ht="13.5" customHeight="1"/>
    <row r="21164" ht="13.5" customHeight="1"/>
    <row r="21165" ht="13.5" customHeight="1"/>
    <row r="21166" ht="13.5" customHeight="1"/>
    <row r="21167" ht="13.5" customHeight="1"/>
    <row r="21168" ht="13.5" customHeight="1"/>
    <row r="21169" ht="13.5" customHeight="1"/>
    <row r="21170" ht="13.5" customHeight="1"/>
    <row r="21171" ht="13.5" customHeight="1"/>
    <row r="21172" ht="13.5" customHeight="1"/>
    <row r="21173" ht="13.5" customHeight="1"/>
    <row r="21174" ht="13.5" customHeight="1"/>
    <row r="21175" ht="13.5" customHeight="1"/>
    <row r="21176" ht="13.5" customHeight="1"/>
    <row r="21177" ht="13.5" customHeight="1"/>
    <row r="21178" ht="13.5" customHeight="1"/>
    <row r="21179" ht="13.5" customHeight="1"/>
    <row r="21180" ht="13.5" customHeight="1"/>
    <row r="21181" ht="13.5" customHeight="1"/>
    <row r="21182" ht="13.5" customHeight="1"/>
    <row r="21183" ht="13.5" customHeight="1"/>
    <row r="21184" ht="13.5" customHeight="1"/>
    <row r="21185" ht="13.5" customHeight="1"/>
    <row r="21186" ht="13.5" customHeight="1"/>
    <row r="21187" ht="13.5" customHeight="1"/>
    <row r="21188" ht="13.5" customHeight="1"/>
    <row r="21189" ht="13.5" customHeight="1"/>
    <row r="21190" ht="13.5" customHeight="1"/>
    <row r="21191" ht="13.5" customHeight="1"/>
    <row r="21192" ht="13.5" customHeight="1"/>
    <row r="21193" ht="13.5" customHeight="1"/>
    <row r="21194" ht="13.5" customHeight="1"/>
    <row r="21195" ht="13.5" customHeight="1"/>
    <row r="21196" ht="13.5" customHeight="1"/>
    <row r="21197" ht="13.5" customHeight="1"/>
    <row r="21198" ht="13.5" customHeight="1"/>
    <row r="21199" ht="13.5" customHeight="1"/>
    <row r="21200" ht="13.5" customHeight="1"/>
    <row r="21201" ht="13.5" customHeight="1"/>
    <row r="21202" ht="13.5" customHeight="1"/>
    <row r="21203" ht="13.5" customHeight="1"/>
    <row r="21204" ht="13.5" customHeight="1"/>
    <row r="21205" ht="13.5" customHeight="1"/>
    <row r="21206" ht="13.5" customHeight="1"/>
    <row r="21207" ht="13.5" customHeight="1"/>
    <row r="21208" ht="13.5" customHeight="1"/>
    <row r="21209" ht="13.5" customHeight="1"/>
    <row r="21210" ht="13.5" customHeight="1"/>
    <row r="21211" ht="13.5" customHeight="1"/>
    <row r="21212" ht="13.5" customHeight="1"/>
    <row r="21213" ht="13.5" customHeight="1"/>
    <row r="21214" ht="13.5" customHeight="1"/>
    <row r="21215" ht="13.5" customHeight="1"/>
    <row r="21216" ht="13.5" customHeight="1"/>
    <row r="21217" ht="13.5" customHeight="1"/>
    <row r="21218" ht="13.5" customHeight="1"/>
    <row r="21219" ht="13.5" customHeight="1"/>
    <row r="21220" ht="13.5" customHeight="1"/>
    <row r="21221" ht="13.5" customHeight="1"/>
    <row r="21222" ht="13.5" customHeight="1"/>
    <row r="21223" ht="13.5" customHeight="1"/>
    <row r="21224" ht="13.5" customHeight="1"/>
    <row r="21225" ht="13.5" customHeight="1"/>
    <row r="21226" ht="13.5" customHeight="1"/>
    <row r="21227" ht="13.5" customHeight="1"/>
    <row r="21228" ht="13.5" customHeight="1"/>
    <row r="21229" ht="13.5" customHeight="1"/>
    <row r="21230" ht="13.5" customHeight="1"/>
    <row r="21231" ht="13.5" customHeight="1"/>
    <row r="21232" ht="13.5" customHeight="1"/>
    <row r="21233" ht="13.5" customHeight="1"/>
    <row r="21234" ht="13.5" customHeight="1"/>
    <row r="21235" ht="13.5" customHeight="1"/>
    <row r="21236" ht="13.5" customHeight="1"/>
    <row r="21237" ht="13.5" customHeight="1"/>
    <row r="21238" ht="13.5" customHeight="1"/>
    <row r="21239" ht="13.5" customHeight="1"/>
    <row r="21240" ht="13.5" customHeight="1"/>
    <row r="21241" ht="13.5" customHeight="1"/>
    <row r="21242" ht="13.5" customHeight="1"/>
    <row r="21243" ht="13.5" customHeight="1"/>
    <row r="21244" ht="13.5" customHeight="1"/>
    <row r="21245" ht="13.5" customHeight="1"/>
    <row r="21246" ht="13.5" customHeight="1"/>
    <row r="21247" ht="13.5" customHeight="1"/>
    <row r="21248" ht="13.5" customHeight="1"/>
    <row r="21249" ht="13.5" customHeight="1"/>
    <row r="21250" ht="13.5" customHeight="1"/>
    <row r="21251" ht="13.5" customHeight="1"/>
    <row r="21252" ht="13.5" customHeight="1"/>
    <row r="21253" ht="13.5" customHeight="1"/>
    <row r="21254" ht="13.5" customHeight="1"/>
    <row r="21255" ht="13.5" customHeight="1"/>
    <row r="21256" ht="13.5" customHeight="1"/>
    <row r="21257" ht="13.5" customHeight="1"/>
    <row r="21258" ht="13.5" customHeight="1"/>
    <row r="21259" ht="13.5" customHeight="1"/>
    <row r="21260" ht="13.5" customHeight="1"/>
    <row r="21261" ht="13.5" customHeight="1"/>
    <row r="21262" ht="13.5" customHeight="1"/>
    <row r="21263" ht="13.5" customHeight="1"/>
    <row r="21264" ht="13.5" customHeight="1"/>
    <row r="21265" ht="13.5" customHeight="1"/>
    <row r="21266" ht="13.5" customHeight="1"/>
    <row r="21267" ht="13.5" customHeight="1"/>
    <row r="21268" ht="13.5" customHeight="1"/>
    <row r="21269" ht="13.5" customHeight="1"/>
    <row r="21270" ht="13.5" customHeight="1"/>
    <row r="21271" ht="13.5" customHeight="1"/>
    <row r="21272" ht="13.5" customHeight="1"/>
    <row r="21273" ht="13.5" customHeight="1"/>
    <row r="21274" ht="13.5" customHeight="1"/>
    <row r="21275" ht="13.5" customHeight="1"/>
    <row r="21276" ht="13.5" customHeight="1"/>
    <row r="21277" ht="13.5" customHeight="1"/>
    <row r="21278" ht="13.5" customHeight="1"/>
    <row r="21279" ht="13.5" customHeight="1"/>
    <row r="21280" ht="13.5" customHeight="1"/>
    <row r="21281" ht="13.5" customHeight="1"/>
    <row r="21282" ht="13.5" customHeight="1"/>
    <row r="21283" ht="13.5" customHeight="1"/>
    <row r="21284" ht="13.5" customHeight="1"/>
    <row r="21285" ht="13.5" customHeight="1"/>
    <row r="21286" ht="13.5" customHeight="1"/>
    <row r="21287" ht="13.5" customHeight="1"/>
    <row r="21288" ht="13.5" customHeight="1"/>
    <row r="21289" ht="13.5" customHeight="1"/>
    <row r="21290" ht="13.5" customHeight="1"/>
    <row r="21291" ht="13.5" customHeight="1"/>
    <row r="21292" ht="13.5" customHeight="1"/>
    <row r="21293" ht="13.5" customHeight="1"/>
    <row r="21294" ht="13.5" customHeight="1"/>
    <row r="21295" ht="13.5" customHeight="1"/>
    <row r="21296" ht="13.5" customHeight="1"/>
    <row r="21297" ht="13.5" customHeight="1"/>
    <row r="21298" ht="13.5" customHeight="1"/>
    <row r="21299" ht="13.5" customHeight="1"/>
    <row r="21300" ht="13.5" customHeight="1"/>
    <row r="21301" ht="13.5" customHeight="1"/>
    <row r="21302" ht="13.5" customHeight="1"/>
    <row r="21303" ht="13.5" customHeight="1"/>
    <row r="21304" ht="13.5" customHeight="1"/>
    <row r="21305" ht="13.5" customHeight="1"/>
    <row r="21306" ht="13.5" customHeight="1"/>
    <row r="21307" ht="13.5" customHeight="1"/>
    <row r="21308" ht="13.5" customHeight="1"/>
    <row r="21309" ht="13.5" customHeight="1"/>
    <row r="21310" ht="13.5" customHeight="1"/>
    <row r="21311" ht="13.5" customHeight="1"/>
    <row r="21312" ht="13.5" customHeight="1"/>
    <row r="21313" ht="13.5" customHeight="1"/>
    <row r="21314" ht="13.5" customHeight="1"/>
    <row r="21315" ht="13.5" customHeight="1"/>
    <row r="21316" ht="13.5" customHeight="1"/>
    <row r="21317" ht="13.5" customHeight="1"/>
    <row r="21318" ht="13.5" customHeight="1"/>
    <row r="21319" ht="13.5" customHeight="1"/>
    <row r="21320" ht="13.5" customHeight="1"/>
    <row r="21321" ht="13.5" customHeight="1"/>
    <row r="21322" ht="13.5" customHeight="1"/>
    <row r="21323" ht="13.5" customHeight="1"/>
    <row r="21324" ht="13.5" customHeight="1"/>
    <row r="21325" ht="13.5" customHeight="1"/>
    <row r="21326" ht="13.5" customHeight="1"/>
    <row r="21327" ht="13.5" customHeight="1"/>
    <row r="21328" ht="13.5" customHeight="1"/>
    <row r="21329" ht="13.5" customHeight="1"/>
    <row r="21330" ht="13.5" customHeight="1"/>
    <row r="21331" ht="13.5" customHeight="1"/>
    <row r="21332" ht="13.5" customHeight="1"/>
    <row r="21333" ht="13.5" customHeight="1"/>
    <row r="21334" ht="13.5" customHeight="1"/>
    <row r="21335" ht="13.5" customHeight="1"/>
    <row r="21336" ht="13.5" customHeight="1"/>
    <row r="21337" ht="13.5" customHeight="1"/>
    <row r="21338" ht="13.5" customHeight="1"/>
    <row r="21339" ht="13.5" customHeight="1"/>
    <row r="21340" ht="13.5" customHeight="1"/>
    <row r="21341" ht="13.5" customHeight="1"/>
    <row r="21342" ht="13.5" customHeight="1"/>
    <row r="21343" ht="13.5" customHeight="1"/>
    <row r="21344" ht="13.5" customHeight="1"/>
    <row r="21345" ht="13.5" customHeight="1"/>
    <row r="21346" ht="13.5" customHeight="1"/>
    <row r="21347" ht="13.5" customHeight="1"/>
    <row r="21348" ht="13.5" customHeight="1"/>
    <row r="21349" ht="13.5" customHeight="1"/>
    <row r="21350" ht="13.5" customHeight="1"/>
    <row r="21351" ht="13.5" customHeight="1"/>
    <row r="21352" ht="13.5" customHeight="1"/>
    <row r="21353" ht="13.5" customHeight="1"/>
    <row r="21354" ht="13.5" customHeight="1"/>
    <row r="21355" ht="13.5" customHeight="1"/>
    <row r="21356" ht="13.5" customHeight="1"/>
    <row r="21357" ht="13.5" customHeight="1"/>
    <row r="21358" ht="13.5" customHeight="1"/>
    <row r="21359" ht="13.5" customHeight="1"/>
    <row r="21360" ht="13.5" customHeight="1"/>
    <row r="21361" ht="13.5" customHeight="1"/>
    <row r="21362" ht="13.5" customHeight="1"/>
    <row r="21363" ht="13.5" customHeight="1"/>
    <row r="21364" ht="13.5" customHeight="1"/>
    <row r="21365" ht="13.5" customHeight="1"/>
    <row r="21366" ht="13.5" customHeight="1"/>
    <row r="21367" ht="13.5" customHeight="1"/>
    <row r="21368" ht="13.5" customHeight="1"/>
    <row r="21369" ht="13.5" customHeight="1"/>
    <row r="21370" ht="13.5" customHeight="1"/>
    <row r="21371" ht="13.5" customHeight="1"/>
    <row r="21372" ht="13.5" customHeight="1"/>
    <row r="21373" ht="13.5" customHeight="1"/>
    <row r="21374" ht="13.5" customHeight="1"/>
    <row r="21375" ht="13.5" customHeight="1"/>
    <row r="21376" ht="13.5" customHeight="1"/>
    <row r="21377" ht="13.5" customHeight="1"/>
    <row r="21378" ht="13.5" customHeight="1"/>
    <row r="21379" ht="13.5" customHeight="1"/>
    <row r="21380" ht="13.5" customHeight="1"/>
    <row r="21381" ht="13.5" customHeight="1"/>
    <row r="21382" ht="13.5" customHeight="1"/>
    <row r="21383" ht="13.5" customHeight="1"/>
    <row r="21384" ht="13.5" customHeight="1"/>
    <row r="21385" ht="13.5" customHeight="1"/>
    <row r="21386" ht="13.5" customHeight="1"/>
    <row r="21387" ht="13.5" customHeight="1"/>
    <row r="21388" ht="13.5" customHeight="1"/>
    <row r="21389" ht="13.5" customHeight="1"/>
    <row r="21390" ht="13.5" customHeight="1"/>
    <row r="21391" ht="13.5" customHeight="1"/>
    <row r="21392" ht="13.5" customHeight="1"/>
    <row r="21393" ht="13.5" customHeight="1"/>
    <row r="21394" ht="13.5" customHeight="1"/>
    <row r="21395" ht="13.5" customHeight="1"/>
    <row r="21396" ht="13.5" customHeight="1"/>
    <row r="21397" ht="13.5" customHeight="1"/>
    <row r="21398" ht="13.5" customHeight="1"/>
    <row r="21399" ht="13.5" customHeight="1"/>
    <row r="21400" ht="13.5" customHeight="1"/>
    <row r="21401" ht="13.5" customHeight="1"/>
    <row r="21402" ht="13.5" customHeight="1"/>
    <row r="21403" ht="13.5" customHeight="1"/>
    <row r="21404" ht="13.5" customHeight="1"/>
    <row r="21405" ht="13.5" customHeight="1"/>
    <row r="21406" ht="13.5" customHeight="1"/>
    <row r="21407" ht="13.5" customHeight="1"/>
    <row r="21408" ht="13.5" customHeight="1"/>
    <row r="21409" ht="13.5" customHeight="1"/>
    <row r="21410" ht="13.5" customHeight="1"/>
    <row r="21411" ht="13.5" customHeight="1"/>
    <row r="21412" ht="13.5" customHeight="1"/>
    <row r="21413" ht="13.5" customHeight="1"/>
    <row r="21414" ht="13.5" customHeight="1"/>
    <row r="21415" ht="13.5" customHeight="1"/>
    <row r="21416" ht="13.5" customHeight="1"/>
    <row r="21417" ht="13.5" customHeight="1"/>
    <row r="21418" ht="13.5" customHeight="1"/>
    <row r="21419" ht="13.5" customHeight="1"/>
    <row r="21420" ht="13.5" customHeight="1"/>
    <row r="21421" ht="13.5" customHeight="1"/>
    <row r="21422" ht="13.5" customHeight="1"/>
    <row r="21423" ht="13.5" customHeight="1"/>
    <row r="21424" ht="13.5" customHeight="1"/>
    <row r="21425" ht="13.5" customHeight="1"/>
    <row r="21426" ht="13.5" customHeight="1"/>
    <row r="21427" ht="13.5" customHeight="1"/>
    <row r="21428" ht="13.5" customHeight="1"/>
    <row r="21429" ht="13.5" customHeight="1"/>
    <row r="21430" ht="13.5" customHeight="1"/>
    <row r="21431" ht="13.5" customHeight="1"/>
    <row r="21432" ht="13.5" customHeight="1"/>
    <row r="21433" ht="13.5" customHeight="1"/>
    <row r="21434" ht="13.5" customHeight="1"/>
    <row r="21435" ht="13.5" customHeight="1"/>
    <row r="21436" ht="13.5" customHeight="1"/>
    <row r="21437" ht="13.5" customHeight="1"/>
    <row r="21438" ht="13.5" customHeight="1"/>
    <row r="21439" ht="13.5" customHeight="1"/>
    <row r="21440" ht="13.5" customHeight="1"/>
    <row r="21441" ht="13.5" customHeight="1"/>
    <row r="21442" ht="13.5" customHeight="1"/>
    <row r="21443" ht="13.5" customHeight="1"/>
    <row r="21444" ht="13.5" customHeight="1"/>
    <row r="21445" ht="13.5" customHeight="1"/>
    <row r="21446" ht="13.5" customHeight="1"/>
    <row r="21447" ht="13.5" customHeight="1"/>
    <row r="21448" ht="13.5" customHeight="1"/>
    <row r="21449" ht="13.5" customHeight="1"/>
    <row r="21450" ht="13.5" customHeight="1"/>
    <row r="21451" ht="13.5" customHeight="1"/>
    <row r="21452" ht="13.5" customHeight="1"/>
    <row r="21453" ht="13.5" customHeight="1"/>
    <row r="21454" ht="13.5" customHeight="1"/>
    <row r="21455" ht="13.5" customHeight="1"/>
    <row r="21456" ht="13.5" customHeight="1"/>
    <row r="21457" ht="13.5" customHeight="1"/>
    <row r="21458" ht="13.5" customHeight="1"/>
    <row r="21459" ht="13.5" customHeight="1"/>
    <row r="21460" ht="13.5" customHeight="1"/>
    <row r="21461" ht="13.5" customHeight="1"/>
    <row r="21462" ht="13.5" customHeight="1"/>
    <row r="21463" ht="13.5" customHeight="1"/>
    <row r="21464" ht="13.5" customHeight="1"/>
    <row r="21465" ht="13.5" customHeight="1"/>
    <row r="21466" ht="13.5" customHeight="1"/>
    <row r="21467" ht="13.5" customHeight="1"/>
    <row r="21468" ht="13.5" customHeight="1"/>
    <row r="21469" ht="13.5" customHeight="1"/>
    <row r="21470" ht="13.5" customHeight="1"/>
    <row r="21471" ht="13.5" customHeight="1"/>
    <row r="21472" ht="13.5" customHeight="1"/>
    <row r="21473" ht="13.5" customHeight="1"/>
    <row r="21474" ht="13.5" customHeight="1"/>
    <row r="21475" ht="13.5" customHeight="1"/>
    <row r="21476" ht="13.5" customHeight="1"/>
    <row r="21477" ht="13.5" customHeight="1"/>
    <row r="21478" ht="13.5" customHeight="1"/>
    <row r="21479" ht="13.5" customHeight="1"/>
    <row r="21480" ht="13.5" customHeight="1"/>
    <row r="21481" ht="13.5" customHeight="1"/>
    <row r="21482" ht="13.5" customHeight="1"/>
    <row r="21483" ht="13.5" customHeight="1"/>
    <row r="21484" ht="13.5" customHeight="1"/>
    <row r="21485" ht="13.5" customHeight="1"/>
    <row r="21486" ht="13.5" customHeight="1"/>
    <row r="21487" ht="13.5" customHeight="1"/>
    <row r="21488" ht="13.5" customHeight="1"/>
    <row r="21489" ht="13.5" customHeight="1"/>
    <row r="21490" ht="13.5" customHeight="1"/>
    <row r="21491" ht="13.5" customHeight="1"/>
    <row r="21492" ht="13.5" customHeight="1"/>
    <row r="21493" ht="13.5" customHeight="1"/>
    <row r="21494" ht="13.5" customHeight="1"/>
    <row r="21495" ht="13.5" customHeight="1"/>
    <row r="21496" ht="13.5" customHeight="1"/>
    <row r="21497" ht="13.5" customHeight="1"/>
    <row r="21498" ht="13.5" customHeight="1"/>
    <row r="21499" ht="13.5" customHeight="1"/>
    <row r="21500" ht="13.5" customHeight="1"/>
    <row r="21501" ht="13.5" customHeight="1"/>
    <row r="21502" ht="13.5" customHeight="1"/>
    <row r="21503" ht="13.5" customHeight="1"/>
    <row r="21504" ht="13.5" customHeight="1"/>
    <row r="21505" ht="13.5" customHeight="1"/>
    <row r="21506" ht="13.5" customHeight="1"/>
    <row r="21507" ht="13.5" customHeight="1"/>
    <row r="21508" ht="13.5" customHeight="1"/>
    <row r="21509" ht="13.5" customHeight="1"/>
    <row r="21510" ht="13.5" customHeight="1"/>
    <row r="21511" ht="13.5" customHeight="1"/>
    <row r="21512" ht="13.5" customHeight="1"/>
    <row r="21513" ht="13.5" customHeight="1"/>
    <row r="21514" ht="13.5" customHeight="1"/>
    <row r="21515" ht="13.5" customHeight="1"/>
    <row r="21516" ht="13.5" customHeight="1"/>
    <row r="21517" ht="13.5" customHeight="1"/>
    <row r="21518" ht="13.5" customHeight="1"/>
    <row r="21519" ht="13.5" customHeight="1"/>
    <row r="21520" ht="13.5" customHeight="1"/>
    <row r="21521" ht="13.5" customHeight="1"/>
    <row r="21522" ht="13.5" customHeight="1"/>
    <row r="21523" ht="13.5" customHeight="1"/>
    <row r="21524" ht="13.5" customHeight="1"/>
    <row r="21525" ht="13.5" customHeight="1"/>
    <row r="21526" ht="13.5" customHeight="1"/>
    <row r="21527" ht="13.5" customHeight="1"/>
    <row r="21528" ht="13.5" customHeight="1"/>
    <row r="21529" ht="13.5" customHeight="1"/>
    <row r="21530" ht="13.5" customHeight="1"/>
    <row r="21531" ht="13.5" customHeight="1"/>
    <row r="21532" ht="13.5" customHeight="1"/>
    <row r="21533" ht="13.5" customHeight="1"/>
    <row r="21534" ht="13.5" customHeight="1"/>
    <row r="21535" ht="13.5" customHeight="1"/>
    <row r="21536" ht="13.5" customHeight="1"/>
    <row r="21537" ht="13.5" customHeight="1"/>
    <row r="21538" ht="13.5" customHeight="1"/>
    <row r="21539" ht="13.5" customHeight="1"/>
    <row r="21540" ht="13.5" customHeight="1"/>
    <row r="21541" ht="13.5" customHeight="1"/>
    <row r="21542" ht="13.5" customHeight="1"/>
    <row r="21543" ht="13.5" customHeight="1"/>
    <row r="21544" ht="13.5" customHeight="1"/>
    <row r="21545" ht="13.5" customHeight="1"/>
    <row r="21546" ht="13.5" customHeight="1"/>
    <row r="21547" ht="13.5" customHeight="1"/>
    <row r="21548" ht="13.5" customHeight="1"/>
    <row r="21549" ht="13.5" customHeight="1"/>
    <row r="21550" ht="13.5" customHeight="1"/>
    <row r="21551" ht="13.5" customHeight="1"/>
    <row r="21552" ht="13.5" customHeight="1"/>
    <row r="21553" ht="13.5" customHeight="1"/>
    <row r="21554" ht="13.5" customHeight="1"/>
    <row r="21555" ht="13.5" customHeight="1"/>
    <row r="21556" ht="13.5" customHeight="1"/>
    <row r="21557" ht="13.5" customHeight="1"/>
    <row r="21558" ht="13.5" customHeight="1"/>
    <row r="21559" ht="13.5" customHeight="1"/>
    <row r="21560" ht="13.5" customHeight="1"/>
    <row r="21561" ht="13.5" customHeight="1"/>
    <row r="21562" ht="13.5" customHeight="1"/>
    <row r="21563" ht="13.5" customHeight="1"/>
    <row r="21564" ht="13.5" customHeight="1"/>
    <row r="21565" ht="13.5" customHeight="1"/>
    <row r="21566" ht="13.5" customHeight="1"/>
    <row r="21567" ht="13.5" customHeight="1"/>
    <row r="21568" ht="13.5" customHeight="1"/>
    <row r="21569" ht="13.5" customHeight="1"/>
    <row r="21570" ht="13.5" customHeight="1"/>
    <row r="21571" ht="13.5" customHeight="1"/>
    <row r="21572" ht="13.5" customHeight="1"/>
    <row r="21573" ht="13.5" customHeight="1"/>
    <row r="21574" ht="13.5" customHeight="1"/>
    <row r="21575" ht="13.5" customHeight="1"/>
    <row r="21576" ht="13.5" customHeight="1"/>
    <row r="21577" ht="13.5" customHeight="1"/>
    <row r="21578" ht="13.5" customHeight="1"/>
    <row r="21579" ht="13.5" customHeight="1"/>
    <row r="21580" ht="13.5" customHeight="1"/>
    <row r="21581" ht="13.5" customHeight="1"/>
    <row r="21582" ht="13.5" customHeight="1"/>
    <row r="21583" ht="13.5" customHeight="1"/>
    <row r="21584" ht="13.5" customHeight="1"/>
    <row r="21585" ht="13.5" customHeight="1"/>
    <row r="21586" ht="13.5" customHeight="1"/>
    <row r="21587" ht="13.5" customHeight="1"/>
    <row r="21588" ht="13.5" customHeight="1"/>
    <row r="21589" ht="13.5" customHeight="1"/>
    <row r="21590" ht="13.5" customHeight="1"/>
    <row r="21591" ht="13.5" customHeight="1"/>
    <row r="21592" ht="13.5" customHeight="1"/>
    <row r="21593" ht="13.5" customHeight="1"/>
    <row r="21594" ht="13.5" customHeight="1"/>
    <row r="21595" ht="13.5" customHeight="1"/>
    <row r="21596" ht="13.5" customHeight="1"/>
    <row r="21597" ht="13.5" customHeight="1"/>
    <row r="21598" ht="13.5" customHeight="1"/>
    <row r="21599" ht="13.5" customHeight="1"/>
    <row r="21600" ht="13.5" customHeight="1"/>
    <row r="21601" ht="13.5" customHeight="1"/>
    <row r="21602" ht="13.5" customHeight="1"/>
    <row r="21603" ht="13.5" customHeight="1"/>
    <row r="21604" ht="13.5" customHeight="1"/>
    <row r="21605" ht="13.5" customHeight="1"/>
    <row r="21606" ht="13.5" customHeight="1"/>
    <row r="21607" ht="13.5" customHeight="1"/>
    <row r="21608" ht="13.5" customHeight="1"/>
    <row r="21609" ht="13.5" customHeight="1"/>
    <row r="21610" ht="13.5" customHeight="1"/>
    <row r="21611" ht="13.5" customHeight="1"/>
    <row r="21612" ht="13.5" customHeight="1"/>
    <row r="21613" ht="13.5" customHeight="1"/>
    <row r="21614" ht="13.5" customHeight="1"/>
    <row r="21615" ht="13.5" customHeight="1"/>
    <row r="21616" ht="13.5" customHeight="1"/>
    <row r="21617" ht="13.5" customHeight="1"/>
    <row r="21618" ht="13.5" customHeight="1"/>
    <row r="21619" ht="13.5" customHeight="1"/>
    <row r="21620" ht="13.5" customHeight="1"/>
    <row r="21621" ht="13.5" customHeight="1"/>
    <row r="21622" ht="13.5" customHeight="1"/>
    <row r="21623" ht="13.5" customHeight="1"/>
    <row r="21624" ht="13.5" customHeight="1"/>
    <row r="21625" ht="13.5" customHeight="1"/>
    <row r="21626" ht="13.5" customHeight="1"/>
    <row r="21627" ht="13.5" customHeight="1"/>
    <row r="21628" ht="13.5" customHeight="1"/>
    <row r="21629" ht="13.5" customHeight="1"/>
    <row r="21630" ht="13.5" customHeight="1"/>
    <row r="21631" ht="13.5" customHeight="1"/>
    <row r="21632" ht="13.5" customHeight="1"/>
    <row r="21633" ht="13.5" customHeight="1"/>
    <row r="21634" ht="13.5" customHeight="1"/>
    <row r="21635" ht="13.5" customHeight="1"/>
    <row r="21636" ht="13.5" customHeight="1"/>
    <row r="21637" ht="13.5" customHeight="1"/>
    <row r="21638" ht="13.5" customHeight="1"/>
    <row r="21639" ht="13.5" customHeight="1"/>
    <row r="21640" ht="13.5" customHeight="1"/>
    <row r="21641" ht="13.5" customHeight="1"/>
    <row r="21642" ht="13.5" customHeight="1"/>
    <row r="21643" ht="13.5" customHeight="1"/>
    <row r="21644" ht="13.5" customHeight="1"/>
    <row r="21645" ht="13.5" customHeight="1"/>
    <row r="21646" ht="13.5" customHeight="1"/>
    <row r="21647" ht="13.5" customHeight="1"/>
    <row r="21648" ht="13.5" customHeight="1"/>
    <row r="21649" ht="13.5" customHeight="1"/>
    <row r="21650" ht="13.5" customHeight="1"/>
    <row r="21651" ht="13.5" customHeight="1"/>
    <row r="21652" ht="13.5" customHeight="1"/>
    <row r="21653" ht="13.5" customHeight="1"/>
    <row r="21654" ht="13.5" customHeight="1"/>
    <row r="21655" ht="13.5" customHeight="1"/>
    <row r="21656" ht="13.5" customHeight="1"/>
    <row r="21657" ht="13.5" customHeight="1"/>
    <row r="21658" ht="13.5" customHeight="1"/>
    <row r="21659" ht="13.5" customHeight="1"/>
    <row r="21660" ht="13.5" customHeight="1"/>
    <row r="21661" ht="13.5" customHeight="1"/>
    <row r="21662" ht="13.5" customHeight="1"/>
    <row r="21663" ht="13.5" customHeight="1"/>
    <row r="21664" ht="13.5" customHeight="1"/>
    <row r="21665" ht="13.5" customHeight="1"/>
    <row r="21666" ht="13.5" customHeight="1"/>
    <row r="21667" ht="13.5" customHeight="1"/>
    <row r="21668" ht="13.5" customHeight="1"/>
    <row r="21669" ht="13.5" customHeight="1"/>
    <row r="21670" ht="13.5" customHeight="1"/>
    <row r="21671" ht="13.5" customHeight="1"/>
    <row r="21672" ht="13.5" customHeight="1"/>
    <row r="21673" ht="13.5" customHeight="1"/>
    <row r="21674" ht="13.5" customHeight="1"/>
    <row r="21675" ht="13.5" customHeight="1"/>
    <row r="21676" ht="13.5" customHeight="1"/>
    <row r="21677" ht="13.5" customHeight="1"/>
    <row r="21678" ht="13.5" customHeight="1"/>
    <row r="21679" ht="13.5" customHeight="1"/>
    <row r="21680" ht="13.5" customHeight="1"/>
    <row r="21681" ht="13.5" customHeight="1"/>
    <row r="21682" ht="13.5" customHeight="1"/>
    <row r="21683" ht="13.5" customHeight="1"/>
    <row r="21684" ht="13.5" customHeight="1"/>
    <row r="21685" ht="13.5" customHeight="1"/>
    <row r="21686" ht="13.5" customHeight="1"/>
    <row r="21687" ht="13.5" customHeight="1"/>
    <row r="21688" ht="13.5" customHeight="1"/>
    <row r="21689" ht="13.5" customHeight="1"/>
    <row r="21690" ht="13.5" customHeight="1"/>
    <row r="21691" ht="13.5" customHeight="1"/>
    <row r="21692" ht="13.5" customHeight="1"/>
    <row r="21693" ht="13.5" customHeight="1"/>
    <row r="21694" ht="13.5" customHeight="1"/>
    <row r="21695" ht="13.5" customHeight="1"/>
    <row r="21696" ht="13.5" customHeight="1"/>
    <row r="21697" ht="13.5" customHeight="1"/>
    <row r="21698" ht="13.5" customHeight="1"/>
    <row r="21699" ht="13.5" customHeight="1"/>
    <row r="21700" ht="13.5" customHeight="1"/>
    <row r="21701" ht="13.5" customHeight="1"/>
    <row r="21702" ht="13.5" customHeight="1"/>
    <row r="21703" ht="13.5" customHeight="1"/>
    <row r="21704" ht="13.5" customHeight="1"/>
    <row r="21705" ht="13.5" customHeight="1"/>
    <row r="21706" ht="13.5" customHeight="1"/>
    <row r="21707" ht="13.5" customHeight="1"/>
    <row r="21708" ht="13.5" customHeight="1"/>
    <row r="21709" ht="13.5" customHeight="1"/>
    <row r="21710" ht="13.5" customHeight="1"/>
    <row r="21711" ht="13.5" customHeight="1"/>
    <row r="21712" ht="13.5" customHeight="1"/>
    <row r="21713" ht="13.5" customHeight="1"/>
    <row r="21714" ht="13.5" customHeight="1"/>
    <row r="21715" ht="13.5" customHeight="1"/>
    <row r="21716" ht="13.5" customHeight="1"/>
    <row r="21717" ht="13.5" customHeight="1"/>
    <row r="21718" ht="13.5" customHeight="1"/>
    <row r="21719" ht="13.5" customHeight="1"/>
    <row r="21720" ht="13.5" customHeight="1"/>
    <row r="21721" ht="13.5" customHeight="1"/>
    <row r="21722" ht="13.5" customHeight="1"/>
    <row r="21723" ht="13.5" customHeight="1"/>
    <row r="21724" ht="13.5" customHeight="1"/>
    <row r="21725" ht="13.5" customHeight="1"/>
    <row r="21726" ht="13.5" customHeight="1"/>
    <row r="21727" ht="13.5" customHeight="1"/>
    <row r="21728" ht="13.5" customHeight="1"/>
    <row r="21729" ht="13.5" customHeight="1"/>
    <row r="21730" ht="13.5" customHeight="1"/>
    <row r="21731" ht="13.5" customHeight="1"/>
    <row r="21732" ht="13.5" customHeight="1"/>
    <row r="21733" ht="13.5" customHeight="1"/>
    <row r="21734" ht="13.5" customHeight="1"/>
    <row r="21735" ht="13.5" customHeight="1"/>
    <row r="21736" ht="13.5" customHeight="1"/>
    <row r="21737" ht="13.5" customHeight="1"/>
    <row r="21738" ht="13.5" customHeight="1"/>
    <row r="21739" ht="13.5" customHeight="1"/>
    <row r="21740" ht="13.5" customHeight="1"/>
    <row r="21741" ht="13.5" customHeight="1"/>
    <row r="21742" ht="13.5" customHeight="1"/>
    <row r="21743" ht="13.5" customHeight="1"/>
    <row r="21744" ht="13.5" customHeight="1"/>
    <row r="21745" ht="13.5" customHeight="1"/>
    <row r="21746" ht="13.5" customHeight="1"/>
    <row r="21747" ht="13.5" customHeight="1"/>
    <row r="21748" ht="13.5" customHeight="1"/>
    <row r="21749" ht="13.5" customHeight="1"/>
    <row r="21750" ht="13.5" customHeight="1"/>
    <row r="21751" ht="13.5" customHeight="1"/>
    <row r="21752" ht="13.5" customHeight="1"/>
    <row r="21753" ht="13.5" customHeight="1"/>
    <row r="21754" ht="13.5" customHeight="1"/>
    <row r="21755" ht="13.5" customHeight="1"/>
    <row r="21756" ht="13.5" customHeight="1"/>
    <row r="21757" ht="13.5" customHeight="1"/>
    <row r="21758" ht="13.5" customHeight="1"/>
    <row r="21759" ht="13.5" customHeight="1"/>
    <row r="21760" ht="13.5" customHeight="1"/>
    <row r="21761" ht="13.5" customHeight="1"/>
    <row r="21762" ht="13.5" customHeight="1"/>
    <row r="21763" ht="13.5" customHeight="1"/>
    <row r="21764" ht="13.5" customHeight="1"/>
    <row r="21765" ht="13.5" customHeight="1"/>
    <row r="21766" ht="13.5" customHeight="1"/>
    <row r="21767" ht="13.5" customHeight="1"/>
    <row r="21768" ht="13.5" customHeight="1"/>
    <row r="21769" ht="13.5" customHeight="1"/>
    <row r="21770" ht="13.5" customHeight="1"/>
    <row r="21771" ht="13.5" customHeight="1"/>
    <row r="21772" ht="13.5" customHeight="1"/>
    <row r="21773" ht="13.5" customHeight="1"/>
    <row r="21774" ht="13.5" customHeight="1"/>
    <row r="21775" ht="13.5" customHeight="1"/>
    <row r="21776" ht="13.5" customHeight="1"/>
    <row r="21777" ht="13.5" customHeight="1"/>
    <row r="21778" ht="13.5" customHeight="1"/>
    <row r="21779" ht="13.5" customHeight="1"/>
    <row r="21780" ht="13.5" customHeight="1"/>
    <row r="21781" ht="13.5" customHeight="1"/>
    <row r="21782" ht="13.5" customHeight="1"/>
    <row r="21783" ht="13.5" customHeight="1"/>
    <row r="21784" ht="13.5" customHeight="1"/>
    <row r="21785" ht="13.5" customHeight="1"/>
    <row r="21786" ht="13.5" customHeight="1"/>
    <row r="21787" ht="13.5" customHeight="1"/>
    <row r="21788" ht="13.5" customHeight="1"/>
    <row r="21789" ht="13.5" customHeight="1"/>
    <row r="21790" ht="13.5" customHeight="1"/>
    <row r="21791" ht="13.5" customHeight="1"/>
    <row r="21792" ht="13.5" customHeight="1"/>
    <row r="21793" ht="13.5" customHeight="1"/>
    <row r="21794" ht="13.5" customHeight="1"/>
    <row r="21795" ht="13.5" customHeight="1"/>
    <row r="21796" ht="13.5" customHeight="1"/>
    <row r="21797" ht="13.5" customHeight="1"/>
    <row r="21798" ht="13.5" customHeight="1"/>
    <row r="21799" ht="13.5" customHeight="1"/>
    <row r="21800" ht="13.5" customHeight="1"/>
    <row r="21801" ht="13.5" customHeight="1"/>
    <row r="21802" ht="13.5" customHeight="1"/>
    <row r="21803" ht="13.5" customHeight="1"/>
    <row r="21804" ht="13.5" customHeight="1"/>
    <row r="21805" ht="13.5" customHeight="1"/>
    <row r="21806" ht="13.5" customHeight="1"/>
    <row r="21807" ht="13.5" customHeight="1"/>
    <row r="21808" ht="13.5" customHeight="1"/>
    <row r="21809" ht="13.5" customHeight="1"/>
    <row r="21810" ht="13.5" customHeight="1"/>
    <row r="21811" ht="13.5" customHeight="1"/>
    <row r="21812" ht="13.5" customHeight="1"/>
    <row r="21813" ht="13.5" customHeight="1"/>
    <row r="21814" ht="13.5" customHeight="1"/>
    <row r="21815" ht="13.5" customHeight="1"/>
    <row r="21816" ht="13.5" customHeight="1"/>
    <row r="21817" ht="13.5" customHeight="1"/>
    <row r="21818" ht="13.5" customHeight="1"/>
    <row r="21819" ht="13.5" customHeight="1"/>
    <row r="21820" ht="13.5" customHeight="1"/>
    <row r="21821" ht="13.5" customHeight="1"/>
    <row r="21822" ht="13.5" customHeight="1"/>
    <row r="21823" ht="13.5" customHeight="1"/>
    <row r="21824" ht="13.5" customHeight="1"/>
    <row r="21825" ht="13.5" customHeight="1"/>
    <row r="21826" ht="13.5" customHeight="1"/>
    <row r="21827" ht="13.5" customHeight="1"/>
    <row r="21828" ht="13.5" customHeight="1"/>
    <row r="21829" ht="13.5" customHeight="1"/>
    <row r="21830" ht="13.5" customHeight="1"/>
    <row r="21831" ht="13.5" customHeight="1"/>
    <row r="21832" ht="13.5" customHeight="1"/>
    <row r="21833" ht="13.5" customHeight="1"/>
    <row r="21834" ht="13.5" customHeight="1"/>
    <row r="21835" ht="13.5" customHeight="1"/>
    <row r="21836" ht="13.5" customHeight="1"/>
    <row r="21837" ht="13.5" customHeight="1"/>
    <row r="21838" ht="13.5" customHeight="1"/>
    <row r="21839" ht="13.5" customHeight="1"/>
    <row r="21840" ht="13.5" customHeight="1"/>
    <row r="21841" ht="13.5" customHeight="1"/>
    <row r="21842" ht="13.5" customHeight="1"/>
    <row r="21843" ht="13.5" customHeight="1"/>
    <row r="21844" ht="13.5" customHeight="1"/>
    <row r="21845" ht="13.5" customHeight="1"/>
    <row r="21846" ht="13.5" customHeight="1"/>
    <row r="21847" ht="13.5" customHeight="1"/>
    <row r="21848" ht="13.5" customHeight="1"/>
    <row r="21849" ht="13.5" customHeight="1"/>
    <row r="21850" ht="13.5" customHeight="1"/>
    <row r="21851" ht="13.5" customHeight="1"/>
    <row r="21852" ht="13.5" customHeight="1"/>
    <row r="21853" ht="13.5" customHeight="1"/>
    <row r="21854" ht="13.5" customHeight="1"/>
    <row r="21855" ht="13.5" customHeight="1"/>
    <row r="21856" ht="13.5" customHeight="1"/>
    <row r="21857" ht="13.5" customHeight="1"/>
    <row r="21858" ht="13.5" customHeight="1"/>
    <row r="21859" ht="13.5" customHeight="1"/>
    <row r="21860" ht="13.5" customHeight="1"/>
    <row r="21861" ht="13.5" customHeight="1"/>
    <row r="21862" ht="13.5" customHeight="1"/>
    <row r="21863" ht="13.5" customHeight="1"/>
    <row r="21864" ht="13.5" customHeight="1"/>
    <row r="21865" ht="13.5" customHeight="1"/>
    <row r="21866" ht="13.5" customHeight="1"/>
    <row r="21867" ht="13.5" customHeight="1"/>
    <row r="21868" ht="13.5" customHeight="1"/>
    <row r="21869" ht="13.5" customHeight="1"/>
    <row r="21870" ht="13.5" customHeight="1"/>
    <row r="21871" ht="13.5" customHeight="1"/>
    <row r="21872" ht="13.5" customHeight="1"/>
    <row r="21873" ht="13.5" customHeight="1"/>
    <row r="21874" ht="13.5" customHeight="1"/>
    <row r="21875" ht="13.5" customHeight="1"/>
    <row r="21876" ht="13.5" customHeight="1"/>
    <row r="21877" ht="13.5" customHeight="1"/>
    <row r="21878" ht="13.5" customHeight="1"/>
    <row r="21879" ht="13.5" customHeight="1"/>
    <row r="21880" ht="13.5" customHeight="1"/>
    <row r="21881" ht="13.5" customHeight="1"/>
    <row r="21882" ht="13.5" customHeight="1"/>
    <row r="21883" ht="13.5" customHeight="1"/>
    <row r="21884" ht="13.5" customHeight="1"/>
    <row r="21885" ht="13.5" customHeight="1"/>
    <row r="21886" ht="13.5" customHeight="1"/>
    <row r="21887" ht="13.5" customHeight="1"/>
    <row r="21888" ht="13.5" customHeight="1"/>
    <row r="21889" ht="13.5" customHeight="1"/>
    <row r="21890" ht="13.5" customHeight="1"/>
    <row r="21891" ht="13.5" customHeight="1"/>
    <row r="21892" ht="13.5" customHeight="1"/>
    <row r="21893" ht="13.5" customHeight="1"/>
    <row r="21894" ht="13.5" customHeight="1"/>
    <row r="21895" ht="13.5" customHeight="1"/>
    <row r="21896" ht="13.5" customHeight="1"/>
    <row r="21897" ht="13.5" customHeight="1"/>
    <row r="21898" ht="13.5" customHeight="1"/>
    <row r="21899" ht="13.5" customHeight="1"/>
    <row r="21900" ht="13.5" customHeight="1"/>
    <row r="21901" ht="13.5" customHeight="1"/>
    <row r="21902" ht="13.5" customHeight="1"/>
    <row r="21903" ht="13.5" customHeight="1"/>
    <row r="21904" ht="13.5" customHeight="1"/>
    <row r="21905" ht="13.5" customHeight="1"/>
    <row r="21906" ht="13.5" customHeight="1"/>
    <row r="21907" ht="13.5" customHeight="1"/>
    <row r="21908" ht="13.5" customHeight="1"/>
    <row r="21909" ht="13.5" customHeight="1"/>
    <row r="21910" ht="13.5" customHeight="1"/>
    <row r="21911" ht="13.5" customHeight="1"/>
    <row r="21912" ht="13.5" customHeight="1"/>
    <row r="21913" ht="13.5" customHeight="1"/>
    <row r="21914" ht="13.5" customHeight="1"/>
    <row r="21915" ht="13.5" customHeight="1"/>
    <row r="21916" ht="13.5" customHeight="1"/>
    <row r="21917" ht="13.5" customHeight="1"/>
    <row r="21918" ht="13.5" customHeight="1"/>
    <row r="21919" ht="13.5" customHeight="1"/>
    <row r="21920" ht="13.5" customHeight="1"/>
    <row r="21921" ht="13.5" customHeight="1"/>
    <row r="21922" ht="13.5" customHeight="1"/>
    <row r="21923" ht="13.5" customHeight="1"/>
    <row r="21924" ht="13.5" customHeight="1"/>
    <row r="21925" ht="13.5" customHeight="1"/>
    <row r="21926" ht="13.5" customHeight="1"/>
    <row r="21927" ht="13.5" customHeight="1"/>
    <row r="21928" ht="13.5" customHeight="1"/>
    <row r="21929" ht="13.5" customHeight="1"/>
    <row r="21930" ht="13.5" customHeight="1"/>
    <row r="21931" ht="13.5" customHeight="1"/>
    <row r="21932" ht="13.5" customHeight="1"/>
    <row r="21933" ht="13.5" customHeight="1"/>
    <row r="21934" ht="13.5" customHeight="1"/>
    <row r="21935" ht="13.5" customHeight="1"/>
    <row r="21936" ht="13.5" customHeight="1"/>
    <row r="21937" ht="13.5" customHeight="1"/>
    <row r="21938" ht="13.5" customHeight="1"/>
    <row r="21939" ht="13.5" customHeight="1"/>
    <row r="21940" ht="13.5" customHeight="1"/>
    <row r="21941" ht="13.5" customHeight="1"/>
    <row r="21942" ht="13.5" customHeight="1"/>
    <row r="21943" ht="13.5" customHeight="1"/>
    <row r="21944" ht="13.5" customHeight="1"/>
    <row r="21945" ht="13.5" customHeight="1"/>
    <row r="21946" ht="13.5" customHeight="1"/>
    <row r="21947" ht="13.5" customHeight="1"/>
    <row r="21948" ht="13.5" customHeight="1"/>
    <row r="21949" ht="13.5" customHeight="1"/>
    <row r="21950" ht="13.5" customHeight="1"/>
    <row r="21951" ht="13.5" customHeight="1"/>
    <row r="21952" ht="13.5" customHeight="1"/>
    <row r="21953" ht="13.5" customHeight="1"/>
    <row r="21954" ht="13.5" customHeight="1"/>
    <row r="21955" ht="13.5" customHeight="1"/>
    <row r="21956" ht="13.5" customHeight="1"/>
    <row r="21957" ht="13.5" customHeight="1"/>
    <row r="21958" ht="13.5" customHeight="1"/>
    <row r="21959" ht="13.5" customHeight="1"/>
    <row r="21960" ht="13.5" customHeight="1"/>
    <row r="21961" ht="13.5" customHeight="1"/>
    <row r="21962" ht="13.5" customHeight="1"/>
    <row r="21963" ht="13.5" customHeight="1"/>
    <row r="21964" ht="13.5" customHeight="1"/>
    <row r="21965" ht="13.5" customHeight="1"/>
    <row r="21966" ht="13.5" customHeight="1"/>
    <row r="21967" ht="13.5" customHeight="1"/>
    <row r="21968" ht="13.5" customHeight="1"/>
    <row r="21969" ht="13.5" customHeight="1"/>
    <row r="21970" ht="13.5" customHeight="1"/>
    <row r="21971" ht="13.5" customHeight="1"/>
    <row r="21972" ht="13.5" customHeight="1"/>
    <row r="21973" ht="13.5" customHeight="1"/>
    <row r="21974" ht="13.5" customHeight="1"/>
    <row r="21975" ht="13.5" customHeight="1"/>
    <row r="21976" ht="13.5" customHeight="1"/>
    <row r="21977" ht="13.5" customHeight="1"/>
    <row r="21978" ht="13.5" customHeight="1"/>
    <row r="21979" ht="13.5" customHeight="1"/>
    <row r="21980" ht="13.5" customHeight="1"/>
    <row r="21981" ht="13.5" customHeight="1"/>
    <row r="21982" ht="13.5" customHeight="1"/>
    <row r="21983" ht="13.5" customHeight="1"/>
    <row r="21984" ht="13.5" customHeight="1"/>
    <row r="21985" ht="13.5" customHeight="1"/>
    <row r="21986" ht="13.5" customHeight="1"/>
    <row r="21987" ht="13.5" customHeight="1"/>
    <row r="21988" ht="13.5" customHeight="1"/>
    <row r="21989" ht="13.5" customHeight="1"/>
    <row r="21990" ht="13.5" customHeight="1"/>
    <row r="21991" ht="13.5" customHeight="1"/>
    <row r="21992" ht="13.5" customHeight="1"/>
    <row r="21993" ht="13.5" customHeight="1"/>
    <row r="21994" ht="13.5" customHeight="1"/>
    <row r="21995" ht="13.5" customHeight="1"/>
    <row r="21996" ht="13.5" customHeight="1"/>
    <row r="21997" ht="13.5" customHeight="1"/>
    <row r="21998" ht="13.5" customHeight="1"/>
    <row r="21999" ht="13.5" customHeight="1"/>
    <row r="22000" ht="13.5" customHeight="1"/>
    <row r="22001" ht="13.5" customHeight="1"/>
    <row r="22002" ht="13.5" customHeight="1"/>
    <row r="22003" ht="13.5" customHeight="1"/>
    <row r="22004" ht="13.5" customHeight="1"/>
    <row r="22005" ht="13.5" customHeight="1"/>
    <row r="22006" ht="13.5" customHeight="1"/>
    <row r="22007" ht="13.5" customHeight="1"/>
    <row r="22008" ht="13.5" customHeight="1"/>
    <row r="22009" ht="13.5" customHeight="1"/>
    <row r="22010" ht="13.5" customHeight="1"/>
    <row r="22011" ht="13.5" customHeight="1"/>
    <row r="22012" ht="13.5" customHeight="1"/>
    <row r="22013" ht="13.5" customHeight="1"/>
    <row r="22014" ht="13.5" customHeight="1"/>
    <row r="22015" ht="13.5" customHeight="1"/>
    <row r="22016" ht="13.5" customHeight="1"/>
    <row r="22017" ht="13.5" customHeight="1"/>
    <row r="22018" ht="13.5" customHeight="1"/>
    <row r="22019" ht="13.5" customHeight="1"/>
    <row r="22020" ht="13.5" customHeight="1"/>
    <row r="22021" ht="13.5" customHeight="1"/>
    <row r="22022" ht="13.5" customHeight="1"/>
    <row r="22023" ht="13.5" customHeight="1"/>
    <row r="22024" ht="13.5" customHeight="1"/>
    <row r="22025" ht="13.5" customHeight="1"/>
    <row r="22026" ht="13.5" customHeight="1"/>
    <row r="22027" ht="13.5" customHeight="1"/>
    <row r="22028" ht="13.5" customHeight="1"/>
    <row r="22029" ht="13.5" customHeight="1"/>
    <row r="22030" ht="13.5" customHeight="1"/>
    <row r="22031" ht="13.5" customHeight="1"/>
    <row r="22032" ht="13.5" customHeight="1"/>
    <row r="22033" ht="13.5" customHeight="1"/>
    <row r="22034" ht="13.5" customHeight="1"/>
    <row r="22035" ht="13.5" customHeight="1"/>
    <row r="22036" ht="13.5" customHeight="1"/>
    <row r="22037" ht="13.5" customHeight="1"/>
    <row r="22038" ht="13.5" customHeight="1"/>
    <row r="22039" ht="13.5" customHeight="1"/>
    <row r="22040" ht="13.5" customHeight="1"/>
    <row r="22041" ht="13.5" customHeight="1"/>
    <row r="22042" ht="13.5" customHeight="1"/>
    <row r="22043" ht="13.5" customHeight="1"/>
    <row r="22044" ht="13.5" customHeight="1"/>
    <row r="22045" ht="13.5" customHeight="1"/>
    <row r="22046" ht="13.5" customHeight="1"/>
    <row r="22047" ht="13.5" customHeight="1"/>
    <row r="22048" ht="13.5" customHeight="1"/>
    <row r="22049" ht="13.5" customHeight="1"/>
    <row r="22050" ht="13.5" customHeight="1"/>
    <row r="22051" ht="13.5" customHeight="1"/>
    <row r="22052" ht="13.5" customHeight="1"/>
    <row r="22053" ht="13.5" customHeight="1"/>
    <row r="22054" ht="13.5" customHeight="1"/>
    <row r="22055" ht="13.5" customHeight="1"/>
    <row r="22056" ht="13.5" customHeight="1"/>
    <row r="22057" ht="13.5" customHeight="1"/>
    <row r="22058" ht="13.5" customHeight="1"/>
    <row r="22059" ht="13.5" customHeight="1"/>
    <row r="22060" ht="13.5" customHeight="1"/>
    <row r="22061" ht="13.5" customHeight="1"/>
    <row r="22062" ht="13.5" customHeight="1"/>
    <row r="22063" ht="13.5" customHeight="1"/>
    <row r="22064" ht="13.5" customHeight="1"/>
    <row r="22065" ht="13.5" customHeight="1"/>
    <row r="22066" ht="13.5" customHeight="1"/>
    <row r="22067" ht="13.5" customHeight="1"/>
    <row r="22068" ht="13.5" customHeight="1"/>
    <row r="22069" ht="13.5" customHeight="1"/>
    <row r="22070" ht="13.5" customHeight="1"/>
    <row r="22071" ht="13.5" customHeight="1"/>
    <row r="22072" ht="13.5" customHeight="1"/>
    <row r="22073" ht="13.5" customHeight="1"/>
    <row r="22074" ht="13.5" customHeight="1"/>
    <row r="22075" ht="13.5" customHeight="1"/>
    <row r="22076" ht="13.5" customHeight="1"/>
    <row r="22077" ht="13.5" customHeight="1"/>
    <row r="22078" ht="13.5" customHeight="1"/>
    <row r="22079" ht="13.5" customHeight="1"/>
    <row r="22080" ht="13.5" customHeight="1"/>
    <row r="22081" ht="13.5" customHeight="1"/>
    <row r="22082" ht="13.5" customHeight="1"/>
    <row r="22083" ht="13.5" customHeight="1"/>
    <row r="22084" ht="13.5" customHeight="1"/>
    <row r="22085" ht="13.5" customHeight="1"/>
    <row r="22086" ht="13.5" customHeight="1"/>
    <row r="22087" ht="13.5" customHeight="1"/>
    <row r="22088" ht="13.5" customHeight="1"/>
    <row r="22089" ht="13.5" customHeight="1"/>
    <row r="22090" ht="13.5" customHeight="1"/>
    <row r="22091" ht="13.5" customHeight="1"/>
    <row r="22092" ht="13.5" customHeight="1"/>
    <row r="22093" ht="13.5" customHeight="1"/>
    <row r="22094" ht="13.5" customHeight="1"/>
    <row r="22095" ht="13.5" customHeight="1"/>
    <row r="22096" ht="13.5" customHeight="1"/>
    <row r="22097" ht="13.5" customHeight="1"/>
    <row r="22098" ht="13.5" customHeight="1"/>
    <row r="22099" ht="13.5" customHeight="1"/>
    <row r="22100" ht="13.5" customHeight="1"/>
    <row r="22101" ht="13.5" customHeight="1"/>
    <row r="22102" ht="13.5" customHeight="1"/>
    <row r="22103" ht="13.5" customHeight="1"/>
    <row r="22104" ht="13.5" customHeight="1"/>
    <row r="22105" ht="13.5" customHeight="1"/>
    <row r="22106" ht="13.5" customHeight="1"/>
    <row r="22107" ht="13.5" customHeight="1"/>
    <row r="22108" ht="13.5" customHeight="1"/>
    <row r="22109" ht="13.5" customHeight="1"/>
    <row r="22110" ht="13.5" customHeight="1"/>
    <row r="22111" ht="13.5" customHeight="1"/>
    <row r="22112" ht="13.5" customHeight="1"/>
    <row r="22113" ht="13.5" customHeight="1"/>
    <row r="22114" ht="13.5" customHeight="1"/>
    <row r="22115" ht="13.5" customHeight="1"/>
    <row r="22116" ht="13.5" customHeight="1"/>
    <row r="22117" ht="13.5" customHeight="1"/>
    <row r="22118" ht="13.5" customHeight="1"/>
    <row r="22119" ht="13.5" customHeight="1"/>
    <row r="22120" ht="13.5" customHeight="1"/>
    <row r="22121" ht="13.5" customHeight="1"/>
    <row r="22122" ht="13.5" customHeight="1"/>
    <row r="22123" ht="13.5" customHeight="1"/>
    <row r="22124" ht="13.5" customHeight="1"/>
    <row r="22125" ht="13.5" customHeight="1"/>
    <row r="22126" ht="13.5" customHeight="1"/>
    <row r="22127" ht="13.5" customHeight="1"/>
    <row r="22128" ht="13.5" customHeight="1"/>
    <row r="22129" ht="13.5" customHeight="1"/>
    <row r="22130" ht="13.5" customHeight="1"/>
    <row r="22131" ht="13.5" customHeight="1"/>
    <row r="22132" ht="13.5" customHeight="1"/>
    <row r="22133" ht="13.5" customHeight="1"/>
    <row r="22134" ht="13.5" customHeight="1"/>
    <row r="22135" ht="13.5" customHeight="1"/>
    <row r="22136" ht="13.5" customHeight="1"/>
    <row r="22137" ht="13.5" customHeight="1"/>
    <row r="22138" ht="13.5" customHeight="1"/>
    <row r="22139" ht="13.5" customHeight="1"/>
    <row r="22140" ht="13.5" customHeight="1"/>
    <row r="22141" ht="13.5" customHeight="1"/>
    <row r="22142" ht="13.5" customHeight="1"/>
    <row r="22143" ht="13.5" customHeight="1"/>
    <row r="22144" ht="13.5" customHeight="1"/>
    <row r="22145" ht="13.5" customHeight="1"/>
    <row r="22146" ht="13.5" customHeight="1"/>
    <row r="22147" ht="13.5" customHeight="1"/>
    <row r="22148" ht="13.5" customHeight="1"/>
    <row r="22149" ht="13.5" customHeight="1"/>
    <row r="22150" ht="13.5" customHeight="1"/>
    <row r="22151" ht="13.5" customHeight="1"/>
    <row r="22152" ht="13.5" customHeight="1"/>
    <row r="22153" ht="13.5" customHeight="1"/>
    <row r="22154" ht="13.5" customHeight="1"/>
    <row r="22155" ht="13.5" customHeight="1"/>
    <row r="22156" ht="13.5" customHeight="1"/>
    <row r="22157" ht="13.5" customHeight="1"/>
    <row r="22158" ht="13.5" customHeight="1"/>
    <row r="22159" ht="13.5" customHeight="1"/>
    <row r="22160" ht="13.5" customHeight="1"/>
    <row r="22161" ht="13.5" customHeight="1"/>
    <row r="22162" ht="13.5" customHeight="1"/>
    <row r="22163" ht="13.5" customHeight="1"/>
    <row r="22164" ht="13.5" customHeight="1"/>
    <row r="22165" ht="13.5" customHeight="1"/>
    <row r="22166" ht="13.5" customHeight="1"/>
    <row r="22167" ht="13.5" customHeight="1"/>
    <row r="22168" ht="13.5" customHeight="1"/>
    <row r="22169" ht="13.5" customHeight="1"/>
    <row r="22170" ht="13.5" customHeight="1"/>
    <row r="22171" ht="13.5" customHeight="1"/>
    <row r="22172" ht="13.5" customHeight="1"/>
    <row r="22173" ht="13.5" customHeight="1"/>
    <row r="22174" ht="13.5" customHeight="1"/>
    <row r="22175" ht="13.5" customHeight="1"/>
    <row r="22176" ht="13.5" customHeight="1"/>
    <row r="22177" ht="13.5" customHeight="1"/>
    <row r="22178" ht="13.5" customHeight="1"/>
    <row r="22179" ht="13.5" customHeight="1"/>
    <row r="22180" ht="13.5" customHeight="1"/>
    <row r="22181" ht="13.5" customHeight="1"/>
    <row r="22182" ht="13.5" customHeight="1"/>
    <row r="22183" ht="13.5" customHeight="1"/>
    <row r="22184" ht="13.5" customHeight="1"/>
    <row r="22185" ht="13.5" customHeight="1"/>
    <row r="22186" ht="13.5" customHeight="1"/>
    <row r="22187" ht="13.5" customHeight="1"/>
    <row r="22188" ht="13.5" customHeight="1"/>
    <row r="22189" ht="13.5" customHeight="1"/>
    <row r="22190" ht="13.5" customHeight="1"/>
    <row r="22191" ht="13.5" customHeight="1"/>
    <row r="22192" ht="13.5" customHeight="1"/>
    <row r="22193" ht="13.5" customHeight="1"/>
    <row r="22194" ht="13.5" customHeight="1"/>
    <row r="22195" ht="13.5" customHeight="1"/>
    <row r="22196" ht="13.5" customHeight="1"/>
    <row r="22197" ht="13.5" customHeight="1"/>
    <row r="22198" ht="13.5" customHeight="1"/>
    <row r="22199" ht="13.5" customHeight="1"/>
    <row r="22200" ht="13.5" customHeight="1"/>
    <row r="22201" ht="13.5" customHeight="1"/>
    <row r="22202" ht="13.5" customHeight="1"/>
    <row r="22203" ht="13.5" customHeight="1"/>
    <row r="22204" ht="13.5" customHeight="1"/>
    <row r="22205" ht="13.5" customHeight="1"/>
    <row r="22206" ht="13.5" customHeight="1"/>
    <row r="22207" ht="13.5" customHeight="1"/>
    <row r="22208" ht="13.5" customHeight="1"/>
    <row r="22209" ht="13.5" customHeight="1"/>
    <row r="22210" ht="13.5" customHeight="1"/>
    <row r="22211" ht="13.5" customHeight="1"/>
    <row r="22212" ht="13.5" customHeight="1"/>
    <row r="22213" ht="13.5" customHeight="1"/>
    <row r="22214" ht="13.5" customHeight="1"/>
    <row r="22215" ht="13.5" customHeight="1"/>
    <row r="22216" ht="13.5" customHeight="1"/>
    <row r="22217" ht="13.5" customHeight="1"/>
    <row r="22218" ht="13.5" customHeight="1"/>
    <row r="22219" ht="13.5" customHeight="1"/>
    <row r="22220" ht="13.5" customHeight="1"/>
    <row r="22221" ht="13.5" customHeight="1"/>
    <row r="22222" ht="13.5" customHeight="1"/>
    <row r="22223" ht="13.5" customHeight="1"/>
    <row r="22224" ht="13.5" customHeight="1"/>
    <row r="22225" ht="13.5" customHeight="1"/>
    <row r="22226" ht="13.5" customHeight="1"/>
    <row r="22227" ht="13.5" customHeight="1"/>
    <row r="22228" ht="13.5" customHeight="1"/>
    <row r="22229" ht="13.5" customHeight="1"/>
    <row r="22230" ht="13.5" customHeight="1"/>
    <row r="22231" ht="13.5" customHeight="1"/>
    <row r="22232" ht="13.5" customHeight="1"/>
    <row r="22233" ht="13.5" customHeight="1"/>
    <row r="22234" ht="13.5" customHeight="1"/>
    <row r="22235" ht="13.5" customHeight="1"/>
    <row r="22236" ht="13.5" customHeight="1"/>
    <row r="22237" ht="13.5" customHeight="1"/>
    <row r="22238" ht="13.5" customHeight="1"/>
    <row r="22239" ht="13.5" customHeight="1"/>
    <row r="22240" ht="13.5" customHeight="1"/>
    <row r="22241" ht="13.5" customHeight="1"/>
    <row r="22242" ht="13.5" customHeight="1"/>
    <row r="22243" ht="13.5" customHeight="1"/>
    <row r="22244" ht="13.5" customHeight="1"/>
    <row r="22245" ht="13.5" customHeight="1"/>
    <row r="22246" ht="13.5" customHeight="1"/>
    <row r="22247" ht="13.5" customHeight="1"/>
    <row r="22248" ht="13.5" customHeight="1"/>
    <row r="22249" ht="13.5" customHeight="1"/>
    <row r="22250" ht="13.5" customHeight="1"/>
    <row r="22251" ht="13.5" customHeight="1"/>
    <row r="22252" ht="13.5" customHeight="1"/>
    <row r="22253" ht="13.5" customHeight="1"/>
    <row r="22254" ht="13.5" customHeight="1"/>
    <row r="22255" ht="13.5" customHeight="1"/>
    <row r="22256" ht="13.5" customHeight="1"/>
    <row r="22257" ht="13.5" customHeight="1"/>
    <row r="22258" ht="13.5" customHeight="1"/>
    <row r="22259" ht="13.5" customHeight="1"/>
    <row r="22260" ht="13.5" customHeight="1"/>
    <row r="22261" ht="13.5" customHeight="1"/>
    <row r="22262" ht="13.5" customHeight="1"/>
    <row r="22263" ht="13.5" customHeight="1"/>
    <row r="22264" ht="13.5" customHeight="1"/>
    <row r="22265" ht="13.5" customHeight="1"/>
    <row r="22266" ht="13.5" customHeight="1"/>
    <row r="22267" ht="13.5" customHeight="1"/>
    <row r="22268" ht="13.5" customHeight="1"/>
    <row r="22269" ht="13.5" customHeight="1"/>
    <row r="22270" ht="13.5" customHeight="1"/>
    <row r="22271" ht="13.5" customHeight="1"/>
    <row r="22272" ht="13.5" customHeight="1"/>
    <row r="22273" ht="13.5" customHeight="1"/>
    <row r="22274" ht="13.5" customHeight="1"/>
    <row r="22275" ht="13.5" customHeight="1"/>
    <row r="22276" ht="13.5" customHeight="1"/>
    <row r="22277" ht="13.5" customHeight="1"/>
    <row r="22278" ht="13.5" customHeight="1"/>
    <row r="22279" ht="13.5" customHeight="1"/>
    <row r="22280" ht="13.5" customHeight="1"/>
    <row r="22281" ht="13.5" customHeight="1"/>
    <row r="22282" ht="13.5" customHeight="1"/>
    <row r="22283" ht="13.5" customHeight="1"/>
    <row r="22284" ht="13.5" customHeight="1"/>
    <row r="22285" ht="13.5" customHeight="1"/>
    <row r="22286" ht="13.5" customHeight="1"/>
    <row r="22287" ht="13.5" customHeight="1"/>
    <row r="22288" ht="13.5" customHeight="1"/>
    <row r="22289" ht="13.5" customHeight="1"/>
    <row r="22290" ht="13.5" customHeight="1"/>
    <row r="22291" ht="13.5" customHeight="1"/>
    <row r="22292" ht="13.5" customHeight="1"/>
    <row r="22293" ht="13.5" customHeight="1"/>
    <row r="22294" ht="13.5" customHeight="1"/>
    <row r="22295" ht="13.5" customHeight="1"/>
    <row r="22296" ht="13.5" customHeight="1"/>
    <row r="22297" ht="13.5" customHeight="1"/>
    <row r="22298" ht="13.5" customHeight="1"/>
    <row r="22299" ht="13.5" customHeight="1"/>
    <row r="22300" ht="13.5" customHeight="1"/>
    <row r="22301" ht="13.5" customHeight="1"/>
    <row r="22302" ht="13.5" customHeight="1"/>
    <row r="22303" ht="13.5" customHeight="1"/>
    <row r="22304" ht="13.5" customHeight="1"/>
    <row r="22305" ht="13.5" customHeight="1"/>
    <row r="22306" ht="13.5" customHeight="1"/>
    <row r="22307" ht="13.5" customHeight="1"/>
    <row r="22308" ht="13.5" customHeight="1"/>
    <row r="22309" ht="13.5" customHeight="1"/>
    <row r="22310" ht="13.5" customHeight="1"/>
    <row r="22311" ht="13.5" customHeight="1"/>
    <row r="22312" ht="13.5" customHeight="1"/>
    <row r="22313" ht="13.5" customHeight="1"/>
    <row r="22314" ht="13.5" customHeight="1"/>
    <row r="22315" ht="13.5" customHeight="1"/>
    <row r="22316" ht="13.5" customHeight="1"/>
    <row r="22317" ht="13.5" customHeight="1"/>
    <row r="22318" ht="13.5" customHeight="1"/>
    <row r="22319" ht="13.5" customHeight="1"/>
    <row r="22320" ht="13.5" customHeight="1"/>
    <row r="22321" ht="13.5" customHeight="1"/>
    <row r="22322" ht="13.5" customHeight="1"/>
    <row r="22323" ht="13.5" customHeight="1"/>
    <row r="22324" ht="13.5" customHeight="1"/>
    <row r="22325" ht="13.5" customHeight="1"/>
    <row r="22326" ht="13.5" customHeight="1"/>
    <row r="22327" ht="13.5" customHeight="1"/>
    <row r="22328" ht="13.5" customHeight="1"/>
    <row r="22329" ht="13.5" customHeight="1"/>
    <row r="22330" ht="13.5" customHeight="1"/>
    <row r="22331" ht="13.5" customHeight="1"/>
    <row r="22332" ht="13.5" customHeight="1"/>
    <row r="22333" ht="13.5" customHeight="1"/>
    <row r="22334" ht="13.5" customHeight="1"/>
    <row r="22335" ht="13.5" customHeight="1"/>
    <row r="22336" ht="13.5" customHeight="1"/>
    <row r="22337" ht="13.5" customHeight="1"/>
    <row r="22338" ht="13.5" customHeight="1"/>
    <row r="22339" ht="13.5" customHeight="1"/>
    <row r="22340" ht="13.5" customHeight="1"/>
    <row r="22341" ht="13.5" customHeight="1"/>
    <row r="22342" ht="13.5" customHeight="1"/>
    <row r="22343" ht="13.5" customHeight="1"/>
    <row r="22344" ht="13.5" customHeight="1"/>
    <row r="22345" ht="13.5" customHeight="1"/>
    <row r="22346" ht="13.5" customHeight="1"/>
    <row r="22347" ht="13.5" customHeight="1"/>
    <row r="22348" ht="13.5" customHeight="1"/>
    <row r="22349" ht="13.5" customHeight="1"/>
    <row r="22350" ht="13.5" customHeight="1"/>
    <row r="22351" ht="13.5" customHeight="1"/>
    <row r="22352" ht="13.5" customHeight="1"/>
    <row r="22353" ht="13.5" customHeight="1"/>
    <row r="22354" ht="13.5" customHeight="1"/>
    <row r="22355" ht="13.5" customHeight="1"/>
    <row r="22356" ht="13.5" customHeight="1"/>
    <row r="22357" ht="13.5" customHeight="1"/>
    <row r="22358" ht="13.5" customHeight="1"/>
    <row r="22359" ht="13.5" customHeight="1"/>
    <row r="22360" ht="13.5" customHeight="1"/>
    <row r="22361" ht="13.5" customHeight="1"/>
    <row r="22362" ht="13.5" customHeight="1"/>
    <row r="22363" ht="13.5" customHeight="1"/>
    <row r="22364" ht="13.5" customHeight="1"/>
    <row r="22365" ht="13.5" customHeight="1"/>
    <row r="22366" ht="13.5" customHeight="1"/>
    <row r="22367" ht="13.5" customHeight="1"/>
    <row r="22368" ht="13.5" customHeight="1"/>
    <row r="22369" ht="13.5" customHeight="1"/>
    <row r="22370" ht="13.5" customHeight="1"/>
    <row r="22371" ht="13.5" customHeight="1"/>
    <row r="22372" ht="13.5" customHeight="1"/>
    <row r="22373" ht="13.5" customHeight="1"/>
    <row r="22374" ht="13.5" customHeight="1"/>
    <row r="22375" ht="13.5" customHeight="1"/>
    <row r="22376" ht="13.5" customHeight="1"/>
    <row r="22377" ht="13.5" customHeight="1"/>
    <row r="22378" ht="13.5" customHeight="1"/>
    <row r="22379" ht="13.5" customHeight="1"/>
    <row r="22380" ht="13.5" customHeight="1"/>
    <row r="22381" ht="13.5" customHeight="1"/>
    <row r="22382" ht="13.5" customHeight="1"/>
    <row r="22383" ht="13.5" customHeight="1"/>
    <row r="22384" ht="13.5" customHeight="1"/>
    <row r="22385" ht="13.5" customHeight="1"/>
    <row r="22386" ht="13.5" customHeight="1"/>
    <row r="22387" ht="13.5" customHeight="1"/>
    <row r="22388" ht="13.5" customHeight="1"/>
    <row r="22389" ht="13.5" customHeight="1"/>
    <row r="22390" ht="13.5" customHeight="1"/>
    <row r="22391" ht="13.5" customHeight="1"/>
    <row r="22392" ht="13.5" customHeight="1"/>
    <row r="22393" ht="13.5" customHeight="1"/>
    <row r="22394" ht="13.5" customHeight="1"/>
    <row r="22395" ht="13.5" customHeight="1"/>
    <row r="22396" ht="13.5" customHeight="1"/>
    <row r="22397" ht="13.5" customHeight="1"/>
    <row r="22398" ht="13.5" customHeight="1"/>
    <row r="22399" ht="13.5" customHeight="1"/>
    <row r="22400" ht="13.5" customHeight="1"/>
    <row r="22401" ht="13.5" customHeight="1"/>
    <row r="22402" ht="13.5" customHeight="1"/>
    <row r="22403" ht="13.5" customHeight="1"/>
    <row r="22404" ht="13.5" customHeight="1"/>
    <row r="22405" ht="13.5" customHeight="1"/>
    <row r="22406" ht="13.5" customHeight="1"/>
    <row r="22407" ht="13.5" customHeight="1"/>
    <row r="22408" ht="13.5" customHeight="1"/>
    <row r="22409" ht="13.5" customHeight="1"/>
    <row r="22410" ht="13.5" customHeight="1"/>
    <row r="22411" ht="13.5" customHeight="1"/>
    <row r="22412" ht="13.5" customHeight="1"/>
    <row r="22413" ht="13.5" customHeight="1"/>
    <row r="22414" ht="13.5" customHeight="1"/>
    <row r="22415" ht="13.5" customHeight="1"/>
    <row r="22416" ht="13.5" customHeight="1"/>
    <row r="22417" ht="13.5" customHeight="1"/>
    <row r="22418" ht="13.5" customHeight="1"/>
    <row r="22419" ht="13.5" customHeight="1"/>
    <row r="22420" ht="13.5" customHeight="1"/>
    <row r="22421" ht="13.5" customHeight="1"/>
    <row r="22422" ht="13.5" customHeight="1"/>
    <row r="22423" ht="13.5" customHeight="1"/>
    <row r="22424" ht="13.5" customHeight="1"/>
    <row r="22425" ht="13.5" customHeight="1"/>
    <row r="22426" ht="13.5" customHeight="1"/>
    <row r="22427" ht="13.5" customHeight="1"/>
    <row r="22428" ht="13.5" customHeight="1"/>
    <row r="22429" ht="13.5" customHeight="1"/>
    <row r="22430" ht="13.5" customHeight="1"/>
    <row r="22431" ht="13.5" customHeight="1"/>
    <row r="22432" ht="13.5" customHeight="1"/>
    <row r="22433" ht="13.5" customHeight="1"/>
    <row r="22434" ht="13.5" customHeight="1"/>
    <row r="22435" ht="13.5" customHeight="1"/>
    <row r="22436" ht="13.5" customHeight="1"/>
    <row r="22437" ht="13.5" customHeight="1"/>
    <row r="22438" ht="13.5" customHeight="1"/>
    <row r="22439" ht="13.5" customHeight="1"/>
    <row r="22440" ht="13.5" customHeight="1"/>
    <row r="22441" ht="13.5" customHeight="1"/>
    <row r="22442" ht="13.5" customHeight="1"/>
    <row r="22443" ht="13.5" customHeight="1"/>
    <row r="22444" ht="13.5" customHeight="1"/>
    <row r="22445" ht="13.5" customHeight="1"/>
    <row r="22446" ht="13.5" customHeight="1"/>
    <row r="22447" ht="13.5" customHeight="1"/>
    <row r="22448" ht="13.5" customHeight="1"/>
    <row r="22449" ht="13.5" customHeight="1"/>
    <row r="22450" ht="13.5" customHeight="1"/>
    <row r="22451" ht="13.5" customHeight="1"/>
    <row r="22452" ht="13.5" customHeight="1"/>
    <row r="22453" ht="13.5" customHeight="1"/>
    <row r="22454" ht="13.5" customHeight="1"/>
    <row r="22455" ht="13.5" customHeight="1"/>
    <row r="22456" ht="13.5" customHeight="1"/>
    <row r="22457" ht="13.5" customHeight="1"/>
    <row r="22458" ht="13.5" customHeight="1"/>
    <row r="22459" ht="13.5" customHeight="1"/>
    <row r="22460" ht="13.5" customHeight="1"/>
    <row r="22461" ht="13.5" customHeight="1"/>
    <row r="22462" ht="13.5" customHeight="1"/>
    <row r="22463" ht="13.5" customHeight="1"/>
    <row r="22464" ht="13.5" customHeight="1"/>
    <row r="22465" ht="13.5" customHeight="1"/>
    <row r="22466" ht="13.5" customHeight="1"/>
    <row r="22467" ht="13.5" customHeight="1"/>
    <row r="22468" ht="13.5" customHeight="1"/>
    <row r="22469" ht="13.5" customHeight="1"/>
    <row r="22470" ht="13.5" customHeight="1"/>
    <row r="22471" ht="13.5" customHeight="1"/>
    <row r="22472" ht="13.5" customHeight="1"/>
    <row r="22473" ht="13.5" customHeight="1"/>
    <row r="22474" ht="13.5" customHeight="1"/>
    <row r="22475" ht="13.5" customHeight="1"/>
    <row r="22476" ht="13.5" customHeight="1"/>
    <row r="22477" ht="13.5" customHeight="1"/>
    <row r="22478" ht="13.5" customHeight="1"/>
    <row r="22479" ht="13.5" customHeight="1"/>
    <row r="22480" ht="13.5" customHeight="1"/>
    <row r="22481" ht="13.5" customHeight="1"/>
    <row r="22482" ht="13.5" customHeight="1"/>
    <row r="22483" ht="13.5" customHeight="1"/>
    <row r="22484" ht="13.5" customHeight="1"/>
    <row r="22485" ht="13.5" customHeight="1"/>
    <row r="22486" ht="13.5" customHeight="1"/>
    <row r="22487" ht="13.5" customHeight="1"/>
    <row r="22488" ht="13.5" customHeight="1"/>
    <row r="22489" ht="13.5" customHeight="1"/>
    <row r="22490" ht="13.5" customHeight="1"/>
    <row r="22491" ht="13.5" customHeight="1"/>
    <row r="22492" ht="13.5" customHeight="1"/>
    <row r="22493" ht="13.5" customHeight="1"/>
    <row r="22494" ht="13.5" customHeight="1"/>
    <row r="22495" ht="13.5" customHeight="1"/>
    <row r="22496" ht="13.5" customHeight="1"/>
    <row r="22497" ht="13.5" customHeight="1"/>
    <row r="22498" ht="13.5" customHeight="1"/>
    <row r="22499" ht="13.5" customHeight="1"/>
    <row r="22500" ht="13.5" customHeight="1"/>
    <row r="22501" ht="13.5" customHeight="1"/>
    <row r="22502" ht="13.5" customHeight="1"/>
    <row r="22503" ht="13.5" customHeight="1"/>
    <row r="22504" ht="13.5" customHeight="1"/>
    <row r="22505" ht="13.5" customHeight="1"/>
    <row r="22506" ht="13.5" customHeight="1"/>
    <row r="22507" ht="13.5" customHeight="1"/>
    <row r="22508" ht="13.5" customHeight="1"/>
    <row r="22509" ht="13.5" customHeight="1"/>
    <row r="22510" ht="13.5" customHeight="1"/>
    <row r="22511" ht="13.5" customHeight="1"/>
    <row r="22512" ht="13.5" customHeight="1"/>
    <row r="22513" ht="13.5" customHeight="1"/>
    <row r="22514" ht="13.5" customHeight="1"/>
    <row r="22515" ht="13.5" customHeight="1"/>
    <row r="22516" ht="13.5" customHeight="1"/>
    <row r="22517" ht="13.5" customHeight="1"/>
    <row r="22518" ht="13.5" customHeight="1"/>
    <row r="22519" ht="13.5" customHeight="1"/>
    <row r="22520" ht="13.5" customHeight="1"/>
    <row r="22521" ht="13.5" customHeight="1"/>
    <row r="22522" ht="13.5" customHeight="1"/>
    <row r="22523" ht="13.5" customHeight="1"/>
    <row r="22524" ht="13.5" customHeight="1"/>
    <row r="22525" ht="13.5" customHeight="1"/>
    <row r="22526" ht="13.5" customHeight="1"/>
    <row r="22527" ht="13.5" customHeight="1"/>
    <row r="22528" ht="13.5" customHeight="1"/>
    <row r="22529" ht="13.5" customHeight="1"/>
    <row r="22530" ht="13.5" customHeight="1"/>
    <row r="22531" ht="13.5" customHeight="1"/>
    <row r="22532" ht="13.5" customHeight="1"/>
    <row r="22533" ht="13.5" customHeight="1"/>
    <row r="22534" ht="13.5" customHeight="1"/>
    <row r="22535" ht="13.5" customHeight="1"/>
    <row r="22536" ht="13.5" customHeight="1"/>
    <row r="22537" ht="13.5" customHeight="1"/>
    <row r="22538" ht="13.5" customHeight="1"/>
    <row r="22539" ht="13.5" customHeight="1"/>
    <row r="22540" ht="13.5" customHeight="1"/>
    <row r="22541" ht="13.5" customHeight="1"/>
    <row r="22542" ht="13.5" customHeight="1"/>
    <row r="22543" ht="13.5" customHeight="1"/>
    <row r="22544" ht="13.5" customHeight="1"/>
    <row r="22545" ht="13.5" customHeight="1"/>
    <row r="22546" ht="13.5" customHeight="1"/>
    <row r="22547" ht="13.5" customHeight="1"/>
    <row r="22548" ht="13.5" customHeight="1"/>
    <row r="22549" ht="13.5" customHeight="1"/>
    <row r="22550" ht="13.5" customHeight="1"/>
    <row r="22551" ht="13.5" customHeight="1"/>
    <row r="22552" ht="13.5" customHeight="1"/>
    <row r="22553" ht="13.5" customHeight="1"/>
    <row r="22554" ht="13.5" customHeight="1"/>
    <row r="22555" ht="13.5" customHeight="1"/>
    <row r="22556" ht="13.5" customHeight="1"/>
    <row r="22557" ht="13.5" customHeight="1"/>
    <row r="22558" ht="13.5" customHeight="1"/>
    <row r="22559" ht="13.5" customHeight="1"/>
    <row r="22560" ht="13.5" customHeight="1"/>
    <row r="22561" ht="13.5" customHeight="1"/>
    <row r="22562" ht="13.5" customHeight="1"/>
    <row r="22563" ht="13.5" customHeight="1"/>
    <row r="22564" ht="13.5" customHeight="1"/>
    <row r="22565" ht="13.5" customHeight="1"/>
    <row r="22566" ht="13.5" customHeight="1"/>
    <row r="22567" ht="13.5" customHeight="1"/>
    <row r="22568" ht="13.5" customHeight="1"/>
    <row r="22569" ht="13.5" customHeight="1"/>
    <row r="22570" ht="13.5" customHeight="1"/>
    <row r="22571" ht="13.5" customHeight="1"/>
    <row r="22572" ht="13.5" customHeight="1"/>
    <row r="22573" ht="13.5" customHeight="1"/>
    <row r="22574" ht="13.5" customHeight="1"/>
    <row r="22575" ht="13.5" customHeight="1"/>
    <row r="22576" ht="13.5" customHeight="1"/>
    <row r="22577" ht="13.5" customHeight="1"/>
    <row r="22578" ht="13.5" customHeight="1"/>
    <row r="22579" ht="13.5" customHeight="1"/>
    <row r="22580" ht="13.5" customHeight="1"/>
    <row r="22581" ht="13.5" customHeight="1"/>
    <row r="22582" ht="13.5" customHeight="1"/>
    <row r="22583" ht="13.5" customHeight="1"/>
    <row r="22584" ht="13.5" customHeight="1"/>
    <row r="22585" ht="13.5" customHeight="1"/>
    <row r="22586" ht="13.5" customHeight="1"/>
    <row r="22587" ht="13.5" customHeight="1"/>
    <row r="22588" ht="13.5" customHeight="1"/>
    <row r="22589" ht="13.5" customHeight="1"/>
    <row r="22590" ht="13.5" customHeight="1"/>
    <row r="22591" ht="13.5" customHeight="1"/>
    <row r="22592" ht="13.5" customHeight="1"/>
    <row r="22593" ht="13.5" customHeight="1"/>
    <row r="22594" ht="13.5" customHeight="1"/>
    <row r="22595" ht="13.5" customHeight="1"/>
    <row r="22596" ht="13.5" customHeight="1"/>
    <row r="22597" ht="13.5" customHeight="1"/>
    <row r="22598" ht="13.5" customHeight="1"/>
    <row r="22599" ht="13.5" customHeight="1"/>
    <row r="22600" ht="13.5" customHeight="1"/>
    <row r="22601" ht="13.5" customHeight="1"/>
    <row r="22602" ht="13.5" customHeight="1"/>
    <row r="22603" ht="13.5" customHeight="1"/>
    <row r="22604" ht="13.5" customHeight="1"/>
    <row r="22605" ht="13.5" customHeight="1"/>
    <row r="22606" ht="13.5" customHeight="1"/>
    <row r="22607" ht="13.5" customHeight="1"/>
    <row r="22608" ht="13.5" customHeight="1"/>
    <row r="22609" ht="13.5" customHeight="1"/>
    <row r="22610" ht="13.5" customHeight="1"/>
    <row r="22611" ht="13.5" customHeight="1"/>
    <row r="22612" ht="13.5" customHeight="1"/>
    <row r="22613" ht="13.5" customHeight="1"/>
    <row r="22614" ht="13.5" customHeight="1"/>
    <row r="22615" ht="13.5" customHeight="1"/>
    <row r="22616" ht="13.5" customHeight="1"/>
    <row r="22617" ht="13.5" customHeight="1"/>
    <row r="22618" ht="13.5" customHeight="1"/>
    <row r="22619" ht="13.5" customHeight="1"/>
    <row r="22620" ht="13.5" customHeight="1"/>
    <row r="22621" ht="13.5" customHeight="1"/>
    <row r="22622" ht="13.5" customHeight="1"/>
    <row r="22623" ht="13.5" customHeight="1"/>
    <row r="22624" ht="13.5" customHeight="1"/>
    <row r="22625" ht="13.5" customHeight="1"/>
    <row r="22626" ht="13.5" customHeight="1"/>
    <row r="22627" ht="13.5" customHeight="1"/>
    <row r="22628" ht="13.5" customHeight="1"/>
    <row r="22629" ht="13.5" customHeight="1"/>
    <row r="22630" ht="13.5" customHeight="1"/>
    <row r="22631" ht="13.5" customHeight="1"/>
    <row r="22632" ht="13.5" customHeight="1"/>
    <row r="22633" ht="13.5" customHeight="1"/>
    <row r="22634" ht="13.5" customHeight="1"/>
    <row r="22635" ht="13.5" customHeight="1"/>
    <row r="22636" ht="13.5" customHeight="1"/>
    <row r="22637" ht="13.5" customHeight="1"/>
    <row r="22638" ht="13.5" customHeight="1"/>
    <row r="22639" ht="13.5" customHeight="1"/>
    <row r="22640" ht="13.5" customHeight="1"/>
    <row r="22641" ht="13.5" customHeight="1"/>
    <row r="22642" ht="13.5" customHeight="1"/>
    <row r="22643" ht="13.5" customHeight="1"/>
    <row r="22644" ht="13.5" customHeight="1"/>
    <row r="22645" ht="13.5" customHeight="1"/>
    <row r="22646" ht="13.5" customHeight="1"/>
    <row r="22647" ht="13.5" customHeight="1"/>
    <row r="22648" ht="13.5" customHeight="1"/>
    <row r="22649" ht="13.5" customHeight="1"/>
    <row r="22650" ht="13.5" customHeight="1"/>
    <row r="22651" ht="13.5" customHeight="1"/>
    <row r="22652" ht="13.5" customHeight="1"/>
    <row r="22653" ht="13.5" customHeight="1"/>
    <row r="22654" ht="13.5" customHeight="1"/>
    <row r="22655" ht="13.5" customHeight="1"/>
    <row r="22656" ht="13.5" customHeight="1"/>
    <row r="22657" ht="13.5" customHeight="1"/>
    <row r="22658" ht="13.5" customHeight="1"/>
    <row r="22659" ht="13.5" customHeight="1"/>
    <row r="22660" ht="13.5" customHeight="1"/>
    <row r="22661" ht="13.5" customHeight="1"/>
    <row r="22662" ht="13.5" customHeight="1"/>
    <row r="22663" ht="13.5" customHeight="1"/>
    <row r="22664" ht="13.5" customHeight="1"/>
    <row r="22665" ht="13.5" customHeight="1"/>
    <row r="22666" ht="13.5" customHeight="1"/>
    <row r="22667" ht="13.5" customHeight="1"/>
    <row r="22668" ht="13.5" customHeight="1"/>
    <row r="22669" ht="13.5" customHeight="1"/>
    <row r="22670" ht="13.5" customHeight="1"/>
    <row r="22671" ht="13.5" customHeight="1"/>
    <row r="22672" ht="13.5" customHeight="1"/>
    <row r="22673" ht="13.5" customHeight="1"/>
    <row r="22674" ht="13.5" customHeight="1"/>
    <row r="22675" ht="13.5" customHeight="1"/>
    <row r="22676" ht="13.5" customHeight="1"/>
    <row r="22677" ht="13.5" customHeight="1"/>
    <row r="22678" ht="13.5" customHeight="1"/>
    <row r="22679" ht="13.5" customHeight="1"/>
    <row r="22680" ht="13.5" customHeight="1"/>
    <row r="22681" ht="13.5" customHeight="1"/>
    <row r="22682" ht="13.5" customHeight="1"/>
    <row r="22683" ht="13.5" customHeight="1"/>
    <row r="22684" ht="13.5" customHeight="1"/>
    <row r="22685" ht="13.5" customHeight="1"/>
    <row r="22686" ht="13.5" customHeight="1"/>
    <row r="22687" ht="13.5" customHeight="1"/>
    <row r="22688" ht="13.5" customHeight="1"/>
    <row r="22689" ht="13.5" customHeight="1"/>
    <row r="22690" ht="13.5" customHeight="1"/>
    <row r="22691" ht="13.5" customHeight="1"/>
    <row r="22692" ht="13.5" customHeight="1"/>
    <row r="22693" ht="13.5" customHeight="1"/>
    <row r="22694" ht="13.5" customHeight="1"/>
    <row r="22695" ht="13.5" customHeight="1"/>
    <row r="22696" ht="13.5" customHeight="1"/>
    <row r="22697" ht="13.5" customHeight="1"/>
    <row r="22698" ht="13.5" customHeight="1"/>
    <row r="22699" ht="13.5" customHeight="1"/>
    <row r="22700" ht="13.5" customHeight="1"/>
    <row r="22701" ht="13.5" customHeight="1"/>
    <row r="22702" ht="13.5" customHeight="1"/>
    <row r="22703" ht="13.5" customHeight="1"/>
    <row r="22704" ht="13.5" customHeight="1"/>
    <row r="22705" ht="13.5" customHeight="1"/>
    <row r="22706" ht="13.5" customHeight="1"/>
    <row r="22707" ht="13.5" customHeight="1"/>
    <row r="22708" ht="13.5" customHeight="1"/>
    <row r="22709" ht="13.5" customHeight="1"/>
    <row r="22710" ht="13.5" customHeight="1"/>
    <row r="22711" ht="13.5" customHeight="1"/>
    <row r="22712" ht="13.5" customHeight="1"/>
    <row r="22713" ht="13.5" customHeight="1"/>
    <row r="22714" ht="13.5" customHeight="1"/>
    <row r="22715" ht="13.5" customHeight="1"/>
    <row r="22716" ht="13.5" customHeight="1"/>
    <row r="22717" ht="13.5" customHeight="1"/>
    <row r="22718" ht="13.5" customHeight="1"/>
    <row r="22719" ht="13.5" customHeight="1"/>
    <row r="22720" ht="13.5" customHeight="1"/>
    <row r="22721" ht="13.5" customHeight="1"/>
    <row r="22722" ht="13.5" customHeight="1"/>
    <row r="22723" ht="13.5" customHeight="1"/>
    <row r="22724" ht="13.5" customHeight="1"/>
    <row r="22725" ht="13.5" customHeight="1"/>
    <row r="22726" ht="13.5" customHeight="1"/>
    <row r="22727" ht="13.5" customHeight="1"/>
    <row r="22728" ht="13.5" customHeight="1"/>
    <row r="22729" ht="13.5" customHeight="1"/>
    <row r="22730" ht="13.5" customHeight="1"/>
    <row r="22731" ht="13.5" customHeight="1"/>
    <row r="22732" ht="13.5" customHeight="1"/>
    <row r="22733" ht="13.5" customHeight="1"/>
    <row r="22734" ht="13.5" customHeight="1"/>
    <row r="22735" ht="13.5" customHeight="1"/>
    <row r="22736" ht="13.5" customHeight="1"/>
    <row r="22737" ht="13.5" customHeight="1"/>
    <row r="22738" ht="13.5" customHeight="1"/>
    <row r="22739" ht="13.5" customHeight="1"/>
    <row r="22740" ht="13.5" customHeight="1"/>
    <row r="22741" ht="13.5" customHeight="1"/>
    <row r="22742" ht="13.5" customHeight="1"/>
    <row r="22743" ht="13.5" customHeight="1"/>
    <row r="22744" ht="13.5" customHeight="1"/>
    <row r="22745" ht="13.5" customHeight="1"/>
    <row r="22746" ht="13.5" customHeight="1"/>
    <row r="22747" ht="13.5" customHeight="1"/>
    <row r="22748" ht="13.5" customHeight="1"/>
    <row r="22749" ht="13.5" customHeight="1"/>
    <row r="22750" ht="13.5" customHeight="1"/>
    <row r="22751" ht="13.5" customHeight="1"/>
    <row r="22752" ht="13.5" customHeight="1"/>
    <row r="22753" ht="13.5" customHeight="1"/>
    <row r="22754" ht="13.5" customHeight="1"/>
    <row r="22755" ht="13.5" customHeight="1"/>
    <row r="22756" ht="13.5" customHeight="1"/>
    <row r="22757" ht="13.5" customHeight="1"/>
    <row r="22758" ht="13.5" customHeight="1"/>
    <row r="22759" ht="13.5" customHeight="1"/>
    <row r="22760" ht="13.5" customHeight="1"/>
    <row r="22761" ht="13.5" customHeight="1"/>
    <row r="22762" ht="13.5" customHeight="1"/>
    <row r="22763" ht="13.5" customHeight="1"/>
    <row r="22764" ht="13.5" customHeight="1"/>
    <row r="22765" ht="13.5" customHeight="1"/>
    <row r="22766" ht="13.5" customHeight="1"/>
    <row r="22767" ht="13.5" customHeight="1"/>
    <row r="22768" ht="13.5" customHeight="1"/>
    <row r="22769" ht="13.5" customHeight="1"/>
    <row r="22770" ht="13.5" customHeight="1"/>
    <row r="22771" ht="13.5" customHeight="1"/>
    <row r="22772" ht="13.5" customHeight="1"/>
    <row r="22773" ht="13.5" customHeight="1"/>
    <row r="22774" ht="13.5" customHeight="1"/>
    <row r="22775" ht="13.5" customHeight="1"/>
    <row r="22776" ht="13.5" customHeight="1"/>
    <row r="22777" ht="13.5" customHeight="1"/>
    <row r="22778" ht="13.5" customHeight="1"/>
    <row r="22779" ht="13.5" customHeight="1"/>
    <row r="22780" ht="13.5" customHeight="1"/>
    <row r="22781" ht="13.5" customHeight="1"/>
    <row r="22782" ht="13.5" customHeight="1"/>
    <row r="22783" ht="13.5" customHeight="1"/>
    <row r="22784" ht="13.5" customHeight="1"/>
    <row r="22785" ht="13.5" customHeight="1"/>
    <row r="22786" ht="13.5" customHeight="1"/>
    <row r="22787" ht="13.5" customHeight="1"/>
    <row r="22788" ht="13.5" customHeight="1"/>
    <row r="22789" ht="13.5" customHeight="1"/>
    <row r="22790" ht="13.5" customHeight="1"/>
    <row r="22791" ht="13.5" customHeight="1"/>
    <row r="22792" ht="13.5" customHeight="1"/>
    <row r="22793" ht="13.5" customHeight="1"/>
    <row r="22794" ht="13.5" customHeight="1"/>
    <row r="22795" ht="13.5" customHeight="1"/>
    <row r="22796" ht="13.5" customHeight="1"/>
    <row r="22797" ht="13.5" customHeight="1"/>
    <row r="22798" ht="13.5" customHeight="1"/>
    <row r="22799" ht="13.5" customHeight="1"/>
    <row r="22800" ht="13.5" customHeight="1"/>
    <row r="22801" ht="13.5" customHeight="1"/>
    <row r="22802" ht="13.5" customHeight="1"/>
    <row r="22803" ht="13.5" customHeight="1"/>
    <row r="22804" ht="13.5" customHeight="1"/>
    <row r="22805" ht="13.5" customHeight="1"/>
    <row r="22806" ht="13.5" customHeight="1"/>
    <row r="22807" ht="13.5" customHeight="1"/>
    <row r="22808" ht="13.5" customHeight="1"/>
    <row r="22809" ht="13.5" customHeight="1"/>
    <row r="22810" ht="13.5" customHeight="1"/>
    <row r="22811" ht="13.5" customHeight="1"/>
    <row r="22812" ht="13.5" customHeight="1"/>
    <row r="22813" ht="13.5" customHeight="1"/>
    <row r="22814" ht="13.5" customHeight="1"/>
    <row r="22815" ht="13.5" customHeight="1"/>
    <row r="22816" ht="13.5" customHeight="1"/>
    <row r="22817" ht="13.5" customHeight="1"/>
    <row r="22818" ht="13.5" customHeight="1"/>
    <row r="22819" ht="13.5" customHeight="1"/>
    <row r="22820" ht="13.5" customHeight="1"/>
    <row r="22821" ht="13.5" customHeight="1"/>
    <row r="22822" ht="13.5" customHeight="1"/>
    <row r="22823" ht="13.5" customHeight="1"/>
    <row r="22824" ht="13.5" customHeight="1"/>
    <row r="22825" ht="13.5" customHeight="1"/>
    <row r="22826" ht="13.5" customHeight="1"/>
    <row r="22827" ht="13.5" customHeight="1"/>
    <row r="22828" ht="13.5" customHeight="1"/>
    <row r="22829" ht="13.5" customHeight="1"/>
    <row r="22830" ht="13.5" customHeight="1"/>
    <row r="22831" ht="13.5" customHeight="1"/>
    <row r="22832" ht="13.5" customHeight="1"/>
    <row r="22833" ht="13.5" customHeight="1"/>
    <row r="22834" ht="13.5" customHeight="1"/>
    <row r="22835" ht="13.5" customHeight="1"/>
    <row r="22836" ht="13.5" customHeight="1"/>
    <row r="22837" ht="13.5" customHeight="1"/>
    <row r="22838" ht="13.5" customHeight="1"/>
    <row r="22839" ht="13.5" customHeight="1"/>
    <row r="22840" ht="13.5" customHeight="1"/>
    <row r="22841" ht="13.5" customHeight="1"/>
    <row r="22842" ht="13.5" customHeight="1"/>
    <row r="22843" ht="13.5" customHeight="1"/>
    <row r="22844" ht="13.5" customHeight="1"/>
    <row r="22845" ht="13.5" customHeight="1"/>
    <row r="22846" ht="13.5" customHeight="1"/>
    <row r="22847" ht="13.5" customHeight="1"/>
    <row r="22848" ht="13.5" customHeight="1"/>
    <row r="22849" ht="13.5" customHeight="1"/>
    <row r="22850" ht="13.5" customHeight="1"/>
    <row r="22851" ht="13.5" customHeight="1"/>
    <row r="22852" ht="13.5" customHeight="1"/>
    <row r="22853" ht="13.5" customHeight="1"/>
    <row r="22854" ht="13.5" customHeight="1"/>
    <row r="22855" ht="13.5" customHeight="1"/>
    <row r="22856" ht="13.5" customHeight="1"/>
    <row r="22857" ht="13.5" customHeight="1"/>
    <row r="22858" ht="13.5" customHeight="1"/>
    <row r="22859" ht="13.5" customHeight="1"/>
    <row r="22860" ht="13.5" customHeight="1"/>
    <row r="22861" ht="13.5" customHeight="1"/>
    <row r="22862" ht="13.5" customHeight="1"/>
    <row r="22863" ht="13.5" customHeight="1"/>
    <row r="22864" ht="13.5" customHeight="1"/>
    <row r="22865" ht="13.5" customHeight="1"/>
    <row r="22866" ht="13.5" customHeight="1"/>
    <row r="22867" ht="13.5" customHeight="1"/>
    <row r="22868" ht="13.5" customHeight="1"/>
    <row r="22869" ht="13.5" customHeight="1"/>
    <row r="22870" ht="13.5" customHeight="1"/>
    <row r="22871" ht="13.5" customHeight="1"/>
    <row r="22872" ht="13.5" customHeight="1"/>
    <row r="22873" ht="13.5" customHeight="1"/>
    <row r="22874" ht="13.5" customHeight="1"/>
    <row r="22875" ht="13.5" customHeight="1"/>
    <row r="22876" ht="13.5" customHeight="1"/>
    <row r="22877" ht="13.5" customHeight="1"/>
    <row r="22878" ht="13.5" customHeight="1"/>
    <row r="22879" ht="13.5" customHeight="1"/>
    <row r="22880" ht="13.5" customHeight="1"/>
    <row r="22881" ht="13.5" customHeight="1"/>
    <row r="22882" ht="13.5" customHeight="1"/>
    <row r="22883" ht="13.5" customHeight="1"/>
    <row r="22884" ht="13.5" customHeight="1"/>
    <row r="22885" ht="13.5" customHeight="1"/>
    <row r="22886" ht="13.5" customHeight="1"/>
    <row r="22887" ht="13.5" customHeight="1"/>
    <row r="22888" ht="13.5" customHeight="1"/>
    <row r="22889" ht="13.5" customHeight="1"/>
    <row r="22890" ht="13.5" customHeight="1"/>
    <row r="22891" ht="13.5" customHeight="1"/>
    <row r="22892" ht="13.5" customHeight="1"/>
    <row r="22893" ht="13.5" customHeight="1"/>
    <row r="22894" ht="13.5" customHeight="1"/>
    <row r="22895" ht="13.5" customHeight="1"/>
    <row r="22896" ht="13.5" customHeight="1"/>
    <row r="22897" ht="13.5" customHeight="1"/>
    <row r="22898" ht="13.5" customHeight="1"/>
    <row r="22899" ht="13.5" customHeight="1"/>
    <row r="22900" ht="13.5" customHeight="1"/>
    <row r="22901" ht="13.5" customHeight="1"/>
    <row r="22902" ht="13.5" customHeight="1"/>
    <row r="22903" ht="13.5" customHeight="1"/>
    <row r="22904" ht="13.5" customHeight="1"/>
    <row r="22905" ht="13.5" customHeight="1"/>
    <row r="22906" ht="13.5" customHeight="1"/>
    <row r="22907" ht="13.5" customHeight="1"/>
    <row r="22908" ht="13.5" customHeight="1"/>
    <row r="22909" ht="13.5" customHeight="1"/>
    <row r="22910" ht="13.5" customHeight="1"/>
    <row r="22911" ht="13.5" customHeight="1"/>
    <row r="22912" ht="13.5" customHeight="1"/>
    <row r="22913" ht="13.5" customHeight="1"/>
    <row r="22914" ht="13.5" customHeight="1"/>
    <row r="22915" ht="13.5" customHeight="1"/>
    <row r="22916" ht="13.5" customHeight="1"/>
    <row r="22917" ht="13.5" customHeight="1"/>
    <row r="22918" ht="13.5" customHeight="1"/>
    <row r="22919" ht="13.5" customHeight="1"/>
    <row r="22920" ht="13.5" customHeight="1"/>
    <row r="22921" ht="13.5" customHeight="1"/>
    <row r="22922" ht="13.5" customHeight="1"/>
    <row r="22923" ht="13.5" customHeight="1"/>
    <row r="22924" ht="13.5" customHeight="1"/>
    <row r="22925" ht="13.5" customHeight="1"/>
    <row r="22926" ht="13.5" customHeight="1"/>
    <row r="22927" ht="13.5" customHeight="1"/>
    <row r="22928" ht="13.5" customHeight="1"/>
    <row r="22929" ht="13.5" customHeight="1"/>
    <row r="22930" ht="13.5" customHeight="1"/>
    <row r="22931" ht="13.5" customHeight="1"/>
    <row r="22932" ht="13.5" customHeight="1"/>
    <row r="22933" ht="13.5" customHeight="1"/>
    <row r="22934" ht="13.5" customHeight="1"/>
    <row r="22935" ht="13.5" customHeight="1"/>
    <row r="22936" ht="13.5" customHeight="1"/>
    <row r="22937" ht="13.5" customHeight="1"/>
    <row r="22938" ht="13.5" customHeight="1"/>
    <row r="22939" ht="13.5" customHeight="1"/>
    <row r="22940" ht="13.5" customHeight="1"/>
    <row r="22941" ht="13.5" customHeight="1"/>
    <row r="22942" ht="13.5" customHeight="1"/>
    <row r="22943" ht="13.5" customHeight="1"/>
    <row r="22944" ht="13.5" customHeight="1"/>
    <row r="22945" ht="13.5" customHeight="1"/>
    <row r="22946" ht="13.5" customHeight="1"/>
    <row r="22947" ht="13.5" customHeight="1"/>
    <row r="22948" ht="13.5" customHeight="1"/>
    <row r="22949" ht="13.5" customHeight="1"/>
    <row r="22950" ht="13.5" customHeight="1"/>
    <row r="22951" ht="13.5" customHeight="1"/>
    <row r="22952" ht="13.5" customHeight="1"/>
    <row r="22953" ht="13.5" customHeight="1"/>
    <row r="22954" ht="13.5" customHeight="1"/>
    <row r="22955" ht="13.5" customHeight="1"/>
    <row r="22956" ht="13.5" customHeight="1"/>
    <row r="22957" ht="13.5" customHeight="1"/>
    <row r="22958" ht="13.5" customHeight="1"/>
    <row r="22959" ht="13.5" customHeight="1"/>
    <row r="22960" ht="13.5" customHeight="1"/>
    <row r="22961" ht="13.5" customHeight="1"/>
    <row r="22962" ht="13.5" customHeight="1"/>
    <row r="22963" ht="13.5" customHeight="1"/>
    <row r="22964" ht="13.5" customHeight="1"/>
    <row r="22965" ht="13.5" customHeight="1"/>
    <row r="22966" ht="13.5" customHeight="1"/>
    <row r="22967" ht="13.5" customHeight="1"/>
    <row r="22968" ht="13.5" customHeight="1"/>
    <row r="22969" ht="13.5" customHeight="1"/>
    <row r="22970" ht="13.5" customHeight="1"/>
    <row r="22971" ht="13.5" customHeight="1"/>
    <row r="22972" ht="13.5" customHeight="1"/>
    <row r="22973" ht="13.5" customHeight="1"/>
    <row r="22974" ht="13.5" customHeight="1"/>
    <row r="22975" ht="13.5" customHeight="1"/>
    <row r="22976" ht="13.5" customHeight="1"/>
    <row r="22977" ht="13.5" customHeight="1"/>
    <row r="22978" ht="13.5" customHeight="1"/>
    <row r="22979" ht="13.5" customHeight="1"/>
    <row r="22980" ht="13.5" customHeight="1"/>
    <row r="22981" ht="13.5" customHeight="1"/>
    <row r="22982" ht="13.5" customHeight="1"/>
    <row r="22983" ht="13.5" customHeight="1"/>
    <row r="22984" ht="13.5" customHeight="1"/>
    <row r="22985" ht="13.5" customHeight="1"/>
    <row r="22986" ht="13.5" customHeight="1"/>
    <row r="22987" ht="13.5" customHeight="1"/>
    <row r="22988" ht="13.5" customHeight="1"/>
    <row r="22989" ht="13.5" customHeight="1"/>
    <row r="22990" ht="13.5" customHeight="1"/>
    <row r="22991" ht="13.5" customHeight="1"/>
    <row r="22992" ht="13.5" customHeight="1"/>
    <row r="22993" ht="13.5" customHeight="1"/>
    <row r="22994" ht="13.5" customHeight="1"/>
    <row r="22995" ht="13.5" customHeight="1"/>
    <row r="22996" ht="13.5" customHeight="1"/>
    <row r="22997" ht="13.5" customHeight="1"/>
    <row r="22998" ht="13.5" customHeight="1"/>
    <row r="22999" ht="13.5" customHeight="1"/>
    <row r="23000" ht="13.5" customHeight="1"/>
    <row r="23001" ht="13.5" customHeight="1"/>
    <row r="23002" ht="13.5" customHeight="1"/>
    <row r="23003" ht="13.5" customHeight="1"/>
    <row r="23004" ht="13.5" customHeight="1"/>
    <row r="23005" ht="13.5" customHeight="1"/>
    <row r="23006" ht="13.5" customHeight="1"/>
    <row r="23007" ht="13.5" customHeight="1"/>
    <row r="23008" ht="13.5" customHeight="1"/>
    <row r="23009" ht="13.5" customHeight="1"/>
    <row r="23010" ht="13.5" customHeight="1"/>
    <row r="23011" ht="13.5" customHeight="1"/>
    <row r="23012" ht="13.5" customHeight="1"/>
    <row r="23013" ht="13.5" customHeight="1"/>
    <row r="23014" ht="13.5" customHeight="1"/>
    <row r="23015" ht="13.5" customHeight="1"/>
    <row r="23016" ht="13.5" customHeight="1"/>
    <row r="23017" ht="13.5" customHeight="1"/>
    <row r="23018" ht="13.5" customHeight="1"/>
    <row r="23019" ht="13.5" customHeight="1"/>
    <row r="23020" ht="13.5" customHeight="1"/>
    <row r="23021" ht="13.5" customHeight="1"/>
    <row r="23022" ht="13.5" customHeight="1"/>
    <row r="23023" ht="13.5" customHeight="1"/>
    <row r="23024" ht="13.5" customHeight="1"/>
    <row r="23025" ht="13.5" customHeight="1"/>
    <row r="23026" ht="13.5" customHeight="1"/>
    <row r="23027" ht="13.5" customHeight="1"/>
    <row r="23028" ht="13.5" customHeight="1"/>
    <row r="23029" ht="13.5" customHeight="1"/>
    <row r="23030" ht="13.5" customHeight="1"/>
    <row r="23031" ht="13.5" customHeight="1"/>
    <row r="23032" ht="13.5" customHeight="1"/>
    <row r="23033" ht="13.5" customHeight="1"/>
    <row r="23034" ht="13.5" customHeight="1"/>
    <row r="23035" ht="13.5" customHeight="1"/>
    <row r="23036" ht="13.5" customHeight="1"/>
    <row r="23037" ht="13.5" customHeight="1"/>
    <row r="23038" ht="13.5" customHeight="1"/>
    <row r="23039" ht="13.5" customHeight="1"/>
    <row r="23040" ht="13.5" customHeight="1"/>
    <row r="23041" ht="13.5" customHeight="1"/>
    <row r="23042" ht="13.5" customHeight="1"/>
    <row r="23043" ht="13.5" customHeight="1"/>
    <row r="23044" ht="13.5" customHeight="1"/>
    <row r="23045" ht="13.5" customHeight="1"/>
    <row r="23046" ht="13.5" customHeight="1"/>
    <row r="23047" ht="13.5" customHeight="1"/>
    <row r="23048" ht="13.5" customHeight="1"/>
    <row r="23049" ht="13.5" customHeight="1"/>
    <row r="23050" ht="13.5" customHeight="1"/>
    <row r="23051" ht="13.5" customHeight="1"/>
    <row r="23052" ht="13.5" customHeight="1"/>
    <row r="23053" ht="13.5" customHeight="1"/>
    <row r="23054" ht="13.5" customHeight="1"/>
    <row r="23055" ht="13.5" customHeight="1"/>
    <row r="23056" ht="13.5" customHeight="1"/>
    <row r="23057" ht="13.5" customHeight="1"/>
    <row r="23058" ht="13.5" customHeight="1"/>
    <row r="23059" ht="13.5" customHeight="1"/>
    <row r="23060" ht="13.5" customHeight="1"/>
    <row r="23061" ht="13.5" customHeight="1"/>
    <row r="23062" ht="13.5" customHeight="1"/>
    <row r="23063" ht="13.5" customHeight="1"/>
    <row r="23064" ht="13.5" customHeight="1"/>
    <row r="23065" ht="13.5" customHeight="1"/>
    <row r="23066" ht="13.5" customHeight="1"/>
    <row r="23067" ht="13.5" customHeight="1"/>
    <row r="23068" ht="13.5" customHeight="1"/>
    <row r="23069" ht="13.5" customHeight="1"/>
    <row r="23070" ht="13.5" customHeight="1"/>
    <row r="23071" ht="13.5" customHeight="1"/>
    <row r="23072" ht="13.5" customHeight="1"/>
    <row r="23073" ht="13.5" customHeight="1"/>
    <row r="23074" ht="13.5" customHeight="1"/>
    <row r="23075" ht="13.5" customHeight="1"/>
    <row r="23076" ht="13.5" customHeight="1"/>
    <row r="23077" ht="13.5" customHeight="1"/>
    <row r="23078" ht="13.5" customHeight="1"/>
    <row r="23079" ht="13.5" customHeight="1"/>
    <row r="23080" ht="13.5" customHeight="1"/>
    <row r="23081" ht="13.5" customHeight="1"/>
    <row r="23082" ht="13.5" customHeight="1"/>
    <row r="23083" ht="13.5" customHeight="1"/>
    <row r="23084" ht="13.5" customHeight="1"/>
    <row r="23085" ht="13.5" customHeight="1"/>
    <row r="23086" ht="13.5" customHeight="1"/>
    <row r="23087" ht="13.5" customHeight="1"/>
    <row r="23088" ht="13.5" customHeight="1"/>
    <row r="23089" ht="13.5" customHeight="1"/>
    <row r="23090" ht="13.5" customHeight="1"/>
    <row r="23091" ht="13.5" customHeight="1"/>
    <row r="23092" ht="13.5" customHeight="1"/>
    <row r="23093" ht="13.5" customHeight="1"/>
    <row r="23094" ht="13.5" customHeight="1"/>
    <row r="23095" ht="13.5" customHeight="1"/>
    <row r="23096" ht="13.5" customHeight="1"/>
    <row r="23097" ht="13.5" customHeight="1"/>
    <row r="23098" ht="13.5" customHeight="1"/>
    <row r="23099" ht="13.5" customHeight="1"/>
    <row r="23100" ht="13.5" customHeight="1"/>
    <row r="23101" ht="13.5" customHeight="1"/>
    <row r="23102" ht="13.5" customHeight="1"/>
    <row r="23103" ht="13.5" customHeight="1"/>
    <row r="23104" ht="13.5" customHeight="1"/>
    <row r="23105" ht="13.5" customHeight="1"/>
    <row r="23106" ht="13.5" customHeight="1"/>
    <row r="23107" ht="13.5" customHeight="1"/>
    <row r="23108" ht="13.5" customHeight="1"/>
    <row r="23109" ht="13.5" customHeight="1"/>
    <row r="23110" ht="13.5" customHeight="1"/>
    <row r="23111" ht="13.5" customHeight="1"/>
    <row r="23112" ht="13.5" customHeight="1"/>
    <row r="23113" ht="13.5" customHeight="1"/>
    <row r="23114" ht="13.5" customHeight="1"/>
    <row r="23115" ht="13.5" customHeight="1"/>
    <row r="23116" ht="13.5" customHeight="1"/>
    <row r="23117" ht="13.5" customHeight="1"/>
    <row r="23118" ht="13.5" customHeight="1"/>
    <row r="23119" ht="13.5" customHeight="1"/>
    <row r="23120" ht="13.5" customHeight="1"/>
    <row r="23121" ht="13.5" customHeight="1"/>
    <row r="23122" ht="13.5" customHeight="1"/>
    <row r="23123" ht="13.5" customHeight="1"/>
    <row r="23124" ht="13.5" customHeight="1"/>
    <row r="23125" ht="13.5" customHeight="1"/>
    <row r="23126" ht="13.5" customHeight="1"/>
    <row r="23127" ht="13.5" customHeight="1"/>
    <row r="23128" ht="13.5" customHeight="1"/>
    <row r="23129" ht="13.5" customHeight="1"/>
    <row r="23130" ht="13.5" customHeight="1"/>
    <row r="23131" ht="13.5" customHeight="1"/>
    <row r="23132" ht="13.5" customHeight="1"/>
    <row r="23133" ht="13.5" customHeight="1"/>
    <row r="23134" ht="13.5" customHeight="1"/>
    <row r="23135" ht="13.5" customHeight="1"/>
    <row r="23136" ht="13.5" customHeight="1"/>
    <row r="23137" ht="13.5" customHeight="1"/>
    <row r="23138" ht="13.5" customHeight="1"/>
    <row r="23139" ht="13.5" customHeight="1"/>
    <row r="23140" ht="13.5" customHeight="1"/>
    <row r="23141" ht="13.5" customHeight="1"/>
    <row r="23142" ht="13.5" customHeight="1"/>
    <row r="23143" ht="13.5" customHeight="1"/>
    <row r="23144" ht="13.5" customHeight="1"/>
    <row r="23145" ht="13.5" customHeight="1"/>
    <row r="23146" ht="13.5" customHeight="1"/>
    <row r="23147" ht="13.5" customHeight="1"/>
    <row r="23148" ht="13.5" customHeight="1"/>
    <row r="23149" ht="13.5" customHeight="1"/>
    <row r="23150" ht="13.5" customHeight="1"/>
    <row r="23151" ht="13.5" customHeight="1"/>
    <row r="23152" ht="13.5" customHeight="1"/>
    <row r="23153" ht="13.5" customHeight="1"/>
    <row r="23154" ht="13.5" customHeight="1"/>
    <row r="23155" ht="13.5" customHeight="1"/>
    <row r="23156" ht="13.5" customHeight="1"/>
    <row r="23157" ht="13.5" customHeight="1"/>
    <row r="23158" ht="13.5" customHeight="1"/>
    <row r="23159" ht="13.5" customHeight="1"/>
    <row r="23160" ht="13.5" customHeight="1"/>
    <row r="23161" ht="13.5" customHeight="1"/>
    <row r="23162" ht="13.5" customHeight="1"/>
    <row r="23163" ht="13.5" customHeight="1"/>
    <row r="23164" ht="13.5" customHeight="1"/>
    <row r="23165" ht="13.5" customHeight="1"/>
    <row r="23166" ht="13.5" customHeight="1"/>
    <row r="23167" ht="13.5" customHeight="1"/>
    <row r="23168" ht="13.5" customHeight="1"/>
    <row r="23169" ht="13.5" customHeight="1"/>
    <row r="23170" ht="13.5" customHeight="1"/>
    <row r="23171" ht="13.5" customHeight="1"/>
    <row r="23172" ht="13.5" customHeight="1"/>
    <row r="23173" ht="13.5" customHeight="1"/>
    <row r="23174" ht="13.5" customHeight="1"/>
    <row r="23175" ht="13.5" customHeight="1"/>
    <row r="23176" ht="13.5" customHeight="1"/>
    <row r="23177" ht="13.5" customHeight="1"/>
    <row r="23178" ht="13.5" customHeight="1"/>
    <row r="23179" ht="13.5" customHeight="1"/>
    <row r="23180" ht="13.5" customHeight="1"/>
    <row r="23181" ht="13.5" customHeight="1"/>
    <row r="23182" ht="13.5" customHeight="1"/>
    <row r="23183" ht="13.5" customHeight="1"/>
    <row r="23184" ht="13.5" customHeight="1"/>
    <row r="23185" ht="13.5" customHeight="1"/>
    <row r="23186" ht="13.5" customHeight="1"/>
    <row r="23187" ht="13.5" customHeight="1"/>
    <row r="23188" ht="13.5" customHeight="1"/>
    <row r="23189" ht="13.5" customHeight="1"/>
    <row r="23190" ht="13.5" customHeight="1"/>
    <row r="23191" ht="13.5" customHeight="1"/>
    <row r="23192" ht="13.5" customHeight="1"/>
    <row r="23193" ht="13.5" customHeight="1"/>
    <row r="23194" ht="13.5" customHeight="1"/>
    <row r="23195" ht="13.5" customHeight="1"/>
    <row r="23196" ht="13.5" customHeight="1"/>
    <row r="23197" ht="13.5" customHeight="1"/>
    <row r="23198" ht="13.5" customHeight="1"/>
    <row r="23199" ht="13.5" customHeight="1"/>
    <row r="23200" ht="13.5" customHeight="1"/>
    <row r="23201" ht="13.5" customHeight="1"/>
    <row r="23202" ht="13.5" customHeight="1"/>
    <row r="23203" ht="13.5" customHeight="1"/>
    <row r="23204" ht="13.5" customHeight="1"/>
    <row r="23205" ht="13.5" customHeight="1"/>
    <row r="23206" ht="13.5" customHeight="1"/>
    <row r="23207" ht="13.5" customHeight="1"/>
    <row r="23208" ht="13.5" customHeight="1"/>
    <row r="23209" ht="13.5" customHeight="1"/>
    <row r="23210" ht="13.5" customHeight="1"/>
    <row r="23211" ht="13.5" customHeight="1"/>
    <row r="23212" ht="13.5" customHeight="1"/>
    <row r="23213" ht="13.5" customHeight="1"/>
    <row r="23214" ht="13.5" customHeight="1"/>
    <row r="23215" ht="13.5" customHeight="1"/>
    <row r="23216" ht="13.5" customHeight="1"/>
    <row r="23217" ht="13.5" customHeight="1"/>
    <row r="23218" ht="13.5" customHeight="1"/>
    <row r="23219" ht="13.5" customHeight="1"/>
    <row r="23220" ht="13.5" customHeight="1"/>
    <row r="23221" ht="13.5" customHeight="1"/>
    <row r="23222" ht="13.5" customHeight="1"/>
    <row r="23223" ht="13.5" customHeight="1"/>
    <row r="23224" ht="13.5" customHeight="1"/>
    <row r="23225" ht="13.5" customHeight="1"/>
    <row r="23226" ht="13.5" customHeight="1"/>
    <row r="23227" ht="13.5" customHeight="1"/>
    <row r="23228" ht="13.5" customHeight="1"/>
    <row r="23229" ht="13.5" customHeight="1"/>
    <row r="23230" ht="13.5" customHeight="1"/>
    <row r="23231" ht="13.5" customHeight="1"/>
    <row r="23232" ht="13.5" customHeight="1"/>
    <row r="23233" ht="13.5" customHeight="1"/>
    <row r="23234" ht="13.5" customHeight="1"/>
    <row r="23235" ht="13.5" customHeight="1"/>
    <row r="23236" ht="13.5" customHeight="1"/>
    <row r="23237" ht="13.5" customHeight="1"/>
    <row r="23238" ht="13.5" customHeight="1"/>
    <row r="23239" ht="13.5" customHeight="1"/>
    <row r="23240" ht="13.5" customHeight="1"/>
    <row r="23241" ht="13.5" customHeight="1"/>
    <row r="23242" ht="13.5" customHeight="1"/>
    <row r="23243" ht="13.5" customHeight="1"/>
    <row r="23244" ht="13.5" customHeight="1"/>
    <row r="23245" ht="13.5" customHeight="1"/>
    <row r="23246" ht="13.5" customHeight="1"/>
    <row r="23247" ht="13.5" customHeight="1"/>
    <row r="23248" ht="13.5" customHeight="1"/>
    <row r="23249" ht="13.5" customHeight="1"/>
    <row r="23250" ht="13.5" customHeight="1"/>
    <row r="23251" ht="13.5" customHeight="1"/>
    <row r="23252" ht="13.5" customHeight="1"/>
    <row r="23253" ht="13.5" customHeight="1"/>
    <row r="23254" ht="13.5" customHeight="1"/>
    <row r="23255" ht="13.5" customHeight="1"/>
    <row r="23256" ht="13.5" customHeight="1"/>
    <row r="23257" ht="13.5" customHeight="1"/>
    <row r="23258" ht="13.5" customHeight="1"/>
    <row r="23259" ht="13.5" customHeight="1"/>
    <row r="23260" ht="13.5" customHeight="1"/>
    <row r="23261" ht="13.5" customHeight="1"/>
    <row r="23262" ht="13.5" customHeight="1"/>
    <row r="23263" ht="13.5" customHeight="1"/>
    <row r="23264" ht="13.5" customHeight="1"/>
    <row r="23265" ht="13.5" customHeight="1"/>
    <row r="23266" ht="13.5" customHeight="1"/>
    <row r="23267" ht="13.5" customHeight="1"/>
    <row r="23268" ht="13.5" customHeight="1"/>
    <row r="23269" ht="13.5" customHeight="1"/>
    <row r="23270" ht="13.5" customHeight="1"/>
    <row r="23271" ht="13.5" customHeight="1"/>
    <row r="23272" ht="13.5" customHeight="1"/>
    <row r="23273" ht="13.5" customHeight="1"/>
    <row r="23274" ht="13.5" customHeight="1"/>
    <row r="23275" ht="13.5" customHeight="1"/>
    <row r="23276" ht="13.5" customHeight="1"/>
    <row r="23277" ht="13.5" customHeight="1"/>
    <row r="23278" ht="13.5" customHeight="1"/>
    <row r="23279" ht="13.5" customHeight="1"/>
    <row r="23280" ht="13.5" customHeight="1"/>
    <row r="23281" ht="13.5" customHeight="1"/>
    <row r="23282" ht="13.5" customHeight="1"/>
    <row r="23283" ht="13.5" customHeight="1"/>
    <row r="23284" ht="13.5" customHeight="1"/>
    <row r="23285" ht="13.5" customHeight="1"/>
    <row r="23286" ht="13.5" customHeight="1"/>
    <row r="23287" ht="13.5" customHeight="1"/>
    <row r="23288" ht="13.5" customHeight="1"/>
    <row r="23289" ht="13.5" customHeight="1"/>
    <row r="23290" ht="13.5" customHeight="1"/>
    <row r="23291" ht="13.5" customHeight="1"/>
    <row r="23292" ht="13.5" customHeight="1"/>
    <row r="23293" ht="13.5" customHeight="1"/>
    <row r="23294" ht="13.5" customHeight="1"/>
    <row r="23295" ht="13.5" customHeight="1"/>
    <row r="23296" ht="13.5" customHeight="1"/>
    <row r="23297" ht="13.5" customHeight="1"/>
    <row r="23298" ht="13.5" customHeight="1"/>
    <row r="23299" ht="13.5" customHeight="1"/>
    <row r="23300" ht="13.5" customHeight="1"/>
    <row r="23301" ht="13.5" customHeight="1"/>
    <row r="23302" ht="13.5" customHeight="1"/>
    <row r="23303" ht="13.5" customHeight="1"/>
    <row r="23304" ht="13.5" customHeight="1"/>
    <row r="23305" ht="13.5" customHeight="1"/>
    <row r="23306" ht="13.5" customHeight="1"/>
    <row r="23307" ht="13.5" customHeight="1"/>
    <row r="23308" ht="13.5" customHeight="1"/>
    <row r="23309" ht="13.5" customHeight="1"/>
    <row r="23310" ht="13.5" customHeight="1"/>
    <row r="23311" ht="13.5" customHeight="1"/>
    <row r="23312" ht="13.5" customHeight="1"/>
    <row r="23313" ht="13.5" customHeight="1"/>
    <row r="23314" ht="13.5" customHeight="1"/>
    <row r="23315" ht="13.5" customHeight="1"/>
    <row r="23316" ht="13.5" customHeight="1"/>
    <row r="23317" ht="13.5" customHeight="1"/>
    <row r="23318" ht="13.5" customHeight="1"/>
    <row r="23319" ht="13.5" customHeight="1"/>
    <row r="23320" ht="13.5" customHeight="1"/>
    <row r="23321" ht="13.5" customHeight="1"/>
    <row r="23322" ht="13.5" customHeight="1"/>
    <row r="23323" ht="13.5" customHeight="1"/>
    <row r="23324" ht="13.5" customHeight="1"/>
    <row r="23325" ht="13.5" customHeight="1"/>
    <row r="23326" ht="13.5" customHeight="1"/>
    <row r="23327" ht="13.5" customHeight="1"/>
    <row r="23328" ht="13.5" customHeight="1"/>
    <row r="23329" ht="13.5" customHeight="1"/>
    <row r="23330" ht="13.5" customHeight="1"/>
    <row r="23331" ht="13.5" customHeight="1"/>
    <row r="23332" ht="13.5" customHeight="1"/>
    <row r="23333" ht="13.5" customHeight="1"/>
    <row r="23334" ht="13.5" customHeight="1"/>
    <row r="23335" ht="13.5" customHeight="1"/>
    <row r="23336" ht="13.5" customHeight="1"/>
    <row r="23337" ht="13.5" customHeight="1"/>
    <row r="23338" ht="13.5" customHeight="1"/>
    <row r="23339" ht="13.5" customHeight="1"/>
    <row r="23340" ht="13.5" customHeight="1"/>
    <row r="23341" ht="13.5" customHeight="1"/>
    <row r="23342" ht="13.5" customHeight="1"/>
    <row r="23343" ht="13.5" customHeight="1"/>
    <row r="23344" ht="13.5" customHeight="1"/>
    <row r="23345" ht="13.5" customHeight="1"/>
    <row r="23346" ht="13.5" customHeight="1"/>
    <row r="23347" ht="13.5" customHeight="1"/>
    <row r="23348" ht="13.5" customHeight="1"/>
    <row r="23349" ht="13.5" customHeight="1"/>
    <row r="23350" ht="13.5" customHeight="1"/>
    <row r="23351" ht="13.5" customHeight="1"/>
    <row r="23352" ht="13.5" customHeight="1"/>
    <row r="23353" ht="13.5" customHeight="1"/>
    <row r="23354" ht="13.5" customHeight="1"/>
    <row r="23355" ht="13.5" customHeight="1"/>
    <row r="23356" ht="13.5" customHeight="1"/>
    <row r="23357" ht="13.5" customHeight="1"/>
    <row r="23358" ht="13.5" customHeight="1"/>
    <row r="23359" ht="13.5" customHeight="1"/>
    <row r="23360" ht="13.5" customHeight="1"/>
    <row r="23361" ht="13.5" customHeight="1"/>
    <row r="23362" ht="13.5" customHeight="1"/>
    <row r="23363" ht="13.5" customHeight="1"/>
    <row r="23364" ht="13.5" customHeight="1"/>
    <row r="23365" ht="13.5" customHeight="1"/>
    <row r="23366" ht="13.5" customHeight="1"/>
    <row r="23367" ht="13.5" customHeight="1"/>
    <row r="23368" ht="13.5" customHeight="1"/>
    <row r="23369" ht="13.5" customHeight="1"/>
    <row r="23370" ht="13.5" customHeight="1"/>
    <row r="23371" ht="13.5" customHeight="1"/>
    <row r="23372" ht="13.5" customHeight="1"/>
    <row r="23373" ht="13.5" customHeight="1"/>
    <row r="23374" ht="13.5" customHeight="1"/>
    <row r="23375" ht="13.5" customHeight="1"/>
    <row r="23376" ht="13.5" customHeight="1"/>
    <row r="23377" ht="13.5" customHeight="1"/>
    <row r="23378" ht="13.5" customHeight="1"/>
    <row r="23379" ht="13.5" customHeight="1"/>
    <row r="23380" ht="13.5" customHeight="1"/>
    <row r="23381" ht="13.5" customHeight="1"/>
    <row r="23382" ht="13.5" customHeight="1"/>
    <row r="23383" ht="13.5" customHeight="1"/>
    <row r="23384" ht="13.5" customHeight="1"/>
    <row r="23385" ht="13.5" customHeight="1"/>
    <row r="23386" ht="13.5" customHeight="1"/>
    <row r="23387" ht="13.5" customHeight="1"/>
    <row r="23388" ht="13.5" customHeight="1"/>
    <row r="23389" ht="13.5" customHeight="1"/>
    <row r="23390" ht="13.5" customHeight="1"/>
    <row r="23391" ht="13.5" customHeight="1"/>
    <row r="23392" ht="13.5" customHeight="1"/>
    <row r="23393" ht="13.5" customHeight="1"/>
    <row r="23394" ht="13.5" customHeight="1"/>
    <row r="23395" ht="13.5" customHeight="1"/>
    <row r="23396" ht="13.5" customHeight="1"/>
    <row r="23397" ht="13.5" customHeight="1"/>
    <row r="23398" ht="13.5" customHeight="1"/>
    <row r="23399" ht="13.5" customHeight="1"/>
    <row r="23400" ht="13.5" customHeight="1"/>
    <row r="23401" ht="13.5" customHeight="1"/>
    <row r="23402" ht="13.5" customHeight="1"/>
    <row r="23403" ht="13.5" customHeight="1"/>
    <row r="23404" ht="13.5" customHeight="1"/>
    <row r="23405" ht="13.5" customHeight="1"/>
    <row r="23406" ht="13.5" customHeight="1"/>
    <row r="23407" ht="13.5" customHeight="1"/>
    <row r="23408" ht="13.5" customHeight="1"/>
    <row r="23409" ht="13.5" customHeight="1"/>
    <row r="23410" ht="13.5" customHeight="1"/>
    <row r="23411" ht="13.5" customHeight="1"/>
    <row r="23412" ht="13.5" customHeight="1"/>
    <row r="23413" ht="13.5" customHeight="1"/>
    <row r="23414" ht="13.5" customHeight="1"/>
    <row r="23415" ht="13.5" customHeight="1"/>
    <row r="23416" ht="13.5" customHeight="1"/>
    <row r="23417" ht="13.5" customHeight="1"/>
    <row r="23418" ht="13.5" customHeight="1"/>
    <row r="23419" ht="13.5" customHeight="1"/>
    <row r="23420" ht="13.5" customHeight="1"/>
    <row r="23421" ht="13.5" customHeight="1"/>
    <row r="23422" ht="13.5" customHeight="1"/>
    <row r="23423" ht="13.5" customHeight="1"/>
    <row r="23424" ht="13.5" customHeight="1"/>
    <row r="23425" ht="13.5" customHeight="1"/>
    <row r="23426" ht="13.5" customHeight="1"/>
    <row r="23427" ht="13.5" customHeight="1"/>
    <row r="23428" ht="13.5" customHeight="1"/>
    <row r="23429" ht="13.5" customHeight="1"/>
    <row r="23430" ht="13.5" customHeight="1"/>
    <row r="23431" ht="13.5" customHeight="1"/>
    <row r="23432" ht="13.5" customHeight="1"/>
    <row r="23433" ht="13.5" customHeight="1"/>
    <row r="23434" ht="13.5" customHeight="1"/>
    <row r="23435" ht="13.5" customHeight="1"/>
    <row r="23436" ht="13.5" customHeight="1"/>
    <row r="23437" ht="13.5" customHeight="1"/>
    <row r="23438" ht="13.5" customHeight="1"/>
    <row r="23439" ht="13.5" customHeight="1"/>
    <row r="23440" ht="13.5" customHeight="1"/>
    <row r="23441" ht="13.5" customHeight="1"/>
    <row r="23442" ht="13.5" customHeight="1"/>
    <row r="23443" ht="13.5" customHeight="1"/>
    <row r="23444" ht="13.5" customHeight="1"/>
    <row r="23445" ht="13.5" customHeight="1"/>
    <row r="23446" ht="13.5" customHeight="1"/>
    <row r="23447" ht="13.5" customHeight="1"/>
    <row r="23448" ht="13.5" customHeight="1"/>
    <row r="23449" ht="13.5" customHeight="1"/>
    <row r="23450" ht="13.5" customHeight="1"/>
    <row r="23451" ht="13.5" customHeight="1"/>
    <row r="23452" ht="13.5" customHeight="1"/>
    <row r="23453" ht="13.5" customHeight="1"/>
    <row r="23454" ht="13.5" customHeight="1"/>
    <row r="23455" ht="13.5" customHeight="1"/>
    <row r="23456" ht="13.5" customHeight="1"/>
    <row r="23457" ht="13.5" customHeight="1"/>
    <row r="23458" ht="13.5" customHeight="1"/>
    <row r="23459" ht="13.5" customHeight="1"/>
    <row r="23460" ht="13.5" customHeight="1"/>
    <row r="23461" ht="13.5" customHeight="1"/>
    <row r="23462" ht="13.5" customHeight="1"/>
    <row r="23463" ht="13.5" customHeight="1"/>
    <row r="23464" ht="13.5" customHeight="1"/>
    <row r="23465" ht="13.5" customHeight="1"/>
    <row r="23466" ht="13.5" customHeight="1"/>
    <row r="23467" ht="13.5" customHeight="1"/>
    <row r="23468" ht="13.5" customHeight="1"/>
    <row r="23469" ht="13.5" customHeight="1"/>
    <row r="23470" ht="13.5" customHeight="1"/>
    <row r="23471" ht="13.5" customHeight="1"/>
    <row r="23472" ht="13.5" customHeight="1"/>
    <row r="23473" ht="13.5" customHeight="1"/>
    <row r="23474" ht="13.5" customHeight="1"/>
    <row r="23475" ht="13.5" customHeight="1"/>
    <row r="23476" ht="13.5" customHeight="1"/>
    <row r="23477" ht="13.5" customHeight="1"/>
    <row r="23478" ht="13.5" customHeight="1"/>
    <row r="23479" ht="13.5" customHeight="1"/>
    <row r="23480" ht="13.5" customHeight="1"/>
    <row r="23481" ht="13.5" customHeight="1"/>
    <row r="23482" ht="13.5" customHeight="1"/>
    <row r="23483" ht="13.5" customHeight="1"/>
    <row r="23484" ht="13.5" customHeight="1"/>
    <row r="23485" ht="13.5" customHeight="1"/>
    <row r="23486" ht="13.5" customHeight="1"/>
    <row r="23487" ht="13.5" customHeight="1"/>
    <row r="23488" ht="13.5" customHeight="1"/>
    <row r="23489" ht="13.5" customHeight="1"/>
    <row r="23490" ht="13.5" customHeight="1"/>
    <row r="23491" ht="13.5" customHeight="1"/>
    <row r="23492" ht="13.5" customHeight="1"/>
    <row r="23493" ht="13.5" customHeight="1"/>
    <row r="23494" ht="13.5" customHeight="1"/>
    <row r="23495" ht="13.5" customHeight="1"/>
    <row r="23496" ht="13.5" customHeight="1"/>
    <row r="23497" ht="13.5" customHeight="1"/>
    <row r="23498" ht="13.5" customHeight="1"/>
    <row r="23499" ht="13.5" customHeight="1"/>
    <row r="23500" ht="13.5" customHeight="1"/>
    <row r="23501" ht="13.5" customHeight="1"/>
    <row r="23502" ht="13.5" customHeight="1"/>
    <row r="23503" ht="13.5" customHeight="1"/>
    <row r="23504" ht="13.5" customHeight="1"/>
    <row r="23505" ht="13.5" customHeight="1"/>
    <row r="23506" ht="13.5" customHeight="1"/>
    <row r="23507" ht="13.5" customHeight="1"/>
    <row r="23508" ht="13.5" customHeight="1"/>
    <row r="23509" ht="13.5" customHeight="1"/>
    <row r="23510" ht="13.5" customHeight="1"/>
    <row r="23511" ht="13.5" customHeight="1"/>
    <row r="23512" ht="13.5" customHeight="1"/>
    <row r="23513" ht="13.5" customHeight="1"/>
    <row r="23514" ht="13.5" customHeight="1"/>
    <row r="23515" ht="13.5" customHeight="1"/>
    <row r="23516" ht="13.5" customHeight="1"/>
    <row r="23517" ht="13.5" customHeight="1"/>
    <row r="23518" ht="13.5" customHeight="1"/>
    <row r="23519" ht="13.5" customHeight="1"/>
    <row r="23520" ht="13.5" customHeight="1"/>
    <row r="23521" ht="13.5" customHeight="1"/>
    <row r="23522" ht="13.5" customHeight="1"/>
    <row r="23523" ht="13.5" customHeight="1"/>
    <row r="23524" ht="13.5" customHeight="1"/>
    <row r="23525" ht="13.5" customHeight="1"/>
    <row r="23526" ht="13.5" customHeight="1"/>
    <row r="23527" ht="13.5" customHeight="1"/>
    <row r="23528" ht="13.5" customHeight="1"/>
    <row r="23529" ht="13.5" customHeight="1"/>
    <row r="23530" ht="13.5" customHeight="1"/>
    <row r="23531" ht="13.5" customHeight="1"/>
    <row r="23532" ht="13.5" customHeight="1"/>
    <row r="23533" ht="13.5" customHeight="1"/>
    <row r="23534" ht="13.5" customHeight="1"/>
    <row r="23535" ht="13.5" customHeight="1"/>
    <row r="23536" ht="13.5" customHeight="1"/>
    <row r="23537" ht="13.5" customHeight="1"/>
    <row r="23538" ht="13.5" customHeight="1"/>
    <row r="23539" ht="13.5" customHeight="1"/>
    <row r="23540" ht="13.5" customHeight="1"/>
    <row r="23541" ht="13.5" customHeight="1"/>
    <row r="23542" ht="13.5" customHeight="1"/>
    <row r="23543" ht="13.5" customHeight="1"/>
    <row r="23544" ht="13.5" customHeight="1"/>
    <row r="23545" ht="13.5" customHeight="1"/>
    <row r="23546" ht="13.5" customHeight="1"/>
    <row r="23547" ht="13.5" customHeight="1"/>
    <row r="23548" ht="13.5" customHeight="1"/>
    <row r="23549" ht="13.5" customHeight="1"/>
    <row r="23550" ht="13.5" customHeight="1"/>
    <row r="23551" ht="13.5" customHeight="1"/>
    <row r="23552" ht="13.5" customHeight="1"/>
    <row r="23553" ht="13.5" customHeight="1"/>
    <row r="23554" ht="13.5" customHeight="1"/>
    <row r="23555" ht="13.5" customHeight="1"/>
    <row r="23556" ht="13.5" customHeight="1"/>
    <row r="23557" ht="13.5" customHeight="1"/>
    <row r="23558" ht="13.5" customHeight="1"/>
    <row r="23559" ht="13.5" customHeight="1"/>
    <row r="23560" ht="13.5" customHeight="1"/>
    <row r="23561" ht="13.5" customHeight="1"/>
    <row r="23562" ht="13.5" customHeight="1"/>
    <row r="23563" ht="13.5" customHeight="1"/>
    <row r="23564" ht="13.5" customHeight="1"/>
    <row r="23565" ht="13.5" customHeight="1"/>
    <row r="23566" ht="13.5" customHeight="1"/>
    <row r="23567" ht="13.5" customHeight="1"/>
    <row r="23568" ht="13.5" customHeight="1"/>
    <row r="23569" ht="13.5" customHeight="1"/>
    <row r="23570" ht="13.5" customHeight="1"/>
    <row r="23571" ht="13.5" customHeight="1"/>
    <row r="23572" ht="13.5" customHeight="1"/>
    <row r="23573" ht="13.5" customHeight="1"/>
    <row r="23574" ht="13.5" customHeight="1"/>
    <row r="23575" ht="13.5" customHeight="1"/>
    <row r="23576" ht="13.5" customHeight="1"/>
    <row r="23577" ht="13.5" customHeight="1"/>
    <row r="23578" ht="13.5" customHeight="1"/>
    <row r="23579" ht="13.5" customHeight="1"/>
    <row r="23580" ht="13.5" customHeight="1"/>
    <row r="23581" ht="13.5" customHeight="1"/>
    <row r="23582" ht="13.5" customHeight="1"/>
    <row r="23583" ht="13.5" customHeight="1"/>
    <row r="23584" ht="13.5" customHeight="1"/>
    <row r="23585" ht="13.5" customHeight="1"/>
    <row r="23586" ht="13.5" customHeight="1"/>
    <row r="23587" ht="13.5" customHeight="1"/>
    <row r="23588" ht="13.5" customHeight="1"/>
    <row r="23589" ht="13.5" customHeight="1"/>
    <row r="23590" ht="13.5" customHeight="1"/>
    <row r="23591" ht="13.5" customHeight="1"/>
    <row r="23592" ht="13.5" customHeight="1"/>
    <row r="23593" ht="13.5" customHeight="1"/>
    <row r="23594" ht="13.5" customHeight="1"/>
    <row r="23595" ht="13.5" customHeight="1"/>
    <row r="23596" ht="13.5" customHeight="1"/>
    <row r="23597" ht="13.5" customHeight="1"/>
    <row r="23598" ht="13.5" customHeight="1"/>
    <row r="23599" ht="13.5" customHeight="1"/>
    <row r="23600" ht="13.5" customHeight="1"/>
    <row r="23601" ht="13.5" customHeight="1"/>
    <row r="23602" ht="13.5" customHeight="1"/>
    <row r="23603" ht="13.5" customHeight="1"/>
    <row r="23604" ht="13.5" customHeight="1"/>
    <row r="23605" ht="13.5" customHeight="1"/>
    <row r="23606" ht="13.5" customHeight="1"/>
    <row r="23607" ht="13.5" customHeight="1"/>
    <row r="23608" ht="13.5" customHeight="1"/>
    <row r="23609" ht="13.5" customHeight="1"/>
    <row r="23610" ht="13.5" customHeight="1"/>
    <row r="23611" ht="13.5" customHeight="1"/>
    <row r="23612" ht="13.5" customHeight="1"/>
    <row r="23613" ht="13.5" customHeight="1"/>
    <row r="23614" ht="13.5" customHeight="1"/>
    <row r="23615" ht="13.5" customHeight="1"/>
    <row r="23616" ht="13.5" customHeight="1"/>
    <row r="23617" ht="13.5" customHeight="1"/>
    <row r="23618" ht="13.5" customHeight="1"/>
    <row r="23619" ht="13.5" customHeight="1"/>
    <row r="23620" ht="13.5" customHeight="1"/>
    <row r="23621" ht="13.5" customHeight="1"/>
    <row r="23622" ht="13.5" customHeight="1"/>
    <row r="23623" ht="13.5" customHeight="1"/>
    <row r="23624" ht="13.5" customHeight="1"/>
    <row r="23625" ht="13.5" customHeight="1"/>
    <row r="23626" ht="13.5" customHeight="1"/>
    <row r="23627" ht="13.5" customHeight="1"/>
    <row r="23628" ht="13.5" customHeight="1"/>
    <row r="23629" ht="13.5" customHeight="1"/>
    <row r="23630" ht="13.5" customHeight="1"/>
    <row r="23631" ht="13.5" customHeight="1"/>
    <row r="23632" ht="13.5" customHeight="1"/>
    <row r="23633" ht="13.5" customHeight="1"/>
    <row r="23634" ht="13.5" customHeight="1"/>
    <row r="23635" ht="13.5" customHeight="1"/>
    <row r="23636" ht="13.5" customHeight="1"/>
    <row r="23637" ht="13.5" customHeight="1"/>
    <row r="23638" ht="13.5" customHeight="1"/>
    <row r="23639" ht="13.5" customHeight="1"/>
    <row r="23640" ht="13.5" customHeight="1"/>
    <row r="23641" ht="13.5" customHeight="1"/>
    <row r="23642" ht="13.5" customHeight="1"/>
    <row r="23643" ht="13.5" customHeight="1"/>
    <row r="23644" ht="13.5" customHeight="1"/>
    <row r="23645" ht="13.5" customHeight="1"/>
    <row r="23646" ht="13.5" customHeight="1"/>
    <row r="23647" ht="13.5" customHeight="1"/>
    <row r="23648" ht="13.5" customHeight="1"/>
    <row r="23649" ht="13.5" customHeight="1"/>
    <row r="23650" ht="13.5" customHeight="1"/>
    <row r="23651" ht="13.5" customHeight="1"/>
    <row r="23652" ht="13.5" customHeight="1"/>
    <row r="23653" ht="13.5" customHeight="1"/>
    <row r="23654" ht="13.5" customHeight="1"/>
    <row r="23655" ht="13.5" customHeight="1"/>
    <row r="23656" ht="13.5" customHeight="1"/>
    <row r="23657" ht="13.5" customHeight="1"/>
    <row r="23658" ht="13.5" customHeight="1"/>
    <row r="23659" ht="13.5" customHeight="1"/>
    <row r="23660" ht="13.5" customHeight="1"/>
    <row r="23661" ht="13.5" customHeight="1"/>
    <row r="23662" ht="13.5" customHeight="1"/>
    <row r="23663" ht="13.5" customHeight="1"/>
    <row r="23664" ht="13.5" customHeight="1"/>
    <row r="23665" ht="13.5" customHeight="1"/>
    <row r="23666" ht="13.5" customHeight="1"/>
    <row r="23667" ht="13.5" customHeight="1"/>
    <row r="23668" ht="13.5" customHeight="1"/>
    <row r="23669" ht="13.5" customHeight="1"/>
    <row r="23670" ht="13.5" customHeight="1"/>
    <row r="23671" ht="13.5" customHeight="1"/>
    <row r="23672" ht="13.5" customHeight="1"/>
    <row r="23673" ht="13.5" customHeight="1"/>
    <row r="23674" ht="13.5" customHeight="1"/>
    <row r="23675" ht="13.5" customHeight="1"/>
    <row r="23676" ht="13.5" customHeight="1"/>
    <row r="23677" ht="13.5" customHeight="1"/>
    <row r="23678" ht="13.5" customHeight="1"/>
    <row r="23679" ht="13.5" customHeight="1"/>
    <row r="23680" ht="13.5" customHeight="1"/>
    <row r="23681" ht="13.5" customHeight="1"/>
    <row r="23682" ht="13.5" customHeight="1"/>
    <row r="23683" ht="13.5" customHeight="1"/>
    <row r="23684" ht="13.5" customHeight="1"/>
    <row r="23685" ht="13.5" customHeight="1"/>
    <row r="23686" ht="13.5" customHeight="1"/>
    <row r="23687" ht="13.5" customHeight="1"/>
    <row r="23688" ht="13.5" customHeight="1"/>
    <row r="23689" ht="13.5" customHeight="1"/>
    <row r="23690" ht="13.5" customHeight="1"/>
    <row r="23691" ht="13.5" customHeight="1"/>
    <row r="23692" ht="13.5" customHeight="1"/>
    <row r="23693" ht="13.5" customHeight="1"/>
    <row r="23694" ht="13.5" customHeight="1"/>
    <row r="23695" ht="13.5" customHeight="1"/>
    <row r="23696" ht="13.5" customHeight="1"/>
    <row r="23697" ht="13.5" customHeight="1"/>
    <row r="23698" ht="13.5" customHeight="1"/>
    <row r="23699" ht="13.5" customHeight="1"/>
    <row r="23700" ht="13.5" customHeight="1"/>
    <row r="23701" ht="13.5" customHeight="1"/>
    <row r="23702" ht="13.5" customHeight="1"/>
    <row r="23703" ht="13.5" customHeight="1"/>
    <row r="23704" ht="13.5" customHeight="1"/>
    <row r="23705" ht="13.5" customHeight="1"/>
    <row r="23706" ht="13.5" customHeight="1"/>
    <row r="23707" ht="13.5" customHeight="1"/>
    <row r="23708" ht="13.5" customHeight="1"/>
    <row r="23709" ht="13.5" customHeight="1"/>
    <row r="23710" ht="13.5" customHeight="1"/>
    <row r="23711" ht="13.5" customHeight="1"/>
    <row r="23712" ht="13.5" customHeight="1"/>
    <row r="23713" ht="13.5" customHeight="1"/>
    <row r="23714" ht="13.5" customHeight="1"/>
    <row r="23715" ht="13.5" customHeight="1"/>
    <row r="23716" ht="13.5" customHeight="1"/>
    <row r="23717" ht="13.5" customHeight="1"/>
    <row r="23718" ht="13.5" customHeight="1"/>
    <row r="23719" ht="13.5" customHeight="1"/>
    <row r="23720" ht="13.5" customHeight="1"/>
    <row r="23721" ht="13.5" customHeight="1"/>
    <row r="23722" ht="13.5" customHeight="1"/>
    <row r="23723" ht="13.5" customHeight="1"/>
    <row r="23724" ht="13.5" customHeight="1"/>
    <row r="23725" ht="13.5" customHeight="1"/>
    <row r="23726" ht="13.5" customHeight="1"/>
    <row r="23727" ht="13.5" customHeight="1"/>
    <row r="23728" ht="13.5" customHeight="1"/>
    <row r="23729" ht="13.5" customHeight="1"/>
    <row r="23730" ht="13.5" customHeight="1"/>
    <row r="23731" ht="13.5" customHeight="1"/>
    <row r="23732" ht="13.5" customHeight="1"/>
    <row r="23733" ht="13.5" customHeight="1"/>
    <row r="23734" ht="13.5" customHeight="1"/>
    <row r="23735" ht="13.5" customHeight="1"/>
    <row r="23736" ht="13.5" customHeight="1"/>
    <row r="23737" ht="13.5" customHeight="1"/>
    <row r="23738" ht="13.5" customHeight="1"/>
    <row r="23739" ht="13.5" customHeight="1"/>
    <row r="23740" ht="13.5" customHeight="1"/>
    <row r="23741" ht="13.5" customHeight="1"/>
    <row r="23742" ht="13.5" customHeight="1"/>
    <row r="23743" ht="13.5" customHeight="1"/>
    <row r="23744" ht="13.5" customHeight="1"/>
    <row r="23745" ht="13.5" customHeight="1"/>
    <row r="23746" ht="13.5" customHeight="1"/>
    <row r="23747" ht="13.5" customHeight="1"/>
    <row r="23748" ht="13.5" customHeight="1"/>
    <row r="23749" ht="13.5" customHeight="1"/>
    <row r="23750" ht="13.5" customHeight="1"/>
    <row r="23751" ht="13.5" customHeight="1"/>
    <row r="23752" ht="13.5" customHeight="1"/>
    <row r="23753" ht="13.5" customHeight="1"/>
    <row r="23754" ht="13.5" customHeight="1"/>
    <row r="23755" ht="13.5" customHeight="1"/>
    <row r="23756" ht="13.5" customHeight="1"/>
    <row r="23757" ht="13.5" customHeight="1"/>
    <row r="23758" ht="13.5" customHeight="1"/>
    <row r="23759" ht="13.5" customHeight="1"/>
    <row r="23760" ht="13.5" customHeight="1"/>
    <row r="23761" ht="13.5" customHeight="1"/>
    <row r="23762" ht="13.5" customHeight="1"/>
    <row r="23763" ht="13.5" customHeight="1"/>
    <row r="23764" ht="13.5" customHeight="1"/>
    <row r="23765" ht="13.5" customHeight="1"/>
    <row r="23766" ht="13.5" customHeight="1"/>
    <row r="23767" ht="13.5" customHeight="1"/>
    <row r="23768" ht="13.5" customHeight="1"/>
    <row r="23769" ht="13.5" customHeight="1"/>
    <row r="23770" ht="13.5" customHeight="1"/>
    <row r="23771" ht="13.5" customHeight="1"/>
    <row r="23772" ht="13.5" customHeight="1"/>
    <row r="23773" ht="13.5" customHeight="1"/>
    <row r="23774" ht="13.5" customHeight="1"/>
    <row r="23775" ht="13.5" customHeight="1"/>
    <row r="23776" ht="13.5" customHeight="1"/>
    <row r="23777" ht="13.5" customHeight="1"/>
    <row r="23778" ht="13.5" customHeight="1"/>
    <row r="23779" ht="13.5" customHeight="1"/>
    <row r="23780" ht="13.5" customHeight="1"/>
    <row r="23781" ht="13.5" customHeight="1"/>
    <row r="23782" ht="13.5" customHeight="1"/>
    <row r="23783" ht="13.5" customHeight="1"/>
    <row r="23784" ht="13.5" customHeight="1"/>
    <row r="23785" ht="13.5" customHeight="1"/>
    <row r="23786" ht="13.5" customHeight="1"/>
    <row r="23787" ht="13.5" customHeight="1"/>
    <row r="23788" ht="13.5" customHeight="1"/>
    <row r="23789" ht="13.5" customHeight="1"/>
    <row r="23790" ht="13.5" customHeight="1"/>
    <row r="23791" ht="13.5" customHeight="1"/>
    <row r="23792" ht="13.5" customHeight="1"/>
    <row r="23793" ht="13.5" customHeight="1"/>
    <row r="23794" ht="13.5" customHeight="1"/>
    <row r="23795" ht="13.5" customHeight="1"/>
    <row r="23796" ht="13.5" customHeight="1"/>
    <row r="23797" ht="13.5" customHeight="1"/>
    <row r="23798" ht="13.5" customHeight="1"/>
    <row r="23799" ht="13.5" customHeight="1"/>
    <row r="23800" ht="13.5" customHeight="1"/>
    <row r="23801" ht="13.5" customHeight="1"/>
    <row r="23802" ht="13.5" customHeight="1"/>
    <row r="23803" ht="13.5" customHeight="1"/>
    <row r="23804" ht="13.5" customHeight="1"/>
    <row r="23805" ht="13.5" customHeight="1"/>
    <row r="23806" ht="13.5" customHeight="1"/>
    <row r="23807" ht="13.5" customHeight="1"/>
    <row r="23808" ht="13.5" customHeight="1"/>
    <row r="23809" ht="13.5" customHeight="1"/>
    <row r="23810" ht="13.5" customHeight="1"/>
    <row r="23811" ht="13.5" customHeight="1"/>
    <row r="23812" ht="13.5" customHeight="1"/>
    <row r="23813" ht="13.5" customHeight="1"/>
    <row r="23814" ht="13.5" customHeight="1"/>
    <row r="23815" ht="13.5" customHeight="1"/>
    <row r="23816" ht="13.5" customHeight="1"/>
    <row r="23817" ht="13.5" customHeight="1"/>
    <row r="23818" ht="13.5" customHeight="1"/>
    <row r="23819" ht="13.5" customHeight="1"/>
    <row r="23820" ht="13.5" customHeight="1"/>
    <row r="23821" ht="13.5" customHeight="1"/>
    <row r="23822" ht="13.5" customHeight="1"/>
    <row r="23823" ht="13.5" customHeight="1"/>
    <row r="23824" ht="13.5" customHeight="1"/>
    <row r="23825" ht="13.5" customHeight="1"/>
    <row r="23826" ht="13.5" customHeight="1"/>
    <row r="23827" ht="13.5" customHeight="1"/>
    <row r="23828" ht="13.5" customHeight="1"/>
    <row r="23829" ht="13.5" customHeight="1"/>
    <row r="23830" ht="13.5" customHeight="1"/>
    <row r="23831" ht="13.5" customHeight="1"/>
    <row r="23832" ht="13.5" customHeight="1"/>
    <row r="23833" ht="13.5" customHeight="1"/>
    <row r="23834" ht="13.5" customHeight="1"/>
    <row r="23835" ht="13.5" customHeight="1"/>
    <row r="23836" ht="13.5" customHeight="1"/>
    <row r="23837" ht="13.5" customHeight="1"/>
    <row r="23838" ht="13.5" customHeight="1"/>
    <row r="23839" ht="13.5" customHeight="1"/>
    <row r="23840" ht="13.5" customHeight="1"/>
    <row r="23841" ht="13.5" customHeight="1"/>
    <row r="23842" ht="13.5" customHeight="1"/>
    <row r="23843" ht="13.5" customHeight="1"/>
    <row r="23844" ht="13.5" customHeight="1"/>
    <row r="23845" ht="13.5" customHeight="1"/>
    <row r="23846" ht="13.5" customHeight="1"/>
    <row r="23847" ht="13.5" customHeight="1"/>
    <row r="23848" ht="13.5" customHeight="1"/>
    <row r="23849" ht="13.5" customHeight="1"/>
    <row r="23850" ht="13.5" customHeight="1"/>
    <row r="23851" ht="13.5" customHeight="1"/>
    <row r="23852" ht="13.5" customHeight="1"/>
    <row r="23853" ht="13.5" customHeight="1"/>
    <row r="23854" ht="13.5" customHeight="1"/>
    <row r="23855" ht="13.5" customHeight="1"/>
    <row r="23856" ht="13.5" customHeight="1"/>
    <row r="23857" ht="13.5" customHeight="1"/>
    <row r="23858" ht="13.5" customHeight="1"/>
    <row r="23859" ht="13.5" customHeight="1"/>
    <row r="23860" ht="13.5" customHeight="1"/>
    <row r="23861" ht="13.5" customHeight="1"/>
    <row r="23862" ht="13.5" customHeight="1"/>
    <row r="23863" ht="13.5" customHeight="1"/>
    <row r="23864" ht="13.5" customHeight="1"/>
    <row r="23865" ht="13.5" customHeight="1"/>
    <row r="23866" ht="13.5" customHeight="1"/>
    <row r="23867" ht="13.5" customHeight="1"/>
    <row r="23868" ht="13.5" customHeight="1"/>
    <row r="23869" ht="13.5" customHeight="1"/>
    <row r="23870" ht="13.5" customHeight="1"/>
    <row r="23871" ht="13.5" customHeight="1"/>
    <row r="23872" ht="13.5" customHeight="1"/>
    <row r="23873" ht="13.5" customHeight="1"/>
    <row r="23874" ht="13.5" customHeight="1"/>
    <row r="23875" ht="13.5" customHeight="1"/>
    <row r="23876" ht="13.5" customHeight="1"/>
    <row r="23877" ht="13.5" customHeight="1"/>
    <row r="23878" ht="13.5" customHeight="1"/>
    <row r="23879" ht="13.5" customHeight="1"/>
    <row r="23880" ht="13.5" customHeight="1"/>
    <row r="23881" ht="13.5" customHeight="1"/>
    <row r="23882" ht="13.5" customHeight="1"/>
    <row r="23883" ht="13.5" customHeight="1"/>
    <row r="23884" ht="13.5" customHeight="1"/>
    <row r="23885" ht="13.5" customHeight="1"/>
    <row r="23886" ht="13.5" customHeight="1"/>
    <row r="23887" ht="13.5" customHeight="1"/>
    <row r="23888" ht="13.5" customHeight="1"/>
    <row r="23889" ht="13.5" customHeight="1"/>
    <row r="23890" ht="13.5" customHeight="1"/>
    <row r="23891" ht="13.5" customHeight="1"/>
    <row r="23892" ht="13.5" customHeight="1"/>
    <row r="23893" ht="13.5" customHeight="1"/>
    <row r="23894" ht="13.5" customHeight="1"/>
    <row r="23895" ht="13.5" customHeight="1"/>
    <row r="23896" ht="13.5" customHeight="1"/>
    <row r="23897" ht="13.5" customHeight="1"/>
    <row r="23898" ht="13.5" customHeight="1"/>
    <row r="23899" ht="13.5" customHeight="1"/>
    <row r="23900" ht="13.5" customHeight="1"/>
    <row r="23901" ht="13.5" customHeight="1"/>
    <row r="23902" ht="13.5" customHeight="1"/>
    <row r="23903" ht="13.5" customHeight="1"/>
    <row r="23904" ht="13.5" customHeight="1"/>
    <row r="23905" ht="13.5" customHeight="1"/>
    <row r="23906" ht="13.5" customHeight="1"/>
    <row r="23907" ht="13.5" customHeight="1"/>
    <row r="23908" ht="13.5" customHeight="1"/>
    <row r="23909" ht="13.5" customHeight="1"/>
    <row r="23910" ht="13.5" customHeight="1"/>
    <row r="23911" ht="13.5" customHeight="1"/>
    <row r="23912" ht="13.5" customHeight="1"/>
    <row r="23913" ht="13.5" customHeight="1"/>
    <row r="23914" ht="13.5" customHeight="1"/>
    <row r="23915" ht="13.5" customHeight="1"/>
    <row r="23916" ht="13.5" customHeight="1"/>
    <row r="23917" ht="13.5" customHeight="1"/>
    <row r="23918" ht="13.5" customHeight="1"/>
    <row r="23919" ht="13.5" customHeight="1"/>
    <row r="23920" ht="13.5" customHeight="1"/>
    <row r="23921" ht="13.5" customHeight="1"/>
    <row r="23922" ht="13.5" customHeight="1"/>
    <row r="23923" ht="13.5" customHeight="1"/>
    <row r="23924" ht="13.5" customHeight="1"/>
    <row r="23925" ht="13.5" customHeight="1"/>
    <row r="23926" ht="13.5" customHeight="1"/>
    <row r="23927" ht="13.5" customHeight="1"/>
    <row r="23928" ht="13.5" customHeight="1"/>
    <row r="23929" ht="13.5" customHeight="1"/>
    <row r="23930" ht="13.5" customHeight="1"/>
    <row r="23931" ht="13.5" customHeight="1"/>
    <row r="23932" ht="13.5" customHeight="1"/>
    <row r="23933" ht="13.5" customHeight="1"/>
    <row r="23934" ht="13.5" customHeight="1"/>
    <row r="23935" ht="13.5" customHeight="1"/>
    <row r="23936" ht="13.5" customHeight="1"/>
    <row r="23937" ht="13.5" customHeight="1"/>
    <row r="23938" ht="13.5" customHeight="1"/>
    <row r="23939" ht="13.5" customHeight="1"/>
    <row r="23940" ht="13.5" customHeight="1"/>
    <row r="23941" ht="13.5" customHeight="1"/>
    <row r="23942" ht="13.5" customHeight="1"/>
    <row r="23943" ht="13.5" customHeight="1"/>
    <row r="23944" ht="13.5" customHeight="1"/>
    <row r="23945" ht="13.5" customHeight="1"/>
    <row r="23946" ht="13.5" customHeight="1"/>
    <row r="23947" ht="13.5" customHeight="1"/>
    <row r="23948" ht="13.5" customHeight="1"/>
    <row r="23949" ht="13.5" customHeight="1"/>
    <row r="23950" ht="13.5" customHeight="1"/>
    <row r="23951" ht="13.5" customHeight="1"/>
    <row r="23952" ht="13.5" customHeight="1"/>
    <row r="23953" ht="13.5" customHeight="1"/>
    <row r="23954" ht="13.5" customHeight="1"/>
    <row r="23955" ht="13.5" customHeight="1"/>
    <row r="23956" ht="13.5" customHeight="1"/>
    <row r="23957" ht="13.5" customHeight="1"/>
    <row r="23958" ht="13.5" customHeight="1"/>
    <row r="23959" ht="13.5" customHeight="1"/>
    <row r="23960" ht="13.5" customHeight="1"/>
    <row r="23961" ht="13.5" customHeight="1"/>
    <row r="23962" ht="13.5" customHeight="1"/>
    <row r="23963" ht="13.5" customHeight="1"/>
    <row r="23964" ht="13.5" customHeight="1"/>
    <row r="23965" ht="13.5" customHeight="1"/>
    <row r="23966" ht="13.5" customHeight="1"/>
    <row r="23967" ht="13.5" customHeight="1"/>
    <row r="23968" ht="13.5" customHeight="1"/>
    <row r="23969" ht="13.5" customHeight="1"/>
    <row r="23970" ht="13.5" customHeight="1"/>
    <row r="23971" ht="13.5" customHeight="1"/>
    <row r="23972" ht="13.5" customHeight="1"/>
    <row r="23973" ht="13.5" customHeight="1"/>
    <row r="23974" ht="13.5" customHeight="1"/>
    <row r="23975" ht="13.5" customHeight="1"/>
    <row r="23976" ht="13.5" customHeight="1"/>
    <row r="23977" ht="13.5" customHeight="1"/>
    <row r="23978" ht="13.5" customHeight="1"/>
    <row r="23979" ht="13.5" customHeight="1"/>
    <row r="23980" ht="13.5" customHeight="1"/>
    <row r="23981" ht="13.5" customHeight="1"/>
    <row r="23982" ht="13.5" customHeight="1"/>
    <row r="23983" ht="13.5" customHeight="1"/>
    <row r="23984" ht="13.5" customHeight="1"/>
    <row r="23985" ht="13.5" customHeight="1"/>
    <row r="23986" ht="13.5" customHeight="1"/>
    <row r="23987" ht="13.5" customHeight="1"/>
    <row r="23988" ht="13.5" customHeight="1"/>
    <row r="23989" ht="13.5" customHeight="1"/>
    <row r="23990" ht="13.5" customHeight="1"/>
    <row r="23991" ht="13.5" customHeight="1"/>
    <row r="23992" ht="13.5" customHeight="1"/>
    <row r="23993" ht="13.5" customHeight="1"/>
    <row r="23994" ht="13.5" customHeight="1"/>
    <row r="23995" ht="13.5" customHeight="1"/>
    <row r="23996" ht="13.5" customHeight="1"/>
    <row r="23997" ht="13.5" customHeight="1"/>
    <row r="23998" ht="13.5" customHeight="1"/>
    <row r="23999" ht="13.5" customHeight="1"/>
    <row r="24000" ht="13.5" customHeight="1"/>
    <row r="24001" ht="13.5" customHeight="1"/>
    <row r="24002" ht="13.5" customHeight="1"/>
    <row r="24003" ht="13.5" customHeight="1"/>
    <row r="24004" ht="13.5" customHeight="1"/>
    <row r="24005" ht="13.5" customHeight="1"/>
    <row r="24006" ht="13.5" customHeight="1"/>
    <row r="24007" ht="13.5" customHeight="1"/>
    <row r="24008" ht="13.5" customHeight="1"/>
    <row r="24009" ht="13.5" customHeight="1"/>
    <row r="24010" ht="13.5" customHeight="1"/>
    <row r="24011" ht="13.5" customHeight="1"/>
    <row r="24012" ht="13.5" customHeight="1"/>
    <row r="24013" ht="13.5" customHeight="1"/>
    <row r="24014" ht="13.5" customHeight="1"/>
    <row r="24015" ht="13.5" customHeight="1"/>
    <row r="24016" ht="13.5" customHeight="1"/>
    <row r="24017" ht="13.5" customHeight="1"/>
    <row r="24018" ht="13.5" customHeight="1"/>
    <row r="24019" ht="13.5" customHeight="1"/>
    <row r="24020" ht="13.5" customHeight="1"/>
    <row r="24021" ht="13.5" customHeight="1"/>
    <row r="24022" ht="13.5" customHeight="1"/>
    <row r="24023" ht="13.5" customHeight="1"/>
    <row r="24024" ht="13.5" customHeight="1"/>
    <row r="24025" ht="13.5" customHeight="1"/>
    <row r="24026" ht="13.5" customHeight="1"/>
    <row r="24027" ht="13.5" customHeight="1"/>
    <row r="24028" ht="13.5" customHeight="1"/>
    <row r="24029" ht="13.5" customHeight="1"/>
    <row r="24030" ht="13.5" customHeight="1"/>
    <row r="24031" ht="13.5" customHeight="1"/>
    <row r="24032" ht="13.5" customHeight="1"/>
    <row r="24033" ht="13.5" customHeight="1"/>
    <row r="24034" ht="13.5" customHeight="1"/>
    <row r="24035" ht="13.5" customHeight="1"/>
    <row r="24036" ht="13.5" customHeight="1"/>
    <row r="24037" ht="13.5" customHeight="1"/>
    <row r="24038" ht="13.5" customHeight="1"/>
    <row r="24039" ht="13.5" customHeight="1"/>
    <row r="24040" ht="13.5" customHeight="1"/>
    <row r="24041" ht="13.5" customHeight="1"/>
    <row r="24042" ht="13.5" customHeight="1"/>
    <row r="24043" ht="13.5" customHeight="1"/>
    <row r="24044" ht="13.5" customHeight="1"/>
    <row r="24045" ht="13.5" customHeight="1"/>
    <row r="24046" ht="13.5" customHeight="1"/>
    <row r="24047" ht="13.5" customHeight="1"/>
    <row r="24048" ht="13.5" customHeight="1"/>
    <row r="24049" ht="13.5" customHeight="1"/>
    <row r="24050" ht="13.5" customHeight="1"/>
    <row r="24051" ht="13.5" customHeight="1"/>
    <row r="24052" ht="13.5" customHeight="1"/>
    <row r="24053" ht="13.5" customHeight="1"/>
    <row r="24054" ht="13.5" customHeight="1"/>
    <row r="24055" ht="13.5" customHeight="1"/>
    <row r="24056" ht="13.5" customHeight="1"/>
    <row r="24057" ht="13.5" customHeight="1"/>
    <row r="24058" ht="13.5" customHeight="1"/>
    <row r="24059" ht="13.5" customHeight="1"/>
    <row r="24060" ht="13.5" customHeight="1"/>
    <row r="24061" ht="13.5" customHeight="1"/>
    <row r="24062" ht="13.5" customHeight="1"/>
    <row r="24063" ht="13.5" customHeight="1"/>
    <row r="24064" ht="13.5" customHeight="1"/>
    <row r="24065" ht="13.5" customHeight="1"/>
    <row r="24066" ht="13.5" customHeight="1"/>
    <row r="24067" ht="13.5" customHeight="1"/>
    <row r="24068" ht="13.5" customHeight="1"/>
    <row r="24069" ht="13.5" customHeight="1"/>
    <row r="24070" ht="13.5" customHeight="1"/>
    <row r="24071" ht="13.5" customHeight="1"/>
    <row r="24072" ht="13.5" customHeight="1"/>
    <row r="24073" ht="13.5" customHeight="1"/>
    <row r="24074" ht="13.5" customHeight="1"/>
    <row r="24075" ht="13.5" customHeight="1"/>
    <row r="24076" ht="13.5" customHeight="1"/>
    <row r="24077" ht="13.5" customHeight="1"/>
    <row r="24078" ht="13.5" customHeight="1"/>
    <row r="24079" ht="13.5" customHeight="1"/>
    <row r="24080" ht="13.5" customHeight="1"/>
    <row r="24081" ht="13.5" customHeight="1"/>
    <row r="24082" ht="13.5" customHeight="1"/>
    <row r="24083" ht="13.5" customHeight="1"/>
    <row r="24084" ht="13.5" customHeight="1"/>
    <row r="24085" ht="13.5" customHeight="1"/>
    <row r="24086" ht="13.5" customHeight="1"/>
    <row r="24087" ht="13.5" customHeight="1"/>
    <row r="24088" ht="13.5" customHeight="1"/>
    <row r="24089" ht="13.5" customHeight="1"/>
    <row r="24090" ht="13.5" customHeight="1"/>
    <row r="24091" ht="13.5" customHeight="1"/>
    <row r="24092" ht="13.5" customHeight="1"/>
    <row r="24093" ht="13.5" customHeight="1"/>
    <row r="24094" ht="13.5" customHeight="1"/>
    <row r="24095" ht="13.5" customHeight="1"/>
    <row r="24096" ht="13.5" customHeight="1"/>
    <row r="24097" ht="13.5" customHeight="1"/>
    <row r="24098" ht="13.5" customHeight="1"/>
    <row r="24099" ht="13.5" customHeight="1"/>
    <row r="24100" ht="13.5" customHeight="1"/>
    <row r="24101" ht="13.5" customHeight="1"/>
    <row r="24102" ht="13.5" customHeight="1"/>
    <row r="24103" ht="13.5" customHeight="1"/>
    <row r="24104" ht="13.5" customHeight="1"/>
    <row r="24105" ht="13.5" customHeight="1"/>
    <row r="24106" ht="13.5" customHeight="1"/>
    <row r="24107" ht="13.5" customHeight="1"/>
    <row r="24108" ht="13.5" customHeight="1"/>
    <row r="24109" ht="13.5" customHeight="1"/>
    <row r="24110" ht="13.5" customHeight="1"/>
    <row r="24111" ht="13.5" customHeight="1"/>
    <row r="24112" ht="13.5" customHeight="1"/>
    <row r="24113" ht="13.5" customHeight="1"/>
    <row r="24114" ht="13.5" customHeight="1"/>
    <row r="24115" ht="13.5" customHeight="1"/>
    <row r="24116" ht="13.5" customHeight="1"/>
    <row r="24117" ht="13.5" customHeight="1"/>
    <row r="24118" ht="13.5" customHeight="1"/>
    <row r="24119" ht="13.5" customHeight="1"/>
    <row r="24120" ht="13.5" customHeight="1"/>
    <row r="24121" ht="13.5" customHeight="1"/>
    <row r="24122" ht="13.5" customHeight="1"/>
    <row r="24123" ht="13.5" customHeight="1"/>
    <row r="24124" ht="13.5" customHeight="1"/>
    <row r="24125" ht="13.5" customHeight="1"/>
    <row r="24126" ht="13.5" customHeight="1"/>
    <row r="24127" ht="13.5" customHeight="1"/>
    <row r="24128" ht="13.5" customHeight="1"/>
    <row r="24129" ht="13.5" customHeight="1"/>
    <row r="24130" ht="13.5" customHeight="1"/>
    <row r="24131" ht="13.5" customHeight="1"/>
    <row r="24132" ht="13.5" customHeight="1"/>
    <row r="24133" ht="13.5" customHeight="1"/>
    <row r="24134" ht="13.5" customHeight="1"/>
    <row r="24135" ht="13.5" customHeight="1"/>
    <row r="24136" ht="13.5" customHeight="1"/>
    <row r="24137" ht="13.5" customHeight="1"/>
    <row r="24138" ht="13.5" customHeight="1"/>
    <row r="24139" ht="13.5" customHeight="1"/>
    <row r="24140" ht="13.5" customHeight="1"/>
    <row r="24141" ht="13.5" customHeight="1"/>
    <row r="24142" ht="13.5" customHeight="1"/>
    <row r="24143" ht="13.5" customHeight="1"/>
    <row r="24144" ht="13.5" customHeight="1"/>
    <row r="24145" ht="13.5" customHeight="1"/>
    <row r="24146" ht="13.5" customHeight="1"/>
    <row r="24147" ht="13.5" customHeight="1"/>
    <row r="24148" ht="13.5" customHeight="1"/>
    <row r="24149" ht="13.5" customHeight="1"/>
    <row r="24150" ht="13.5" customHeight="1"/>
    <row r="24151" ht="13.5" customHeight="1"/>
    <row r="24152" ht="13.5" customHeight="1"/>
    <row r="24153" ht="13.5" customHeight="1"/>
    <row r="24154" ht="13.5" customHeight="1"/>
    <row r="24155" ht="13.5" customHeight="1"/>
    <row r="24156" ht="13.5" customHeight="1"/>
    <row r="24157" ht="13.5" customHeight="1"/>
    <row r="24158" ht="13.5" customHeight="1"/>
    <row r="24159" ht="13.5" customHeight="1"/>
    <row r="24160" ht="13.5" customHeight="1"/>
    <row r="24161" ht="13.5" customHeight="1"/>
    <row r="24162" ht="13.5" customHeight="1"/>
    <row r="24163" ht="13.5" customHeight="1"/>
    <row r="24164" ht="13.5" customHeight="1"/>
    <row r="24165" ht="13.5" customHeight="1"/>
    <row r="24166" ht="13.5" customHeight="1"/>
    <row r="24167" ht="13.5" customHeight="1"/>
    <row r="24168" ht="13.5" customHeight="1"/>
    <row r="24169" ht="13.5" customHeight="1"/>
    <row r="24170" ht="13.5" customHeight="1"/>
    <row r="24171" ht="13.5" customHeight="1"/>
    <row r="24172" ht="13.5" customHeight="1"/>
    <row r="24173" ht="13.5" customHeight="1"/>
    <row r="24174" ht="13.5" customHeight="1"/>
    <row r="24175" ht="13.5" customHeight="1"/>
    <row r="24176" ht="13.5" customHeight="1"/>
    <row r="24177" ht="13.5" customHeight="1"/>
    <row r="24178" ht="13.5" customHeight="1"/>
    <row r="24179" ht="13.5" customHeight="1"/>
    <row r="24180" ht="13.5" customHeight="1"/>
    <row r="24181" ht="13.5" customHeight="1"/>
    <row r="24182" ht="13.5" customHeight="1"/>
    <row r="24183" ht="13.5" customHeight="1"/>
    <row r="24184" ht="13.5" customHeight="1"/>
    <row r="24185" ht="13.5" customHeight="1"/>
    <row r="24186" ht="13.5" customHeight="1"/>
    <row r="24187" ht="13.5" customHeight="1"/>
    <row r="24188" ht="13.5" customHeight="1"/>
    <row r="24189" ht="13.5" customHeight="1"/>
    <row r="24190" ht="13.5" customHeight="1"/>
    <row r="24191" ht="13.5" customHeight="1"/>
    <row r="24192" ht="13.5" customHeight="1"/>
    <row r="24193" ht="13.5" customHeight="1"/>
    <row r="24194" ht="13.5" customHeight="1"/>
    <row r="24195" ht="13.5" customHeight="1"/>
    <row r="24196" ht="13.5" customHeight="1"/>
    <row r="24197" ht="13.5" customHeight="1"/>
    <row r="24198" ht="13.5" customHeight="1"/>
    <row r="24199" ht="13.5" customHeight="1"/>
    <row r="24200" ht="13.5" customHeight="1"/>
    <row r="24201" ht="13.5" customHeight="1"/>
    <row r="24202" ht="13.5" customHeight="1"/>
    <row r="24203" ht="13.5" customHeight="1"/>
    <row r="24204" ht="13.5" customHeight="1"/>
    <row r="24205" ht="13.5" customHeight="1"/>
    <row r="24206" ht="13.5" customHeight="1"/>
    <row r="24207" ht="13.5" customHeight="1"/>
    <row r="24208" ht="13.5" customHeight="1"/>
    <row r="24209" ht="13.5" customHeight="1"/>
    <row r="24210" ht="13.5" customHeight="1"/>
    <row r="24211" ht="13.5" customHeight="1"/>
    <row r="24212" ht="13.5" customHeight="1"/>
    <row r="24213" ht="13.5" customHeight="1"/>
    <row r="24214" ht="13.5" customHeight="1"/>
    <row r="24215" ht="13.5" customHeight="1"/>
    <row r="24216" ht="13.5" customHeight="1"/>
    <row r="24217" ht="13.5" customHeight="1"/>
    <row r="24218" ht="13.5" customHeight="1"/>
    <row r="24219" ht="13.5" customHeight="1"/>
    <row r="24220" ht="13.5" customHeight="1"/>
    <row r="24221" ht="13.5" customHeight="1"/>
    <row r="24222" ht="13.5" customHeight="1"/>
    <row r="24223" ht="13.5" customHeight="1"/>
    <row r="24224" ht="13.5" customHeight="1"/>
    <row r="24225" ht="13.5" customHeight="1"/>
    <row r="24226" ht="13.5" customHeight="1"/>
    <row r="24227" ht="13.5" customHeight="1"/>
    <row r="24228" ht="13.5" customHeight="1"/>
    <row r="24229" ht="13.5" customHeight="1"/>
    <row r="24230" ht="13.5" customHeight="1"/>
    <row r="24231" ht="13.5" customHeight="1"/>
    <row r="24232" ht="13.5" customHeight="1"/>
    <row r="24233" ht="13.5" customHeight="1"/>
    <row r="24234" ht="13.5" customHeight="1"/>
    <row r="24235" ht="13.5" customHeight="1"/>
    <row r="24236" ht="13.5" customHeight="1"/>
    <row r="24237" ht="13.5" customHeight="1"/>
    <row r="24238" ht="13.5" customHeight="1"/>
    <row r="24239" ht="13.5" customHeight="1"/>
    <row r="24240" ht="13.5" customHeight="1"/>
    <row r="24241" ht="13.5" customHeight="1"/>
    <row r="24242" ht="13.5" customHeight="1"/>
    <row r="24243" ht="13.5" customHeight="1"/>
    <row r="24244" ht="13.5" customHeight="1"/>
    <row r="24245" ht="13.5" customHeight="1"/>
    <row r="24246" ht="13.5" customHeight="1"/>
    <row r="24247" ht="13.5" customHeight="1"/>
    <row r="24248" ht="13.5" customHeight="1"/>
    <row r="24249" ht="13.5" customHeight="1"/>
    <row r="24250" ht="13.5" customHeight="1"/>
    <row r="24251" ht="13.5" customHeight="1"/>
    <row r="24252" ht="13.5" customHeight="1"/>
    <row r="24253" ht="13.5" customHeight="1"/>
    <row r="24254" ht="13.5" customHeight="1"/>
    <row r="24255" ht="13.5" customHeight="1"/>
    <row r="24256" ht="13.5" customHeight="1"/>
    <row r="24257" ht="13.5" customHeight="1"/>
    <row r="24258" ht="13.5" customHeight="1"/>
    <row r="24259" ht="13.5" customHeight="1"/>
    <row r="24260" ht="13.5" customHeight="1"/>
    <row r="24261" ht="13.5" customHeight="1"/>
    <row r="24262" ht="13.5" customHeight="1"/>
    <row r="24263" ht="13.5" customHeight="1"/>
    <row r="24264" ht="13.5" customHeight="1"/>
    <row r="24265" ht="13.5" customHeight="1"/>
    <row r="24266" ht="13.5" customHeight="1"/>
    <row r="24267" ht="13.5" customHeight="1"/>
    <row r="24268" ht="13.5" customHeight="1"/>
    <row r="24269" ht="13.5" customHeight="1"/>
    <row r="24270" ht="13.5" customHeight="1"/>
    <row r="24271" ht="13.5" customHeight="1"/>
    <row r="24272" ht="13.5" customHeight="1"/>
    <row r="24273" ht="13.5" customHeight="1"/>
    <row r="24274" ht="13.5" customHeight="1"/>
    <row r="24275" ht="13.5" customHeight="1"/>
    <row r="24276" ht="13.5" customHeight="1"/>
    <row r="24277" ht="13.5" customHeight="1"/>
    <row r="24278" ht="13.5" customHeight="1"/>
    <row r="24279" ht="13.5" customHeight="1"/>
    <row r="24280" ht="13.5" customHeight="1"/>
    <row r="24281" ht="13.5" customHeight="1"/>
    <row r="24282" ht="13.5" customHeight="1"/>
    <row r="24283" ht="13.5" customHeight="1"/>
    <row r="24284" ht="13.5" customHeight="1"/>
    <row r="24285" ht="13.5" customHeight="1"/>
    <row r="24286" ht="13.5" customHeight="1"/>
    <row r="24287" ht="13.5" customHeight="1"/>
    <row r="24288" ht="13.5" customHeight="1"/>
    <row r="24289" ht="13.5" customHeight="1"/>
    <row r="24290" ht="13.5" customHeight="1"/>
    <row r="24291" ht="13.5" customHeight="1"/>
    <row r="24292" ht="13.5" customHeight="1"/>
    <row r="24293" ht="13.5" customHeight="1"/>
    <row r="24294" ht="13.5" customHeight="1"/>
    <row r="24295" ht="13.5" customHeight="1"/>
    <row r="24296" ht="13.5" customHeight="1"/>
    <row r="24297" ht="13.5" customHeight="1"/>
    <row r="24298" ht="13.5" customHeight="1"/>
    <row r="24299" ht="13.5" customHeight="1"/>
    <row r="24300" ht="13.5" customHeight="1"/>
    <row r="24301" ht="13.5" customHeight="1"/>
    <row r="24302" ht="13.5" customHeight="1"/>
    <row r="24303" ht="13.5" customHeight="1"/>
    <row r="24304" ht="13.5" customHeight="1"/>
    <row r="24305" ht="13.5" customHeight="1"/>
    <row r="24306" ht="13.5" customHeight="1"/>
    <row r="24307" ht="13.5" customHeight="1"/>
    <row r="24308" ht="13.5" customHeight="1"/>
    <row r="24309" ht="13.5" customHeight="1"/>
    <row r="24310" ht="13.5" customHeight="1"/>
    <row r="24311" ht="13.5" customHeight="1"/>
    <row r="24312" ht="13.5" customHeight="1"/>
    <row r="24313" ht="13.5" customHeight="1"/>
    <row r="24314" ht="13.5" customHeight="1"/>
    <row r="24315" ht="13.5" customHeight="1"/>
    <row r="24316" ht="13.5" customHeight="1"/>
    <row r="24317" ht="13.5" customHeight="1"/>
    <row r="24318" ht="13.5" customHeight="1"/>
    <row r="24319" ht="13.5" customHeight="1"/>
    <row r="24320" ht="13.5" customHeight="1"/>
    <row r="24321" ht="13.5" customHeight="1"/>
    <row r="24322" ht="13.5" customHeight="1"/>
    <row r="24323" ht="13.5" customHeight="1"/>
    <row r="24324" ht="13.5" customHeight="1"/>
    <row r="24325" ht="13.5" customHeight="1"/>
    <row r="24326" ht="13.5" customHeight="1"/>
    <row r="24327" ht="13.5" customHeight="1"/>
    <row r="24328" ht="13.5" customHeight="1"/>
    <row r="24329" ht="13.5" customHeight="1"/>
    <row r="24330" ht="13.5" customHeight="1"/>
    <row r="24331" ht="13.5" customHeight="1"/>
    <row r="24332" ht="13.5" customHeight="1"/>
    <row r="24333" ht="13.5" customHeight="1"/>
    <row r="24334" ht="13.5" customHeight="1"/>
    <row r="24335" ht="13.5" customHeight="1"/>
    <row r="24336" ht="13.5" customHeight="1"/>
    <row r="24337" ht="13.5" customHeight="1"/>
    <row r="24338" ht="13.5" customHeight="1"/>
    <row r="24339" ht="13.5" customHeight="1"/>
    <row r="24340" ht="13.5" customHeight="1"/>
    <row r="24341" ht="13.5" customHeight="1"/>
    <row r="24342" ht="13.5" customHeight="1"/>
    <row r="24343" ht="13.5" customHeight="1"/>
    <row r="24344" ht="13.5" customHeight="1"/>
    <row r="24345" ht="13.5" customHeight="1"/>
    <row r="24346" ht="13.5" customHeight="1"/>
    <row r="24347" ht="13.5" customHeight="1"/>
    <row r="24348" ht="13.5" customHeight="1"/>
    <row r="24349" ht="13.5" customHeight="1"/>
    <row r="24350" ht="13.5" customHeight="1"/>
    <row r="24351" ht="13.5" customHeight="1"/>
    <row r="24352" ht="13.5" customHeight="1"/>
    <row r="24353" ht="13.5" customHeight="1"/>
    <row r="24354" ht="13.5" customHeight="1"/>
    <row r="24355" ht="13.5" customHeight="1"/>
    <row r="24356" ht="13.5" customHeight="1"/>
    <row r="24357" ht="13.5" customHeight="1"/>
    <row r="24358" ht="13.5" customHeight="1"/>
    <row r="24359" ht="13.5" customHeight="1"/>
    <row r="24360" ht="13.5" customHeight="1"/>
    <row r="24361" ht="13.5" customHeight="1"/>
    <row r="24362" ht="13.5" customHeight="1"/>
    <row r="24363" ht="13.5" customHeight="1"/>
    <row r="24364" ht="13.5" customHeight="1"/>
    <row r="24365" ht="13.5" customHeight="1"/>
    <row r="24366" ht="13.5" customHeight="1"/>
    <row r="24367" ht="13.5" customHeight="1"/>
    <row r="24368" ht="13.5" customHeight="1"/>
    <row r="24369" ht="13.5" customHeight="1"/>
    <row r="24370" ht="13.5" customHeight="1"/>
    <row r="24371" ht="13.5" customHeight="1"/>
    <row r="24372" ht="13.5" customHeight="1"/>
    <row r="24373" ht="13.5" customHeight="1"/>
    <row r="24374" ht="13.5" customHeight="1"/>
    <row r="24375" ht="13.5" customHeight="1"/>
    <row r="24376" ht="13.5" customHeight="1"/>
    <row r="24377" ht="13.5" customHeight="1"/>
    <row r="24378" ht="13.5" customHeight="1"/>
    <row r="24379" ht="13.5" customHeight="1"/>
    <row r="24380" ht="13.5" customHeight="1"/>
    <row r="24381" ht="13.5" customHeight="1"/>
    <row r="24382" ht="13.5" customHeight="1"/>
    <row r="24383" ht="13.5" customHeight="1"/>
    <row r="24384" ht="13.5" customHeight="1"/>
    <row r="24385" ht="13.5" customHeight="1"/>
    <row r="24386" ht="13.5" customHeight="1"/>
    <row r="24387" ht="13.5" customHeight="1"/>
    <row r="24388" ht="13.5" customHeight="1"/>
    <row r="24389" ht="13.5" customHeight="1"/>
    <row r="24390" ht="13.5" customHeight="1"/>
    <row r="24391" ht="13.5" customHeight="1"/>
    <row r="24392" ht="13.5" customHeight="1"/>
    <row r="24393" ht="13.5" customHeight="1"/>
    <row r="24394" ht="13.5" customHeight="1"/>
    <row r="24395" ht="13.5" customHeight="1"/>
    <row r="24396" ht="13.5" customHeight="1"/>
    <row r="24397" ht="13.5" customHeight="1"/>
    <row r="24398" ht="13.5" customHeight="1"/>
    <row r="24399" ht="13.5" customHeight="1"/>
    <row r="24400" ht="13.5" customHeight="1"/>
    <row r="24401" ht="13.5" customHeight="1"/>
    <row r="24402" ht="13.5" customHeight="1"/>
    <row r="24403" ht="13.5" customHeight="1"/>
    <row r="24404" ht="13.5" customHeight="1"/>
    <row r="24405" ht="13.5" customHeight="1"/>
    <row r="24406" ht="13.5" customHeight="1"/>
    <row r="24407" ht="13.5" customHeight="1"/>
    <row r="24408" ht="13.5" customHeight="1"/>
    <row r="24409" ht="13.5" customHeight="1"/>
    <row r="24410" ht="13.5" customHeight="1"/>
    <row r="24411" ht="13.5" customHeight="1"/>
    <row r="24412" ht="13.5" customHeight="1"/>
    <row r="24413" ht="13.5" customHeight="1"/>
    <row r="24414" ht="13.5" customHeight="1"/>
    <row r="24415" ht="13.5" customHeight="1"/>
    <row r="24416" ht="13.5" customHeight="1"/>
    <row r="24417" ht="13.5" customHeight="1"/>
    <row r="24418" ht="13.5" customHeight="1"/>
    <row r="24419" ht="13.5" customHeight="1"/>
    <row r="24420" ht="13.5" customHeight="1"/>
    <row r="24421" ht="13.5" customHeight="1"/>
    <row r="24422" ht="13.5" customHeight="1"/>
    <row r="24423" ht="13.5" customHeight="1"/>
    <row r="24424" ht="13.5" customHeight="1"/>
    <row r="24425" ht="13.5" customHeight="1"/>
    <row r="24426" ht="13.5" customHeight="1"/>
    <row r="24427" ht="13.5" customHeight="1"/>
    <row r="24428" ht="13.5" customHeight="1"/>
    <row r="24429" ht="13.5" customHeight="1"/>
    <row r="24430" ht="13.5" customHeight="1"/>
    <row r="24431" ht="13.5" customHeight="1"/>
    <row r="24432" ht="13.5" customHeight="1"/>
    <row r="24433" ht="13.5" customHeight="1"/>
    <row r="24434" ht="13.5" customHeight="1"/>
    <row r="24435" ht="13.5" customHeight="1"/>
    <row r="24436" ht="13.5" customHeight="1"/>
    <row r="24437" ht="13.5" customHeight="1"/>
    <row r="24438" ht="13.5" customHeight="1"/>
    <row r="24439" ht="13.5" customHeight="1"/>
    <row r="24440" ht="13.5" customHeight="1"/>
    <row r="24441" ht="13.5" customHeight="1"/>
    <row r="24442" ht="13.5" customHeight="1"/>
    <row r="24443" ht="13.5" customHeight="1"/>
    <row r="24444" ht="13.5" customHeight="1"/>
    <row r="24445" ht="13.5" customHeight="1"/>
    <row r="24446" ht="13.5" customHeight="1"/>
    <row r="24447" ht="13.5" customHeight="1"/>
    <row r="24448" ht="13.5" customHeight="1"/>
    <row r="24449" ht="13.5" customHeight="1"/>
    <row r="24450" ht="13.5" customHeight="1"/>
    <row r="24451" ht="13.5" customHeight="1"/>
    <row r="24452" ht="13.5" customHeight="1"/>
    <row r="24453" ht="13.5" customHeight="1"/>
    <row r="24454" ht="13.5" customHeight="1"/>
    <row r="24455" ht="13.5" customHeight="1"/>
    <row r="24456" ht="13.5" customHeight="1"/>
    <row r="24457" ht="13.5" customHeight="1"/>
    <row r="24458" ht="13.5" customHeight="1"/>
    <row r="24459" ht="13.5" customHeight="1"/>
    <row r="24460" ht="13.5" customHeight="1"/>
    <row r="24461" ht="13.5" customHeight="1"/>
    <row r="24462" ht="13.5" customHeight="1"/>
    <row r="24463" ht="13.5" customHeight="1"/>
    <row r="24464" ht="13.5" customHeight="1"/>
    <row r="24465" ht="13.5" customHeight="1"/>
    <row r="24466" ht="13.5" customHeight="1"/>
    <row r="24467" ht="13.5" customHeight="1"/>
    <row r="24468" ht="13.5" customHeight="1"/>
    <row r="24469" ht="13.5" customHeight="1"/>
    <row r="24470" ht="13.5" customHeight="1"/>
    <row r="24471" ht="13.5" customHeight="1"/>
    <row r="24472" ht="13.5" customHeight="1"/>
    <row r="24473" ht="13.5" customHeight="1"/>
    <row r="24474" ht="13.5" customHeight="1"/>
    <row r="24475" ht="13.5" customHeight="1"/>
    <row r="24476" ht="13.5" customHeight="1"/>
    <row r="24477" ht="13.5" customHeight="1"/>
    <row r="24478" ht="13.5" customHeight="1"/>
    <row r="24479" ht="13.5" customHeight="1"/>
    <row r="24480" ht="13.5" customHeight="1"/>
    <row r="24481" ht="13.5" customHeight="1"/>
    <row r="24482" ht="13.5" customHeight="1"/>
    <row r="24483" ht="13.5" customHeight="1"/>
    <row r="24484" ht="13.5" customHeight="1"/>
    <row r="24485" ht="13.5" customHeight="1"/>
    <row r="24486" ht="13.5" customHeight="1"/>
    <row r="24487" ht="13.5" customHeight="1"/>
    <row r="24488" ht="13.5" customHeight="1"/>
    <row r="24489" ht="13.5" customHeight="1"/>
    <row r="24490" ht="13.5" customHeight="1"/>
    <row r="24491" ht="13.5" customHeight="1"/>
    <row r="24492" ht="13.5" customHeight="1"/>
    <row r="24493" ht="13.5" customHeight="1"/>
    <row r="24494" ht="13.5" customHeight="1"/>
    <row r="24495" ht="13.5" customHeight="1"/>
    <row r="24496" ht="13.5" customHeight="1"/>
    <row r="24497" ht="13.5" customHeight="1"/>
    <row r="24498" ht="13.5" customHeight="1"/>
    <row r="24499" ht="13.5" customHeight="1"/>
    <row r="24500" ht="13.5" customHeight="1"/>
    <row r="24501" ht="13.5" customHeight="1"/>
    <row r="24502" ht="13.5" customHeight="1"/>
    <row r="24503" ht="13.5" customHeight="1"/>
    <row r="24504" ht="13.5" customHeight="1"/>
    <row r="24505" ht="13.5" customHeight="1"/>
    <row r="24506" ht="13.5" customHeight="1"/>
    <row r="24507" ht="13.5" customHeight="1"/>
    <row r="24508" ht="13.5" customHeight="1"/>
    <row r="24509" ht="13.5" customHeight="1"/>
    <row r="24510" ht="13.5" customHeight="1"/>
    <row r="24511" ht="13.5" customHeight="1"/>
    <row r="24512" ht="13.5" customHeight="1"/>
    <row r="24513" ht="13.5" customHeight="1"/>
    <row r="24514" ht="13.5" customHeight="1"/>
    <row r="24515" ht="13.5" customHeight="1"/>
    <row r="24516" ht="13.5" customHeight="1"/>
    <row r="24517" ht="13.5" customHeight="1"/>
    <row r="24518" ht="13.5" customHeight="1"/>
    <row r="24519" ht="13.5" customHeight="1"/>
    <row r="24520" ht="13.5" customHeight="1"/>
    <row r="24521" ht="13.5" customHeight="1"/>
    <row r="24522" ht="13.5" customHeight="1"/>
    <row r="24523" ht="13.5" customHeight="1"/>
    <row r="24524" ht="13.5" customHeight="1"/>
    <row r="24525" ht="13.5" customHeight="1"/>
    <row r="24526" ht="13.5" customHeight="1"/>
    <row r="24527" ht="13.5" customHeight="1"/>
    <row r="24528" ht="13.5" customHeight="1"/>
    <row r="24529" ht="13.5" customHeight="1"/>
    <row r="24530" ht="13.5" customHeight="1"/>
    <row r="24531" ht="13.5" customHeight="1"/>
    <row r="24532" ht="13.5" customHeight="1"/>
    <row r="24533" ht="13.5" customHeight="1"/>
    <row r="24534" ht="13.5" customHeight="1"/>
    <row r="24535" ht="13.5" customHeight="1"/>
    <row r="24536" ht="13.5" customHeight="1"/>
    <row r="24537" ht="13.5" customHeight="1"/>
    <row r="24538" ht="13.5" customHeight="1"/>
    <row r="24539" ht="13.5" customHeight="1"/>
    <row r="24540" ht="13.5" customHeight="1"/>
    <row r="24541" ht="13.5" customHeight="1"/>
    <row r="24542" ht="13.5" customHeight="1"/>
    <row r="24543" ht="13.5" customHeight="1"/>
    <row r="24544" ht="13.5" customHeight="1"/>
    <row r="24545" ht="13.5" customHeight="1"/>
    <row r="24546" ht="13.5" customHeight="1"/>
    <row r="24547" ht="13.5" customHeight="1"/>
    <row r="24548" ht="13.5" customHeight="1"/>
    <row r="24549" ht="13.5" customHeight="1"/>
    <row r="24550" ht="13.5" customHeight="1"/>
    <row r="24551" ht="13.5" customHeight="1"/>
    <row r="24552" ht="13.5" customHeight="1"/>
    <row r="24553" ht="13.5" customHeight="1"/>
    <row r="24554" ht="13.5" customHeight="1"/>
    <row r="24555" ht="13.5" customHeight="1"/>
    <row r="24556" ht="13.5" customHeight="1"/>
    <row r="24557" ht="13.5" customHeight="1"/>
    <row r="24558" ht="13.5" customHeight="1"/>
    <row r="24559" ht="13.5" customHeight="1"/>
    <row r="24560" ht="13.5" customHeight="1"/>
    <row r="24561" ht="13.5" customHeight="1"/>
    <row r="24562" ht="13.5" customHeight="1"/>
    <row r="24563" ht="13.5" customHeight="1"/>
    <row r="24564" ht="13.5" customHeight="1"/>
    <row r="24565" ht="13.5" customHeight="1"/>
    <row r="24566" ht="13.5" customHeight="1"/>
    <row r="24567" ht="13.5" customHeight="1"/>
    <row r="24568" ht="13.5" customHeight="1"/>
    <row r="24569" ht="13.5" customHeight="1"/>
    <row r="24570" ht="13.5" customHeight="1"/>
    <row r="24571" ht="13.5" customHeight="1"/>
    <row r="24572" ht="13.5" customHeight="1"/>
    <row r="24573" ht="13.5" customHeight="1"/>
    <row r="24574" ht="13.5" customHeight="1"/>
    <row r="24575" ht="13.5" customHeight="1"/>
    <row r="24576" ht="13.5" customHeight="1"/>
    <row r="24577" ht="13.5" customHeight="1"/>
    <row r="24578" ht="13.5" customHeight="1"/>
    <row r="24579" ht="13.5" customHeight="1"/>
    <row r="24580" ht="13.5" customHeight="1"/>
    <row r="24581" ht="13.5" customHeight="1"/>
    <row r="24582" ht="13.5" customHeight="1"/>
    <row r="24583" ht="13.5" customHeight="1"/>
    <row r="24584" ht="13.5" customHeight="1"/>
    <row r="24585" ht="13.5" customHeight="1"/>
    <row r="24586" ht="13.5" customHeight="1"/>
    <row r="24587" ht="13.5" customHeight="1"/>
    <row r="24588" ht="13.5" customHeight="1"/>
    <row r="24589" ht="13.5" customHeight="1"/>
    <row r="24590" ht="13.5" customHeight="1"/>
    <row r="24591" ht="13.5" customHeight="1"/>
    <row r="24592" ht="13.5" customHeight="1"/>
    <row r="24593" ht="13.5" customHeight="1"/>
    <row r="24594" ht="13.5" customHeight="1"/>
    <row r="24595" ht="13.5" customHeight="1"/>
    <row r="24596" ht="13.5" customHeight="1"/>
    <row r="24597" ht="13.5" customHeight="1"/>
    <row r="24598" ht="13.5" customHeight="1"/>
    <row r="24599" ht="13.5" customHeight="1"/>
    <row r="24600" ht="13.5" customHeight="1"/>
    <row r="24601" ht="13.5" customHeight="1"/>
    <row r="24602" ht="13.5" customHeight="1"/>
    <row r="24603" ht="13.5" customHeight="1"/>
    <row r="24604" ht="13.5" customHeight="1"/>
    <row r="24605" ht="13.5" customHeight="1"/>
    <row r="24606" ht="13.5" customHeight="1"/>
    <row r="24607" ht="13.5" customHeight="1"/>
    <row r="24608" ht="13.5" customHeight="1"/>
    <row r="24609" ht="13.5" customHeight="1"/>
    <row r="24610" ht="13.5" customHeight="1"/>
    <row r="24611" ht="13.5" customHeight="1"/>
    <row r="24612" ht="13.5" customHeight="1"/>
    <row r="24613" ht="13.5" customHeight="1"/>
    <row r="24614" ht="13.5" customHeight="1"/>
    <row r="24615" ht="13.5" customHeight="1"/>
    <row r="24616" ht="13.5" customHeight="1"/>
    <row r="24617" ht="13.5" customHeight="1"/>
    <row r="24618" ht="13.5" customHeight="1"/>
    <row r="24619" ht="13.5" customHeight="1"/>
    <row r="24620" ht="13.5" customHeight="1"/>
    <row r="24621" ht="13.5" customHeight="1"/>
    <row r="24622" ht="13.5" customHeight="1"/>
    <row r="24623" ht="13.5" customHeight="1"/>
    <row r="24624" ht="13.5" customHeight="1"/>
    <row r="24625" ht="13.5" customHeight="1"/>
    <row r="24626" ht="13.5" customHeight="1"/>
    <row r="24627" ht="13.5" customHeight="1"/>
    <row r="24628" ht="13.5" customHeight="1"/>
    <row r="24629" ht="13.5" customHeight="1"/>
    <row r="24630" ht="13.5" customHeight="1"/>
    <row r="24631" ht="13.5" customHeight="1"/>
    <row r="24632" ht="13.5" customHeight="1"/>
    <row r="24633" ht="13.5" customHeight="1"/>
    <row r="24634" ht="13.5" customHeight="1"/>
    <row r="24635" ht="13.5" customHeight="1"/>
    <row r="24636" ht="13.5" customHeight="1"/>
    <row r="24637" ht="13.5" customHeight="1"/>
    <row r="24638" ht="13.5" customHeight="1"/>
    <row r="24639" ht="13.5" customHeight="1"/>
    <row r="24640" ht="13.5" customHeight="1"/>
    <row r="24641" ht="13.5" customHeight="1"/>
    <row r="24642" ht="13.5" customHeight="1"/>
    <row r="24643" ht="13.5" customHeight="1"/>
    <row r="24644" ht="13.5" customHeight="1"/>
    <row r="24645" ht="13.5" customHeight="1"/>
    <row r="24646" ht="13.5" customHeight="1"/>
    <row r="24647" ht="13.5" customHeight="1"/>
    <row r="24648" ht="13.5" customHeight="1"/>
    <row r="24649" ht="13.5" customHeight="1"/>
    <row r="24650" ht="13.5" customHeight="1"/>
    <row r="24651" ht="13.5" customHeight="1"/>
    <row r="24652" ht="13.5" customHeight="1"/>
    <row r="24653" ht="13.5" customHeight="1"/>
    <row r="24654" ht="13.5" customHeight="1"/>
    <row r="24655" ht="13.5" customHeight="1"/>
    <row r="24656" ht="13.5" customHeight="1"/>
    <row r="24657" ht="13.5" customHeight="1"/>
    <row r="24658" ht="13.5" customHeight="1"/>
    <row r="24659" ht="13.5" customHeight="1"/>
    <row r="24660" ht="13.5" customHeight="1"/>
    <row r="24661" ht="13.5" customHeight="1"/>
    <row r="24662" ht="13.5" customHeight="1"/>
    <row r="24663" ht="13.5" customHeight="1"/>
    <row r="24664" ht="13.5" customHeight="1"/>
    <row r="24665" ht="13.5" customHeight="1"/>
    <row r="24666" ht="13.5" customHeight="1"/>
    <row r="24667" ht="13.5" customHeight="1"/>
    <row r="24668" ht="13.5" customHeight="1"/>
    <row r="24669" ht="13.5" customHeight="1"/>
    <row r="24670" ht="13.5" customHeight="1"/>
    <row r="24671" ht="13.5" customHeight="1"/>
    <row r="24672" ht="13.5" customHeight="1"/>
    <row r="24673" ht="13.5" customHeight="1"/>
    <row r="24674" ht="13.5" customHeight="1"/>
    <row r="24675" ht="13.5" customHeight="1"/>
    <row r="24676" ht="13.5" customHeight="1"/>
    <row r="24677" ht="13.5" customHeight="1"/>
    <row r="24678" ht="13.5" customHeight="1"/>
    <row r="24679" ht="13.5" customHeight="1"/>
    <row r="24680" ht="13.5" customHeight="1"/>
    <row r="24681" ht="13.5" customHeight="1"/>
    <row r="24682" ht="13.5" customHeight="1"/>
    <row r="24683" ht="13.5" customHeight="1"/>
    <row r="24684" ht="13.5" customHeight="1"/>
    <row r="24685" ht="13.5" customHeight="1"/>
    <row r="24686" ht="13.5" customHeight="1"/>
    <row r="24687" ht="13.5" customHeight="1"/>
    <row r="24688" ht="13.5" customHeight="1"/>
    <row r="24689" ht="13.5" customHeight="1"/>
    <row r="24690" ht="13.5" customHeight="1"/>
    <row r="24691" ht="13.5" customHeight="1"/>
    <row r="24692" ht="13.5" customHeight="1"/>
    <row r="24693" ht="13.5" customHeight="1"/>
    <row r="24694" ht="13.5" customHeight="1"/>
    <row r="24695" ht="13.5" customHeight="1"/>
    <row r="24696" ht="13.5" customHeight="1"/>
    <row r="24697" ht="13.5" customHeight="1"/>
    <row r="24698" ht="13.5" customHeight="1"/>
    <row r="24699" ht="13.5" customHeight="1"/>
    <row r="24700" ht="13.5" customHeight="1"/>
    <row r="24701" ht="13.5" customHeight="1"/>
    <row r="24702" ht="13.5" customHeight="1"/>
    <row r="24703" ht="13.5" customHeight="1"/>
    <row r="24704" ht="13.5" customHeight="1"/>
    <row r="24705" ht="13.5" customHeight="1"/>
    <row r="24706" ht="13.5" customHeight="1"/>
    <row r="24707" ht="13.5" customHeight="1"/>
    <row r="24708" ht="13.5" customHeight="1"/>
    <row r="24709" ht="13.5" customHeight="1"/>
    <row r="24710" ht="13.5" customHeight="1"/>
    <row r="24711" ht="13.5" customHeight="1"/>
    <row r="24712" ht="13.5" customHeight="1"/>
    <row r="24713" ht="13.5" customHeight="1"/>
    <row r="24714" ht="13.5" customHeight="1"/>
    <row r="24715" ht="13.5" customHeight="1"/>
    <row r="24716" ht="13.5" customHeight="1"/>
    <row r="24717" ht="13.5" customHeight="1"/>
    <row r="24718" ht="13.5" customHeight="1"/>
    <row r="24719" ht="13.5" customHeight="1"/>
    <row r="24720" ht="13.5" customHeight="1"/>
    <row r="24721" ht="13.5" customHeight="1"/>
    <row r="24722" ht="13.5" customHeight="1"/>
    <row r="24723" ht="13.5" customHeight="1"/>
    <row r="24724" ht="13.5" customHeight="1"/>
    <row r="24725" ht="13.5" customHeight="1"/>
    <row r="24726" ht="13.5" customHeight="1"/>
    <row r="24727" ht="13.5" customHeight="1"/>
    <row r="24728" ht="13.5" customHeight="1"/>
    <row r="24729" ht="13.5" customHeight="1"/>
    <row r="24730" ht="13.5" customHeight="1"/>
    <row r="24731" ht="13.5" customHeight="1"/>
    <row r="24732" ht="13.5" customHeight="1"/>
    <row r="24733" ht="13.5" customHeight="1"/>
    <row r="24734" ht="13.5" customHeight="1"/>
    <row r="24735" ht="13.5" customHeight="1"/>
    <row r="24736" ht="13.5" customHeight="1"/>
    <row r="24737" ht="13.5" customHeight="1"/>
    <row r="24738" ht="13.5" customHeight="1"/>
    <row r="24739" ht="13.5" customHeight="1"/>
    <row r="24740" ht="13.5" customHeight="1"/>
    <row r="24741" ht="13.5" customHeight="1"/>
    <row r="24742" ht="13.5" customHeight="1"/>
    <row r="24743" ht="13.5" customHeight="1"/>
    <row r="24744" ht="13.5" customHeight="1"/>
    <row r="24745" ht="13.5" customHeight="1"/>
    <row r="24746" ht="13.5" customHeight="1"/>
    <row r="24747" ht="13.5" customHeight="1"/>
    <row r="24748" ht="13.5" customHeight="1"/>
    <row r="24749" ht="13.5" customHeight="1"/>
    <row r="24750" ht="13.5" customHeight="1"/>
    <row r="24751" ht="13.5" customHeight="1"/>
    <row r="24752" ht="13.5" customHeight="1"/>
    <row r="24753" ht="13.5" customHeight="1"/>
    <row r="24754" ht="13.5" customHeight="1"/>
    <row r="24755" ht="13.5" customHeight="1"/>
    <row r="24756" ht="13.5" customHeight="1"/>
    <row r="24757" ht="13.5" customHeight="1"/>
    <row r="24758" ht="13.5" customHeight="1"/>
    <row r="24759" ht="13.5" customHeight="1"/>
    <row r="24760" ht="13.5" customHeight="1"/>
    <row r="24761" ht="13.5" customHeight="1"/>
    <row r="24762" ht="13.5" customHeight="1"/>
    <row r="24763" ht="13.5" customHeight="1"/>
    <row r="24764" ht="13.5" customHeight="1"/>
    <row r="24765" ht="13.5" customHeight="1"/>
    <row r="24766" ht="13.5" customHeight="1"/>
    <row r="24767" ht="13.5" customHeight="1"/>
    <row r="24768" ht="13.5" customHeight="1"/>
    <row r="24769" ht="13.5" customHeight="1"/>
    <row r="24770" ht="13.5" customHeight="1"/>
    <row r="24771" ht="13.5" customHeight="1"/>
    <row r="24772" ht="13.5" customHeight="1"/>
    <row r="24773" ht="13.5" customHeight="1"/>
    <row r="24774" ht="13.5" customHeight="1"/>
    <row r="24775" ht="13.5" customHeight="1"/>
    <row r="24776" ht="13.5" customHeight="1"/>
    <row r="24777" ht="13.5" customHeight="1"/>
    <row r="24778" ht="13.5" customHeight="1"/>
    <row r="24779" ht="13.5" customHeight="1"/>
    <row r="24780" ht="13.5" customHeight="1"/>
    <row r="24781" ht="13.5" customHeight="1"/>
    <row r="24782" ht="13.5" customHeight="1"/>
    <row r="24783" ht="13.5" customHeight="1"/>
    <row r="24784" ht="13.5" customHeight="1"/>
    <row r="24785" ht="13.5" customHeight="1"/>
    <row r="24786" ht="13.5" customHeight="1"/>
    <row r="24787" ht="13.5" customHeight="1"/>
    <row r="24788" ht="13.5" customHeight="1"/>
    <row r="24789" ht="13.5" customHeight="1"/>
    <row r="24790" ht="13.5" customHeight="1"/>
    <row r="24791" ht="13.5" customHeight="1"/>
    <row r="24792" ht="13.5" customHeight="1"/>
    <row r="24793" ht="13.5" customHeight="1"/>
    <row r="24794" ht="13.5" customHeight="1"/>
    <row r="24795" ht="13.5" customHeight="1"/>
    <row r="24796" ht="13.5" customHeight="1"/>
    <row r="24797" ht="13.5" customHeight="1"/>
    <row r="24798" ht="13.5" customHeight="1"/>
    <row r="24799" ht="13.5" customHeight="1"/>
    <row r="24800" ht="13.5" customHeight="1"/>
    <row r="24801" ht="13.5" customHeight="1"/>
    <row r="24802" ht="13.5" customHeight="1"/>
    <row r="24803" ht="13.5" customHeight="1"/>
    <row r="24804" ht="13.5" customHeight="1"/>
    <row r="24805" ht="13.5" customHeight="1"/>
    <row r="24806" ht="13.5" customHeight="1"/>
    <row r="24807" ht="13.5" customHeight="1"/>
    <row r="24808" ht="13.5" customHeight="1"/>
    <row r="24809" ht="13.5" customHeight="1"/>
    <row r="24810" ht="13.5" customHeight="1"/>
    <row r="24811" ht="13.5" customHeight="1"/>
    <row r="24812" ht="13.5" customHeight="1"/>
    <row r="24813" ht="13.5" customHeight="1"/>
    <row r="24814" ht="13.5" customHeight="1"/>
    <row r="24815" ht="13.5" customHeight="1"/>
    <row r="24816" ht="13.5" customHeight="1"/>
    <row r="24817" ht="13.5" customHeight="1"/>
    <row r="24818" ht="13.5" customHeight="1"/>
    <row r="24819" ht="13.5" customHeight="1"/>
    <row r="24820" ht="13.5" customHeight="1"/>
    <row r="24821" ht="13.5" customHeight="1"/>
    <row r="24822" ht="13.5" customHeight="1"/>
    <row r="24823" ht="13.5" customHeight="1"/>
    <row r="24824" ht="13.5" customHeight="1"/>
    <row r="24825" ht="13.5" customHeight="1"/>
    <row r="24826" ht="13.5" customHeight="1"/>
    <row r="24827" ht="13.5" customHeight="1"/>
    <row r="24828" ht="13.5" customHeight="1"/>
    <row r="24829" ht="13.5" customHeight="1"/>
    <row r="24830" ht="13.5" customHeight="1"/>
    <row r="24831" ht="13.5" customHeight="1"/>
    <row r="24832" ht="13.5" customHeight="1"/>
    <row r="24833" ht="13.5" customHeight="1"/>
    <row r="24834" ht="13.5" customHeight="1"/>
    <row r="24835" ht="13.5" customHeight="1"/>
    <row r="24836" ht="13.5" customHeight="1"/>
    <row r="24837" ht="13.5" customHeight="1"/>
    <row r="24838" ht="13.5" customHeight="1"/>
    <row r="24839" ht="13.5" customHeight="1"/>
    <row r="24840" ht="13.5" customHeight="1"/>
    <row r="24841" ht="13.5" customHeight="1"/>
    <row r="24842" ht="13.5" customHeight="1"/>
    <row r="24843" ht="13.5" customHeight="1"/>
    <row r="24844" ht="13.5" customHeight="1"/>
    <row r="24845" ht="13.5" customHeight="1"/>
    <row r="24846" ht="13.5" customHeight="1"/>
    <row r="24847" ht="13.5" customHeight="1"/>
    <row r="24848" ht="13.5" customHeight="1"/>
    <row r="24849" ht="13.5" customHeight="1"/>
    <row r="24850" ht="13.5" customHeight="1"/>
    <row r="24851" ht="13.5" customHeight="1"/>
    <row r="24852" ht="13.5" customHeight="1"/>
    <row r="24853" ht="13.5" customHeight="1"/>
    <row r="24854" ht="13.5" customHeight="1"/>
    <row r="24855" ht="13.5" customHeight="1"/>
    <row r="24856" ht="13.5" customHeight="1"/>
    <row r="24857" ht="13.5" customHeight="1"/>
    <row r="24858" ht="13.5" customHeight="1"/>
    <row r="24859" ht="13.5" customHeight="1"/>
    <row r="24860" ht="13.5" customHeight="1"/>
    <row r="24861" ht="13.5" customHeight="1"/>
    <row r="24862" ht="13.5" customHeight="1"/>
    <row r="24863" ht="13.5" customHeight="1"/>
    <row r="24864" ht="13.5" customHeight="1"/>
    <row r="24865" ht="13.5" customHeight="1"/>
    <row r="24866" ht="13.5" customHeight="1"/>
    <row r="24867" ht="13.5" customHeight="1"/>
    <row r="24868" ht="13.5" customHeight="1"/>
    <row r="24869" ht="13.5" customHeight="1"/>
    <row r="24870" ht="13.5" customHeight="1"/>
    <row r="24871" ht="13.5" customHeight="1"/>
    <row r="24872" ht="13.5" customHeight="1"/>
    <row r="24873" ht="13.5" customHeight="1"/>
    <row r="24874" ht="13.5" customHeight="1"/>
    <row r="24875" ht="13.5" customHeight="1"/>
    <row r="24876" ht="13.5" customHeight="1"/>
    <row r="24877" ht="13.5" customHeight="1"/>
    <row r="24878" ht="13.5" customHeight="1"/>
    <row r="24879" ht="13.5" customHeight="1"/>
    <row r="24880" ht="13.5" customHeight="1"/>
    <row r="24881" ht="13.5" customHeight="1"/>
    <row r="24882" ht="13.5" customHeight="1"/>
    <row r="24883" ht="13.5" customHeight="1"/>
    <row r="24884" ht="13.5" customHeight="1"/>
    <row r="24885" ht="13.5" customHeight="1"/>
    <row r="24886" ht="13.5" customHeight="1"/>
    <row r="24887" ht="13.5" customHeight="1"/>
    <row r="24888" ht="13.5" customHeight="1"/>
    <row r="24889" ht="13.5" customHeight="1"/>
    <row r="24890" ht="13.5" customHeight="1"/>
    <row r="24891" ht="13.5" customHeight="1"/>
    <row r="24892" ht="13.5" customHeight="1"/>
    <row r="24893" ht="13.5" customHeight="1"/>
    <row r="24894" ht="13.5" customHeight="1"/>
    <row r="24895" ht="13.5" customHeight="1"/>
    <row r="24896" ht="13.5" customHeight="1"/>
    <row r="24897" ht="13.5" customHeight="1"/>
    <row r="24898" ht="13.5" customHeight="1"/>
    <row r="24899" ht="13.5" customHeight="1"/>
    <row r="24900" ht="13.5" customHeight="1"/>
    <row r="24901" ht="13.5" customHeight="1"/>
    <row r="24902" ht="13.5" customHeight="1"/>
    <row r="24903" ht="13.5" customHeight="1"/>
    <row r="24904" ht="13.5" customHeight="1"/>
    <row r="24905" ht="13.5" customHeight="1"/>
    <row r="24906" ht="13.5" customHeight="1"/>
    <row r="24907" ht="13.5" customHeight="1"/>
    <row r="24908" ht="13.5" customHeight="1"/>
    <row r="24909" ht="13.5" customHeight="1"/>
    <row r="24910" ht="13.5" customHeight="1"/>
    <row r="24911" ht="13.5" customHeight="1"/>
    <row r="24912" ht="13.5" customHeight="1"/>
    <row r="24913" ht="13.5" customHeight="1"/>
    <row r="24914" ht="13.5" customHeight="1"/>
    <row r="24915" ht="13.5" customHeight="1"/>
    <row r="24916" ht="13.5" customHeight="1"/>
    <row r="24917" ht="13.5" customHeight="1"/>
    <row r="24918" ht="13.5" customHeight="1"/>
    <row r="24919" ht="13.5" customHeight="1"/>
    <row r="24920" ht="13.5" customHeight="1"/>
    <row r="24921" ht="13.5" customHeight="1"/>
    <row r="24922" ht="13.5" customHeight="1"/>
    <row r="24923" ht="13.5" customHeight="1"/>
    <row r="24924" ht="13.5" customHeight="1"/>
    <row r="24925" ht="13.5" customHeight="1"/>
    <row r="24926" ht="13.5" customHeight="1"/>
    <row r="24927" ht="13.5" customHeight="1"/>
    <row r="24928" ht="13.5" customHeight="1"/>
    <row r="24929" ht="13.5" customHeight="1"/>
    <row r="24930" ht="13.5" customHeight="1"/>
    <row r="24931" ht="13.5" customHeight="1"/>
    <row r="24932" ht="13.5" customHeight="1"/>
    <row r="24933" ht="13.5" customHeight="1"/>
    <row r="24934" ht="13.5" customHeight="1"/>
    <row r="24935" ht="13.5" customHeight="1"/>
    <row r="24936" ht="13.5" customHeight="1"/>
    <row r="24937" ht="13.5" customHeight="1"/>
    <row r="24938" ht="13.5" customHeight="1"/>
    <row r="24939" ht="13.5" customHeight="1"/>
    <row r="24940" ht="13.5" customHeight="1"/>
    <row r="24941" ht="13.5" customHeight="1"/>
    <row r="24942" ht="13.5" customHeight="1"/>
    <row r="24943" ht="13.5" customHeight="1"/>
    <row r="24944" ht="13.5" customHeight="1"/>
    <row r="24945" ht="13.5" customHeight="1"/>
    <row r="24946" ht="13.5" customHeight="1"/>
    <row r="24947" ht="13.5" customHeight="1"/>
    <row r="24948" ht="13.5" customHeight="1"/>
    <row r="24949" ht="13.5" customHeight="1"/>
    <row r="24950" ht="13.5" customHeight="1"/>
    <row r="24951" ht="13.5" customHeight="1"/>
    <row r="24952" ht="13.5" customHeight="1"/>
    <row r="24953" ht="13.5" customHeight="1"/>
    <row r="24954" ht="13.5" customHeight="1"/>
    <row r="24955" ht="13.5" customHeight="1"/>
    <row r="24956" ht="13.5" customHeight="1"/>
    <row r="24957" ht="13.5" customHeight="1"/>
    <row r="24958" ht="13.5" customHeight="1"/>
    <row r="24959" ht="13.5" customHeight="1"/>
    <row r="24960" ht="13.5" customHeight="1"/>
    <row r="24961" ht="13.5" customHeight="1"/>
    <row r="24962" ht="13.5" customHeight="1"/>
    <row r="24963" ht="13.5" customHeight="1"/>
    <row r="24964" ht="13.5" customHeight="1"/>
    <row r="24965" ht="13.5" customHeight="1"/>
    <row r="24966" ht="13.5" customHeight="1"/>
    <row r="24967" ht="13.5" customHeight="1"/>
    <row r="24968" ht="13.5" customHeight="1"/>
    <row r="24969" ht="13.5" customHeight="1"/>
    <row r="24970" ht="13.5" customHeight="1"/>
    <row r="24971" ht="13.5" customHeight="1"/>
    <row r="24972" ht="13.5" customHeight="1"/>
    <row r="24973" ht="13.5" customHeight="1"/>
    <row r="24974" ht="13.5" customHeight="1"/>
    <row r="24975" ht="13.5" customHeight="1"/>
    <row r="24976" ht="13.5" customHeight="1"/>
    <row r="24977" ht="13.5" customHeight="1"/>
    <row r="24978" ht="13.5" customHeight="1"/>
    <row r="24979" ht="13.5" customHeight="1"/>
    <row r="24980" ht="13.5" customHeight="1"/>
    <row r="24981" ht="13.5" customHeight="1"/>
    <row r="24982" ht="13.5" customHeight="1"/>
    <row r="24983" ht="13.5" customHeight="1"/>
    <row r="24984" ht="13.5" customHeight="1"/>
    <row r="24985" ht="13.5" customHeight="1"/>
    <row r="24986" ht="13.5" customHeight="1"/>
    <row r="24987" ht="13.5" customHeight="1"/>
    <row r="24988" ht="13.5" customHeight="1"/>
    <row r="24989" ht="13.5" customHeight="1"/>
    <row r="24990" ht="13.5" customHeight="1"/>
    <row r="24991" ht="13.5" customHeight="1"/>
    <row r="24992" ht="13.5" customHeight="1"/>
    <row r="24993" ht="13.5" customHeight="1"/>
    <row r="24994" ht="13.5" customHeight="1"/>
    <row r="24995" ht="13.5" customHeight="1"/>
    <row r="24996" ht="13.5" customHeight="1"/>
    <row r="24997" ht="13.5" customHeight="1"/>
    <row r="24998" ht="13.5" customHeight="1"/>
    <row r="24999" ht="13.5" customHeight="1"/>
    <row r="25000" ht="13.5" customHeight="1"/>
    <row r="25001" ht="13.5" customHeight="1"/>
    <row r="25002" ht="13.5" customHeight="1"/>
    <row r="25003" ht="13.5" customHeight="1"/>
    <row r="25004" ht="13.5" customHeight="1"/>
    <row r="25005" ht="13.5" customHeight="1"/>
    <row r="25006" ht="13.5" customHeight="1"/>
    <row r="25007" ht="13.5" customHeight="1"/>
    <row r="25008" ht="13.5" customHeight="1"/>
    <row r="25009" ht="13.5" customHeight="1"/>
    <row r="25010" ht="13.5" customHeight="1"/>
    <row r="25011" ht="13.5" customHeight="1"/>
    <row r="25012" ht="13.5" customHeight="1"/>
    <row r="25013" ht="13.5" customHeight="1"/>
    <row r="25014" ht="13.5" customHeight="1"/>
    <row r="25015" ht="13.5" customHeight="1"/>
    <row r="25016" ht="13.5" customHeight="1"/>
    <row r="25017" ht="13.5" customHeight="1"/>
    <row r="25018" ht="13.5" customHeight="1"/>
    <row r="25019" ht="13.5" customHeight="1"/>
    <row r="25020" ht="13.5" customHeight="1"/>
    <row r="25021" ht="13.5" customHeight="1"/>
    <row r="25022" ht="13.5" customHeight="1"/>
    <row r="25023" ht="13.5" customHeight="1"/>
    <row r="25024" ht="13.5" customHeight="1"/>
    <row r="25025" ht="13.5" customHeight="1"/>
    <row r="25026" ht="13.5" customHeight="1"/>
    <row r="25027" ht="13.5" customHeight="1"/>
    <row r="25028" ht="13.5" customHeight="1"/>
    <row r="25029" ht="13.5" customHeight="1"/>
    <row r="25030" ht="13.5" customHeight="1"/>
    <row r="25031" ht="13.5" customHeight="1"/>
    <row r="25032" ht="13.5" customHeight="1"/>
    <row r="25033" ht="13.5" customHeight="1"/>
    <row r="25034" ht="13.5" customHeight="1"/>
    <row r="25035" ht="13.5" customHeight="1"/>
    <row r="25036" ht="13.5" customHeight="1"/>
    <row r="25037" ht="13.5" customHeight="1"/>
    <row r="25038" ht="13.5" customHeight="1"/>
    <row r="25039" ht="13.5" customHeight="1"/>
    <row r="25040" ht="13.5" customHeight="1"/>
    <row r="25041" ht="13.5" customHeight="1"/>
    <row r="25042" ht="13.5" customHeight="1"/>
    <row r="25043" ht="13.5" customHeight="1"/>
    <row r="25044" ht="13.5" customHeight="1"/>
    <row r="25045" ht="13.5" customHeight="1"/>
    <row r="25046" ht="13.5" customHeight="1"/>
    <row r="25047" ht="13.5" customHeight="1"/>
    <row r="25048" ht="13.5" customHeight="1"/>
    <row r="25049" ht="13.5" customHeight="1"/>
    <row r="25050" ht="13.5" customHeight="1"/>
    <row r="25051" ht="13.5" customHeight="1"/>
    <row r="25052" ht="13.5" customHeight="1"/>
    <row r="25053" ht="13.5" customHeight="1"/>
    <row r="25054" ht="13.5" customHeight="1"/>
    <row r="25055" ht="13.5" customHeight="1"/>
    <row r="25056" ht="13.5" customHeight="1"/>
    <row r="25057" ht="13.5" customHeight="1"/>
    <row r="25058" ht="13.5" customHeight="1"/>
    <row r="25059" ht="13.5" customHeight="1"/>
    <row r="25060" ht="13.5" customHeight="1"/>
    <row r="25061" ht="13.5" customHeight="1"/>
    <row r="25062" ht="13.5" customHeight="1"/>
    <row r="25063" ht="13.5" customHeight="1"/>
    <row r="25064" ht="13.5" customHeight="1"/>
    <row r="25065" ht="13.5" customHeight="1"/>
    <row r="25066" ht="13.5" customHeight="1"/>
    <row r="25067" ht="13.5" customHeight="1"/>
    <row r="25068" ht="13.5" customHeight="1"/>
    <row r="25069" ht="13.5" customHeight="1"/>
    <row r="25070" ht="13.5" customHeight="1"/>
    <row r="25071" ht="13.5" customHeight="1"/>
    <row r="25072" ht="13.5" customHeight="1"/>
    <row r="25073" ht="13.5" customHeight="1"/>
    <row r="25074" ht="13.5" customHeight="1"/>
    <row r="25075" ht="13.5" customHeight="1"/>
    <row r="25076" ht="13.5" customHeight="1"/>
    <row r="25077" ht="13.5" customHeight="1"/>
    <row r="25078" ht="13.5" customHeight="1"/>
    <row r="25079" ht="13.5" customHeight="1"/>
    <row r="25080" ht="13.5" customHeight="1"/>
    <row r="25081" ht="13.5" customHeight="1"/>
    <row r="25082" ht="13.5" customHeight="1"/>
    <row r="25083" ht="13.5" customHeight="1"/>
    <row r="25084" ht="13.5" customHeight="1"/>
    <row r="25085" ht="13.5" customHeight="1"/>
    <row r="25086" ht="13.5" customHeight="1"/>
    <row r="25087" ht="13.5" customHeight="1"/>
    <row r="25088" ht="13.5" customHeight="1"/>
    <row r="25089" ht="13.5" customHeight="1"/>
    <row r="25090" ht="13.5" customHeight="1"/>
    <row r="25091" ht="13.5" customHeight="1"/>
    <row r="25092" ht="13.5" customHeight="1"/>
    <row r="25093" ht="13.5" customHeight="1"/>
    <row r="25094" ht="13.5" customHeight="1"/>
    <row r="25095" ht="13.5" customHeight="1"/>
    <row r="25096" ht="13.5" customHeight="1"/>
    <row r="25097" ht="13.5" customHeight="1"/>
    <row r="25098" ht="13.5" customHeight="1"/>
    <row r="25099" ht="13.5" customHeight="1"/>
    <row r="25100" ht="13.5" customHeight="1"/>
    <row r="25101" ht="13.5" customHeight="1"/>
    <row r="25102" ht="13.5" customHeight="1"/>
    <row r="25103" ht="13.5" customHeight="1"/>
    <row r="25104" ht="13.5" customHeight="1"/>
    <row r="25105" ht="13.5" customHeight="1"/>
    <row r="25106" ht="13.5" customHeight="1"/>
    <row r="25107" ht="13.5" customHeight="1"/>
    <row r="25108" ht="13.5" customHeight="1"/>
    <row r="25109" ht="13.5" customHeight="1"/>
    <row r="25110" ht="13.5" customHeight="1"/>
    <row r="25111" ht="13.5" customHeight="1"/>
    <row r="25112" ht="13.5" customHeight="1"/>
    <row r="25113" ht="13.5" customHeight="1"/>
    <row r="25114" ht="13.5" customHeight="1"/>
    <row r="25115" ht="13.5" customHeight="1"/>
    <row r="25116" ht="13.5" customHeight="1"/>
    <row r="25117" ht="13.5" customHeight="1"/>
    <row r="25118" ht="13.5" customHeight="1"/>
    <row r="25119" ht="13.5" customHeight="1"/>
    <row r="25120" ht="13.5" customHeight="1"/>
    <row r="25121" ht="13.5" customHeight="1"/>
    <row r="25122" ht="13.5" customHeight="1"/>
    <row r="25123" ht="13.5" customHeight="1"/>
    <row r="25124" ht="13.5" customHeight="1"/>
    <row r="25125" ht="13.5" customHeight="1"/>
    <row r="25126" ht="13.5" customHeight="1"/>
    <row r="25127" ht="13.5" customHeight="1"/>
    <row r="25128" ht="13.5" customHeight="1"/>
    <row r="25129" ht="13.5" customHeight="1"/>
    <row r="25130" ht="13.5" customHeight="1"/>
    <row r="25131" ht="13.5" customHeight="1"/>
    <row r="25132" ht="13.5" customHeight="1"/>
    <row r="25133" ht="13.5" customHeight="1"/>
    <row r="25134" ht="13.5" customHeight="1"/>
    <row r="25135" ht="13.5" customHeight="1"/>
    <row r="25136" ht="13.5" customHeight="1"/>
    <row r="25137" ht="13.5" customHeight="1"/>
    <row r="25138" ht="13.5" customHeight="1"/>
    <row r="25139" ht="13.5" customHeight="1"/>
    <row r="25140" ht="13.5" customHeight="1"/>
    <row r="25141" ht="13.5" customHeight="1"/>
    <row r="25142" ht="13.5" customHeight="1"/>
    <row r="25143" ht="13.5" customHeight="1"/>
    <row r="25144" ht="13.5" customHeight="1"/>
    <row r="25145" ht="13.5" customHeight="1"/>
    <row r="25146" ht="13.5" customHeight="1"/>
    <row r="25147" ht="13.5" customHeight="1"/>
    <row r="25148" ht="13.5" customHeight="1"/>
    <row r="25149" ht="13.5" customHeight="1"/>
    <row r="25150" ht="13.5" customHeight="1"/>
    <row r="25151" ht="13.5" customHeight="1"/>
    <row r="25152" ht="13.5" customHeight="1"/>
    <row r="25153" ht="13.5" customHeight="1"/>
    <row r="25154" ht="13.5" customHeight="1"/>
    <row r="25155" ht="13.5" customHeight="1"/>
    <row r="25156" ht="13.5" customHeight="1"/>
    <row r="25157" ht="13.5" customHeight="1"/>
    <row r="25158" ht="13.5" customHeight="1"/>
    <row r="25159" ht="13.5" customHeight="1"/>
    <row r="25160" ht="13.5" customHeight="1"/>
    <row r="25161" ht="13.5" customHeight="1"/>
    <row r="25162" ht="13.5" customHeight="1"/>
    <row r="25163" ht="13.5" customHeight="1"/>
    <row r="25164" ht="13.5" customHeight="1"/>
    <row r="25165" ht="13.5" customHeight="1"/>
    <row r="25166" ht="13.5" customHeight="1"/>
    <row r="25167" ht="13.5" customHeight="1"/>
    <row r="25168" ht="13.5" customHeight="1"/>
    <row r="25169" ht="13.5" customHeight="1"/>
    <row r="25170" ht="13.5" customHeight="1"/>
    <row r="25171" ht="13.5" customHeight="1"/>
    <row r="25172" ht="13.5" customHeight="1"/>
    <row r="25173" ht="13.5" customHeight="1"/>
    <row r="25174" ht="13.5" customHeight="1"/>
    <row r="25175" ht="13.5" customHeight="1"/>
    <row r="25176" ht="13.5" customHeight="1"/>
    <row r="25177" ht="13.5" customHeight="1"/>
    <row r="25178" ht="13.5" customHeight="1"/>
    <row r="25179" ht="13.5" customHeight="1"/>
    <row r="25180" ht="13.5" customHeight="1"/>
    <row r="25181" ht="13.5" customHeight="1"/>
    <row r="25182" ht="13.5" customHeight="1"/>
    <row r="25183" ht="13.5" customHeight="1"/>
    <row r="25184" ht="13.5" customHeight="1"/>
    <row r="25185" ht="13.5" customHeight="1"/>
    <row r="25186" ht="13.5" customHeight="1"/>
    <row r="25187" ht="13.5" customHeight="1"/>
    <row r="25188" ht="13.5" customHeight="1"/>
    <row r="25189" ht="13.5" customHeight="1"/>
    <row r="25190" ht="13.5" customHeight="1"/>
    <row r="25191" ht="13.5" customHeight="1"/>
    <row r="25192" ht="13.5" customHeight="1"/>
    <row r="25193" ht="13.5" customHeight="1"/>
    <row r="25194" ht="13.5" customHeight="1"/>
    <row r="25195" ht="13.5" customHeight="1"/>
    <row r="25196" ht="13.5" customHeight="1"/>
    <row r="25197" ht="13.5" customHeight="1"/>
    <row r="25198" ht="13.5" customHeight="1"/>
    <row r="25199" ht="13.5" customHeight="1"/>
    <row r="25200" ht="13.5" customHeight="1"/>
    <row r="25201" ht="13.5" customHeight="1"/>
    <row r="25202" ht="13.5" customHeight="1"/>
    <row r="25203" ht="13.5" customHeight="1"/>
    <row r="25204" ht="13.5" customHeight="1"/>
    <row r="25205" ht="13.5" customHeight="1"/>
    <row r="25206" ht="13.5" customHeight="1"/>
    <row r="25207" ht="13.5" customHeight="1"/>
    <row r="25208" ht="13.5" customHeight="1"/>
    <row r="25209" ht="13.5" customHeight="1"/>
    <row r="25210" ht="13.5" customHeight="1"/>
    <row r="25211" ht="13.5" customHeight="1"/>
    <row r="25212" ht="13.5" customHeight="1"/>
    <row r="25213" ht="13.5" customHeight="1"/>
    <row r="25214" ht="13.5" customHeight="1"/>
    <row r="25215" ht="13.5" customHeight="1"/>
    <row r="25216" ht="13.5" customHeight="1"/>
    <row r="25217" ht="13.5" customHeight="1"/>
    <row r="25218" ht="13.5" customHeight="1"/>
    <row r="25219" ht="13.5" customHeight="1"/>
    <row r="25220" ht="13.5" customHeight="1"/>
    <row r="25221" ht="13.5" customHeight="1"/>
    <row r="25222" ht="13.5" customHeight="1"/>
    <row r="25223" ht="13.5" customHeight="1"/>
    <row r="25224" ht="13.5" customHeight="1"/>
    <row r="25225" ht="13.5" customHeight="1"/>
    <row r="25226" ht="13.5" customHeight="1"/>
    <row r="25227" ht="13.5" customHeight="1"/>
    <row r="25228" ht="13.5" customHeight="1"/>
    <row r="25229" ht="13.5" customHeight="1"/>
    <row r="25230" ht="13.5" customHeight="1"/>
    <row r="25231" ht="13.5" customHeight="1"/>
    <row r="25232" ht="13.5" customHeight="1"/>
    <row r="25233" ht="13.5" customHeight="1"/>
    <row r="25234" ht="13.5" customHeight="1"/>
    <row r="25235" ht="13.5" customHeight="1"/>
    <row r="25236" ht="13.5" customHeight="1"/>
    <row r="25237" ht="13.5" customHeight="1"/>
    <row r="25238" ht="13.5" customHeight="1"/>
    <row r="25239" ht="13.5" customHeight="1"/>
    <row r="25240" ht="13.5" customHeight="1"/>
    <row r="25241" ht="13.5" customHeight="1"/>
    <row r="25242" ht="13.5" customHeight="1"/>
    <row r="25243" ht="13.5" customHeight="1"/>
    <row r="25244" ht="13.5" customHeight="1"/>
    <row r="25245" ht="13.5" customHeight="1"/>
    <row r="25246" ht="13.5" customHeight="1"/>
    <row r="25247" ht="13.5" customHeight="1"/>
    <row r="25248" ht="13.5" customHeight="1"/>
    <row r="25249" ht="13.5" customHeight="1"/>
    <row r="25250" ht="13.5" customHeight="1"/>
    <row r="25251" ht="13.5" customHeight="1"/>
    <row r="25252" ht="13.5" customHeight="1"/>
    <row r="25253" ht="13.5" customHeight="1"/>
    <row r="25254" ht="13.5" customHeight="1"/>
    <row r="25255" ht="13.5" customHeight="1"/>
    <row r="25256" ht="13.5" customHeight="1"/>
    <row r="25257" ht="13.5" customHeight="1"/>
    <row r="25258" ht="13.5" customHeight="1"/>
    <row r="25259" ht="13.5" customHeight="1"/>
    <row r="25260" ht="13.5" customHeight="1"/>
    <row r="25261" ht="13.5" customHeight="1"/>
    <row r="25262" ht="13.5" customHeight="1"/>
    <row r="25263" ht="13.5" customHeight="1"/>
    <row r="25264" ht="13.5" customHeight="1"/>
    <row r="25265" ht="13.5" customHeight="1"/>
    <row r="25266" ht="13.5" customHeight="1"/>
    <row r="25267" ht="13.5" customHeight="1"/>
    <row r="25268" ht="13.5" customHeight="1"/>
    <row r="25269" ht="13.5" customHeight="1"/>
    <row r="25270" ht="13.5" customHeight="1"/>
    <row r="25271" ht="13.5" customHeight="1"/>
    <row r="25272" ht="13.5" customHeight="1"/>
    <row r="25273" ht="13.5" customHeight="1"/>
    <row r="25274" ht="13.5" customHeight="1"/>
    <row r="25275" ht="13.5" customHeight="1"/>
    <row r="25276" ht="13.5" customHeight="1"/>
    <row r="25277" ht="13.5" customHeight="1"/>
    <row r="25278" ht="13.5" customHeight="1"/>
    <row r="25279" ht="13.5" customHeight="1"/>
    <row r="25280" ht="13.5" customHeight="1"/>
    <row r="25281" ht="13.5" customHeight="1"/>
    <row r="25282" ht="13.5" customHeight="1"/>
    <row r="25283" ht="13.5" customHeight="1"/>
    <row r="25284" ht="13.5" customHeight="1"/>
    <row r="25285" ht="13.5" customHeight="1"/>
    <row r="25286" ht="13.5" customHeight="1"/>
    <row r="25287" ht="13.5" customHeight="1"/>
    <row r="25288" ht="13.5" customHeight="1"/>
    <row r="25289" ht="13.5" customHeight="1"/>
    <row r="25290" ht="13.5" customHeight="1"/>
    <row r="25291" ht="13.5" customHeight="1"/>
    <row r="25292" ht="13.5" customHeight="1"/>
    <row r="25293" ht="13.5" customHeight="1"/>
    <row r="25294" ht="13.5" customHeight="1"/>
    <row r="25295" ht="13.5" customHeight="1"/>
    <row r="25296" ht="13.5" customHeight="1"/>
    <row r="25297" ht="13.5" customHeight="1"/>
    <row r="25298" ht="13.5" customHeight="1"/>
    <row r="25299" ht="13.5" customHeight="1"/>
    <row r="25300" ht="13.5" customHeight="1"/>
    <row r="25301" ht="13.5" customHeight="1"/>
    <row r="25302" ht="13.5" customHeight="1"/>
    <row r="25303" ht="13.5" customHeight="1"/>
    <row r="25304" ht="13.5" customHeight="1"/>
    <row r="25305" ht="13.5" customHeight="1"/>
    <row r="25306" ht="13.5" customHeight="1"/>
    <row r="25307" ht="13.5" customHeight="1"/>
    <row r="25308" ht="13.5" customHeight="1"/>
    <row r="25309" ht="13.5" customHeight="1"/>
    <row r="25310" ht="13.5" customHeight="1"/>
    <row r="25311" ht="13.5" customHeight="1"/>
    <row r="25312" ht="13.5" customHeight="1"/>
    <row r="25313" ht="13.5" customHeight="1"/>
    <row r="25314" ht="13.5" customHeight="1"/>
    <row r="25315" ht="13.5" customHeight="1"/>
    <row r="25316" ht="13.5" customHeight="1"/>
    <row r="25317" ht="13.5" customHeight="1"/>
    <row r="25318" ht="13.5" customHeight="1"/>
    <row r="25319" ht="13.5" customHeight="1"/>
    <row r="25320" ht="13.5" customHeight="1"/>
    <row r="25321" ht="13.5" customHeight="1"/>
    <row r="25322" ht="13.5" customHeight="1"/>
    <row r="25323" ht="13.5" customHeight="1"/>
    <row r="25324" ht="13.5" customHeight="1"/>
    <row r="25325" ht="13.5" customHeight="1"/>
    <row r="25326" ht="13.5" customHeight="1"/>
    <row r="25327" ht="13.5" customHeight="1"/>
    <row r="25328" ht="13.5" customHeight="1"/>
    <row r="25329" ht="13.5" customHeight="1"/>
    <row r="25330" ht="13.5" customHeight="1"/>
    <row r="25331" ht="13.5" customHeight="1"/>
    <row r="25332" ht="13.5" customHeight="1"/>
    <row r="25333" ht="13.5" customHeight="1"/>
    <row r="25334" ht="13.5" customHeight="1"/>
    <row r="25335" ht="13.5" customHeight="1"/>
    <row r="25336" ht="13.5" customHeight="1"/>
    <row r="25337" ht="13.5" customHeight="1"/>
    <row r="25338" ht="13.5" customHeight="1"/>
    <row r="25339" ht="13.5" customHeight="1"/>
    <row r="25340" ht="13.5" customHeight="1"/>
    <row r="25341" ht="13.5" customHeight="1"/>
    <row r="25342" ht="13.5" customHeight="1"/>
    <row r="25343" ht="13.5" customHeight="1"/>
    <row r="25344" ht="13.5" customHeight="1"/>
    <row r="25345" ht="13.5" customHeight="1"/>
    <row r="25346" ht="13.5" customHeight="1"/>
    <row r="25347" ht="13.5" customHeight="1"/>
    <row r="25348" ht="13.5" customHeight="1"/>
    <row r="25349" ht="13.5" customHeight="1"/>
    <row r="25350" ht="13.5" customHeight="1"/>
    <row r="25351" ht="13.5" customHeight="1"/>
    <row r="25352" ht="13.5" customHeight="1"/>
    <row r="25353" ht="13.5" customHeight="1"/>
    <row r="25354" ht="13.5" customHeight="1"/>
    <row r="25355" ht="13.5" customHeight="1"/>
    <row r="25356" ht="13.5" customHeight="1"/>
    <row r="25357" ht="13.5" customHeight="1"/>
    <row r="25358" ht="13.5" customHeight="1"/>
    <row r="25359" ht="13.5" customHeight="1"/>
    <row r="25360" ht="13.5" customHeight="1"/>
    <row r="25361" ht="13.5" customHeight="1"/>
    <row r="25362" ht="13.5" customHeight="1"/>
    <row r="25363" ht="13.5" customHeight="1"/>
    <row r="25364" ht="13.5" customHeight="1"/>
    <row r="25365" ht="13.5" customHeight="1"/>
    <row r="25366" ht="13.5" customHeight="1"/>
    <row r="25367" ht="13.5" customHeight="1"/>
    <row r="25368" ht="13.5" customHeight="1"/>
    <row r="25369" ht="13.5" customHeight="1"/>
    <row r="25370" ht="13.5" customHeight="1"/>
    <row r="25371" ht="13.5" customHeight="1"/>
    <row r="25372" ht="13.5" customHeight="1"/>
    <row r="25373" ht="13.5" customHeight="1"/>
    <row r="25374" ht="13.5" customHeight="1"/>
    <row r="25375" ht="13.5" customHeight="1"/>
    <row r="25376" ht="13.5" customHeight="1"/>
    <row r="25377" ht="13.5" customHeight="1"/>
    <row r="25378" ht="13.5" customHeight="1"/>
    <row r="25379" ht="13.5" customHeight="1"/>
    <row r="25380" ht="13.5" customHeight="1"/>
    <row r="25381" ht="13.5" customHeight="1"/>
    <row r="25382" ht="13.5" customHeight="1"/>
    <row r="25383" ht="13.5" customHeight="1"/>
    <row r="25384" ht="13.5" customHeight="1"/>
    <row r="25385" ht="13.5" customHeight="1"/>
    <row r="25386" ht="13.5" customHeight="1"/>
    <row r="25387" ht="13.5" customHeight="1"/>
    <row r="25388" ht="13.5" customHeight="1"/>
    <row r="25389" ht="13.5" customHeight="1"/>
    <row r="25390" ht="13.5" customHeight="1"/>
    <row r="25391" ht="13.5" customHeight="1"/>
    <row r="25392" ht="13.5" customHeight="1"/>
    <row r="25393" ht="13.5" customHeight="1"/>
    <row r="25394" ht="13.5" customHeight="1"/>
    <row r="25395" ht="13.5" customHeight="1"/>
    <row r="25396" ht="13.5" customHeight="1"/>
    <row r="25397" ht="13.5" customHeight="1"/>
    <row r="25398" ht="13.5" customHeight="1"/>
    <row r="25399" ht="13.5" customHeight="1"/>
    <row r="25400" ht="13.5" customHeight="1"/>
    <row r="25401" ht="13.5" customHeight="1"/>
    <row r="25402" ht="13.5" customHeight="1"/>
    <row r="25403" ht="13.5" customHeight="1"/>
    <row r="25404" ht="13.5" customHeight="1"/>
    <row r="25405" ht="13.5" customHeight="1"/>
    <row r="25406" ht="13.5" customHeight="1"/>
    <row r="25407" ht="13.5" customHeight="1"/>
    <row r="25408" ht="13.5" customHeight="1"/>
    <row r="25409" ht="13.5" customHeight="1"/>
    <row r="25410" ht="13.5" customHeight="1"/>
    <row r="25411" ht="13.5" customHeight="1"/>
    <row r="25412" ht="13.5" customHeight="1"/>
    <row r="25413" ht="13.5" customHeight="1"/>
    <row r="25414" ht="13.5" customHeight="1"/>
    <row r="25415" ht="13.5" customHeight="1"/>
    <row r="25416" ht="13.5" customHeight="1"/>
    <row r="25417" ht="13.5" customHeight="1"/>
    <row r="25418" ht="13.5" customHeight="1"/>
    <row r="25419" ht="13.5" customHeight="1"/>
    <row r="25420" ht="13.5" customHeight="1"/>
    <row r="25421" ht="13.5" customHeight="1"/>
    <row r="25422" ht="13.5" customHeight="1"/>
    <row r="25423" ht="13.5" customHeight="1"/>
    <row r="25424" ht="13.5" customHeight="1"/>
    <row r="25425" ht="13.5" customHeight="1"/>
    <row r="25426" ht="13.5" customHeight="1"/>
    <row r="25427" ht="13.5" customHeight="1"/>
    <row r="25428" ht="13.5" customHeight="1"/>
    <row r="25429" ht="13.5" customHeight="1"/>
    <row r="25430" ht="13.5" customHeight="1"/>
    <row r="25431" ht="13.5" customHeight="1"/>
    <row r="25432" ht="13.5" customHeight="1"/>
    <row r="25433" ht="13.5" customHeight="1"/>
    <row r="25434" ht="13.5" customHeight="1"/>
    <row r="25435" ht="13.5" customHeight="1"/>
    <row r="25436" ht="13.5" customHeight="1"/>
    <row r="25437" ht="13.5" customHeight="1"/>
    <row r="25438" ht="13.5" customHeight="1"/>
    <row r="25439" ht="13.5" customHeight="1"/>
    <row r="25440" ht="13.5" customHeight="1"/>
    <row r="25441" ht="13.5" customHeight="1"/>
    <row r="25442" ht="13.5" customHeight="1"/>
    <row r="25443" ht="13.5" customHeight="1"/>
    <row r="25444" ht="13.5" customHeight="1"/>
    <row r="25445" ht="13.5" customHeight="1"/>
    <row r="25446" ht="13.5" customHeight="1"/>
    <row r="25447" ht="13.5" customHeight="1"/>
    <row r="25448" ht="13.5" customHeight="1"/>
    <row r="25449" ht="13.5" customHeight="1"/>
    <row r="25450" ht="13.5" customHeight="1"/>
    <row r="25451" ht="13.5" customHeight="1"/>
    <row r="25452" ht="13.5" customHeight="1"/>
    <row r="25453" ht="13.5" customHeight="1"/>
    <row r="25454" ht="13.5" customHeight="1"/>
    <row r="25455" ht="13.5" customHeight="1"/>
    <row r="25456" ht="13.5" customHeight="1"/>
    <row r="25457" ht="13.5" customHeight="1"/>
    <row r="25458" ht="13.5" customHeight="1"/>
    <row r="25459" ht="13.5" customHeight="1"/>
    <row r="25460" ht="13.5" customHeight="1"/>
    <row r="25461" ht="13.5" customHeight="1"/>
    <row r="25462" ht="13.5" customHeight="1"/>
    <row r="25463" ht="13.5" customHeight="1"/>
    <row r="25464" ht="13.5" customHeight="1"/>
    <row r="25465" ht="13.5" customHeight="1"/>
    <row r="25466" ht="13.5" customHeight="1"/>
    <row r="25467" ht="13.5" customHeight="1"/>
    <row r="25468" ht="13.5" customHeight="1"/>
    <row r="25469" ht="13.5" customHeight="1"/>
    <row r="25470" ht="13.5" customHeight="1"/>
    <row r="25471" ht="13.5" customHeight="1"/>
    <row r="25472" ht="13.5" customHeight="1"/>
    <row r="25473" ht="13.5" customHeight="1"/>
    <row r="25474" ht="13.5" customHeight="1"/>
    <row r="25475" ht="13.5" customHeight="1"/>
    <row r="25476" ht="13.5" customHeight="1"/>
    <row r="25477" ht="13.5" customHeight="1"/>
    <row r="25478" ht="13.5" customHeight="1"/>
    <row r="25479" ht="13.5" customHeight="1"/>
    <row r="25480" ht="13.5" customHeight="1"/>
    <row r="25481" ht="13.5" customHeight="1"/>
    <row r="25482" ht="13.5" customHeight="1"/>
    <row r="25483" ht="13.5" customHeight="1"/>
    <row r="25484" ht="13.5" customHeight="1"/>
    <row r="25485" ht="13.5" customHeight="1"/>
    <row r="25486" ht="13.5" customHeight="1"/>
    <row r="25487" ht="13.5" customHeight="1"/>
    <row r="25488" ht="13.5" customHeight="1"/>
    <row r="25489" ht="13.5" customHeight="1"/>
    <row r="25490" ht="13.5" customHeight="1"/>
    <row r="25491" ht="13.5" customHeight="1"/>
    <row r="25492" ht="13.5" customHeight="1"/>
    <row r="25493" ht="13.5" customHeight="1"/>
    <row r="25494" ht="13.5" customHeight="1"/>
    <row r="25495" ht="13.5" customHeight="1"/>
    <row r="25496" ht="13.5" customHeight="1"/>
    <row r="25497" ht="13.5" customHeight="1"/>
    <row r="25498" ht="13.5" customHeight="1"/>
    <row r="25499" ht="13.5" customHeight="1"/>
    <row r="25500" ht="13.5" customHeight="1"/>
    <row r="25501" ht="13.5" customHeight="1"/>
    <row r="25502" ht="13.5" customHeight="1"/>
    <row r="25503" ht="13.5" customHeight="1"/>
    <row r="25504" ht="13.5" customHeight="1"/>
    <row r="25505" ht="13.5" customHeight="1"/>
    <row r="25506" ht="13.5" customHeight="1"/>
    <row r="25507" ht="13.5" customHeight="1"/>
    <row r="25508" ht="13.5" customHeight="1"/>
    <row r="25509" ht="13.5" customHeight="1"/>
    <row r="25510" ht="13.5" customHeight="1"/>
    <row r="25511" ht="13.5" customHeight="1"/>
    <row r="25512" ht="13.5" customHeight="1"/>
    <row r="25513" ht="13.5" customHeight="1"/>
    <row r="25514" ht="13.5" customHeight="1"/>
    <row r="25515" ht="13.5" customHeight="1"/>
    <row r="25516" ht="13.5" customHeight="1"/>
    <row r="25517" ht="13.5" customHeight="1"/>
    <row r="25518" ht="13.5" customHeight="1"/>
    <row r="25519" ht="13.5" customHeight="1"/>
    <row r="25520" ht="13.5" customHeight="1"/>
    <row r="25521" ht="13.5" customHeight="1"/>
    <row r="25522" ht="13.5" customHeight="1"/>
    <row r="25523" ht="13.5" customHeight="1"/>
    <row r="25524" ht="13.5" customHeight="1"/>
    <row r="25525" ht="13.5" customHeight="1"/>
    <row r="25526" ht="13.5" customHeight="1"/>
    <row r="25527" ht="13.5" customHeight="1"/>
    <row r="25528" ht="13.5" customHeight="1"/>
    <row r="25529" ht="13.5" customHeight="1"/>
    <row r="25530" ht="13.5" customHeight="1"/>
    <row r="25531" ht="13.5" customHeight="1"/>
    <row r="25532" ht="13.5" customHeight="1"/>
    <row r="25533" ht="13.5" customHeight="1"/>
    <row r="25534" ht="13.5" customHeight="1"/>
    <row r="25535" ht="13.5" customHeight="1"/>
    <row r="25536" ht="13.5" customHeight="1"/>
    <row r="25537" ht="13.5" customHeight="1"/>
    <row r="25538" ht="13.5" customHeight="1"/>
    <row r="25539" ht="13.5" customHeight="1"/>
    <row r="25540" ht="13.5" customHeight="1"/>
    <row r="25541" ht="13.5" customHeight="1"/>
    <row r="25542" ht="13.5" customHeight="1"/>
    <row r="25543" ht="13.5" customHeight="1"/>
    <row r="25544" ht="13.5" customHeight="1"/>
    <row r="25545" ht="13.5" customHeight="1"/>
    <row r="25546" ht="13.5" customHeight="1"/>
    <row r="25547" ht="13.5" customHeight="1"/>
    <row r="25548" ht="13.5" customHeight="1"/>
    <row r="25549" ht="13.5" customHeight="1"/>
    <row r="25550" ht="13.5" customHeight="1"/>
    <row r="25551" ht="13.5" customHeight="1"/>
    <row r="25552" ht="13.5" customHeight="1"/>
    <row r="25553" ht="13.5" customHeight="1"/>
    <row r="25554" ht="13.5" customHeight="1"/>
    <row r="25555" ht="13.5" customHeight="1"/>
    <row r="25556" ht="13.5" customHeight="1"/>
    <row r="25557" ht="13.5" customHeight="1"/>
    <row r="25558" ht="13.5" customHeight="1"/>
    <row r="25559" ht="13.5" customHeight="1"/>
    <row r="25560" ht="13.5" customHeight="1"/>
    <row r="25561" ht="13.5" customHeight="1"/>
    <row r="25562" ht="13.5" customHeight="1"/>
    <row r="25563" ht="13.5" customHeight="1"/>
    <row r="25564" ht="13.5" customHeight="1"/>
    <row r="25565" ht="13.5" customHeight="1"/>
    <row r="25566" ht="13.5" customHeight="1"/>
    <row r="25567" ht="13.5" customHeight="1"/>
    <row r="25568" ht="13.5" customHeight="1"/>
    <row r="25569" ht="13.5" customHeight="1"/>
    <row r="25570" ht="13.5" customHeight="1"/>
    <row r="25571" ht="13.5" customHeight="1"/>
    <row r="25572" ht="13.5" customHeight="1"/>
    <row r="25573" ht="13.5" customHeight="1"/>
    <row r="25574" ht="13.5" customHeight="1"/>
    <row r="25575" ht="13.5" customHeight="1"/>
    <row r="25576" ht="13.5" customHeight="1"/>
    <row r="25577" ht="13.5" customHeight="1"/>
    <row r="25578" ht="13.5" customHeight="1"/>
    <row r="25579" ht="13.5" customHeight="1"/>
    <row r="25580" ht="13.5" customHeight="1"/>
    <row r="25581" ht="13.5" customHeight="1"/>
    <row r="25582" ht="13.5" customHeight="1"/>
    <row r="25583" ht="13.5" customHeight="1"/>
    <row r="25584" ht="13.5" customHeight="1"/>
    <row r="25585" ht="13.5" customHeight="1"/>
    <row r="25586" ht="13.5" customHeight="1"/>
    <row r="25587" ht="13.5" customHeight="1"/>
    <row r="25588" ht="13.5" customHeight="1"/>
    <row r="25589" ht="13.5" customHeight="1"/>
    <row r="25590" ht="13.5" customHeight="1"/>
    <row r="25591" ht="13.5" customHeight="1"/>
    <row r="25592" ht="13.5" customHeight="1"/>
    <row r="25593" ht="13.5" customHeight="1"/>
    <row r="25594" ht="13.5" customHeight="1"/>
    <row r="25595" ht="13.5" customHeight="1"/>
    <row r="25596" ht="13.5" customHeight="1"/>
    <row r="25597" ht="13.5" customHeight="1"/>
    <row r="25598" ht="13.5" customHeight="1"/>
    <row r="25599" ht="13.5" customHeight="1"/>
    <row r="25600" ht="13.5" customHeight="1"/>
    <row r="25601" ht="13.5" customHeight="1"/>
    <row r="25602" ht="13.5" customHeight="1"/>
    <row r="25603" ht="13.5" customHeight="1"/>
    <row r="25604" ht="13.5" customHeight="1"/>
    <row r="25605" ht="13.5" customHeight="1"/>
    <row r="25606" ht="13.5" customHeight="1"/>
    <row r="25607" ht="13.5" customHeight="1"/>
    <row r="25608" ht="13.5" customHeight="1"/>
    <row r="25609" ht="13.5" customHeight="1"/>
    <row r="25610" ht="13.5" customHeight="1"/>
    <row r="25611" ht="13.5" customHeight="1"/>
    <row r="25612" ht="13.5" customHeight="1"/>
    <row r="25613" ht="13.5" customHeight="1"/>
    <row r="25614" ht="13.5" customHeight="1"/>
    <row r="25615" ht="13.5" customHeight="1"/>
    <row r="25616" ht="13.5" customHeight="1"/>
    <row r="25617" ht="13.5" customHeight="1"/>
    <row r="25618" ht="13.5" customHeight="1"/>
    <row r="25619" ht="13.5" customHeight="1"/>
    <row r="25620" ht="13.5" customHeight="1"/>
    <row r="25621" ht="13.5" customHeight="1"/>
    <row r="25622" ht="13.5" customHeight="1"/>
    <row r="25623" ht="13.5" customHeight="1"/>
    <row r="25624" ht="13.5" customHeight="1"/>
    <row r="25625" ht="13.5" customHeight="1"/>
    <row r="25626" ht="13.5" customHeight="1"/>
    <row r="25627" ht="13.5" customHeight="1"/>
    <row r="25628" ht="13.5" customHeight="1"/>
    <row r="25629" ht="13.5" customHeight="1"/>
    <row r="25630" ht="13.5" customHeight="1"/>
    <row r="25631" ht="13.5" customHeight="1"/>
    <row r="25632" ht="13.5" customHeight="1"/>
    <row r="25633" ht="13.5" customHeight="1"/>
    <row r="25634" ht="13.5" customHeight="1"/>
    <row r="25635" ht="13.5" customHeight="1"/>
    <row r="25636" ht="13.5" customHeight="1"/>
    <row r="25637" ht="13.5" customHeight="1"/>
    <row r="25638" ht="13.5" customHeight="1"/>
    <row r="25639" ht="13.5" customHeight="1"/>
    <row r="25640" ht="13.5" customHeight="1"/>
    <row r="25641" ht="13.5" customHeight="1"/>
    <row r="25642" ht="13.5" customHeight="1"/>
    <row r="25643" ht="13.5" customHeight="1"/>
    <row r="25644" ht="13.5" customHeight="1"/>
    <row r="25645" ht="13.5" customHeight="1"/>
    <row r="25646" ht="13.5" customHeight="1"/>
    <row r="25647" ht="13.5" customHeight="1"/>
    <row r="25648" ht="13.5" customHeight="1"/>
    <row r="25649" ht="13.5" customHeight="1"/>
    <row r="25650" ht="13.5" customHeight="1"/>
    <row r="25651" ht="13.5" customHeight="1"/>
    <row r="25652" ht="13.5" customHeight="1"/>
    <row r="25653" ht="13.5" customHeight="1"/>
    <row r="25654" ht="13.5" customHeight="1"/>
    <row r="25655" ht="13.5" customHeight="1"/>
    <row r="25656" ht="13.5" customHeight="1"/>
    <row r="25657" ht="13.5" customHeight="1"/>
    <row r="25658" ht="13.5" customHeight="1"/>
    <row r="25659" ht="13.5" customHeight="1"/>
    <row r="25660" ht="13.5" customHeight="1"/>
    <row r="25661" ht="13.5" customHeight="1"/>
    <row r="25662" ht="13.5" customHeight="1"/>
    <row r="25663" ht="13.5" customHeight="1"/>
    <row r="25664" ht="13.5" customHeight="1"/>
    <row r="25665" ht="13.5" customHeight="1"/>
    <row r="25666" ht="13.5" customHeight="1"/>
    <row r="25667" ht="13.5" customHeight="1"/>
    <row r="25668" ht="13.5" customHeight="1"/>
    <row r="25669" ht="13.5" customHeight="1"/>
    <row r="25670" ht="13.5" customHeight="1"/>
    <row r="25671" ht="13.5" customHeight="1"/>
    <row r="25672" ht="13.5" customHeight="1"/>
    <row r="25673" ht="13.5" customHeight="1"/>
    <row r="25674" ht="13.5" customHeight="1"/>
    <row r="25675" ht="13.5" customHeight="1"/>
    <row r="25676" ht="13.5" customHeight="1"/>
    <row r="25677" ht="13.5" customHeight="1"/>
    <row r="25678" ht="13.5" customHeight="1"/>
    <row r="25679" ht="13.5" customHeight="1"/>
    <row r="25680" ht="13.5" customHeight="1"/>
    <row r="25681" ht="13.5" customHeight="1"/>
    <row r="25682" ht="13.5" customHeight="1"/>
    <row r="25683" ht="13.5" customHeight="1"/>
    <row r="25684" ht="13.5" customHeight="1"/>
    <row r="25685" ht="13.5" customHeight="1"/>
    <row r="25686" ht="13.5" customHeight="1"/>
    <row r="25687" ht="13.5" customHeight="1"/>
    <row r="25688" ht="13.5" customHeight="1"/>
    <row r="25689" ht="13.5" customHeight="1"/>
    <row r="25690" ht="13.5" customHeight="1"/>
    <row r="25691" ht="13.5" customHeight="1"/>
    <row r="25692" ht="13.5" customHeight="1"/>
    <row r="25693" ht="13.5" customHeight="1"/>
    <row r="25694" ht="13.5" customHeight="1"/>
    <row r="25695" ht="13.5" customHeight="1"/>
    <row r="25696" ht="13.5" customHeight="1"/>
    <row r="25697" ht="13.5" customHeight="1"/>
    <row r="25698" ht="13.5" customHeight="1"/>
    <row r="25699" ht="13.5" customHeight="1"/>
    <row r="25700" ht="13.5" customHeight="1"/>
    <row r="25701" ht="13.5" customHeight="1"/>
    <row r="25702" ht="13.5" customHeight="1"/>
    <row r="25703" ht="13.5" customHeight="1"/>
    <row r="25704" ht="13.5" customHeight="1"/>
    <row r="25705" ht="13.5" customHeight="1"/>
    <row r="25706" ht="13.5" customHeight="1"/>
    <row r="25707" ht="13.5" customHeight="1"/>
    <row r="25708" ht="13.5" customHeight="1"/>
    <row r="25709" ht="13.5" customHeight="1"/>
    <row r="25710" ht="13.5" customHeight="1"/>
    <row r="25711" ht="13.5" customHeight="1"/>
    <row r="25712" ht="13.5" customHeight="1"/>
    <row r="25713" ht="13.5" customHeight="1"/>
    <row r="25714" ht="13.5" customHeight="1"/>
    <row r="25715" ht="13.5" customHeight="1"/>
    <row r="25716" ht="13.5" customHeight="1"/>
    <row r="25717" ht="13.5" customHeight="1"/>
    <row r="25718" ht="13.5" customHeight="1"/>
    <row r="25719" ht="13.5" customHeight="1"/>
    <row r="25720" ht="13.5" customHeight="1"/>
    <row r="25721" ht="13.5" customHeight="1"/>
    <row r="25722" ht="13.5" customHeight="1"/>
    <row r="25723" ht="13.5" customHeight="1"/>
    <row r="25724" ht="13.5" customHeight="1"/>
    <row r="25725" ht="13.5" customHeight="1"/>
    <row r="25726" ht="13.5" customHeight="1"/>
    <row r="25727" ht="13.5" customHeight="1"/>
    <row r="25728" ht="13.5" customHeight="1"/>
    <row r="25729" ht="13.5" customHeight="1"/>
    <row r="25730" ht="13.5" customHeight="1"/>
    <row r="25731" ht="13.5" customHeight="1"/>
    <row r="25732" ht="13.5" customHeight="1"/>
    <row r="25733" ht="13.5" customHeight="1"/>
    <row r="25734" ht="13.5" customHeight="1"/>
    <row r="25735" ht="13.5" customHeight="1"/>
    <row r="25736" ht="13.5" customHeight="1"/>
    <row r="25737" ht="13.5" customHeight="1"/>
    <row r="25738" ht="13.5" customHeight="1"/>
    <row r="25739" ht="13.5" customHeight="1"/>
    <row r="25740" ht="13.5" customHeight="1"/>
    <row r="25741" ht="13.5" customHeight="1"/>
    <row r="25742" ht="13.5" customHeight="1"/>
    <row r="25743" ht="13.5" customHeight="1"/>
    <row r="25744" ht="13.5" customHeight="1"/>
    <row r="25745" ht="13.5" customHeight="1"/>
    <row r="25746" ht="13.5" customHeight="1"/>
    <row r="25747" ht="13.5" customHeight="1"/>
    <row r="25748" ht="13.5" customHeight="1"/>
    <row r="25749" ht="13.5" customHeight="1"/>
    <row r="25750" ht="13.5" customHeight="1"/>
    <row r="25751" ht="13.5" customHeight="1"/>
    <row r="25752" ht="13.5" customHeight="1"/>
    <row r="25753" ht="13.5" customHeight="1"/>
    <row r="25754" ht="13.5" customHeight="1"/>
    <row r="25755" ht="13.5" customHeight="1"/>
    <row r="25756" ht="13.5" customHeight="1"/>
    <row r="25757" ht="13.5" customHeight="1"/>
    <row r="25758" ht="13.5" customHeight="1"/>
    <row r="25759" ht="13.5" customHeight="1"/>
    <row r="25760" ht="13.5" customHeight="1"/>
    <row r="25761" ht="13.5" customHeight="1"/>
    <row r="25762" ht="13.5" customHeight="1"/>
    <row r="25763" ht="13.5" customHeight="1"/>
    <row r="25764" ht="13.5" customHeight="1"/>
    <row r="25765" ht="13.5" customHeight="1"/>
    <row r="25766" ht="13.5" customHeight="1"/>
    <row r="25767" ht="13.5" customHeight="1"/>
    <row r="25768" ht="13.5" customHeight="1"/>
    <row r="25769" ht="13.5" customHeight="1"/>
    <row r="25770" ht="13.5" customHeight="1"/>
    <row r="25771" ht="13.5" customHeight="1"/>
    <row r="25772" ht="13.5" customHeight="1"/>
    <row r="25773" ht="13.5" customHeight="1"/>
    <row r="25774" ht="13.5" customHeight="1"/>
    <row r="25775" ht="13.5" customHeight="1"/>
    <row r="25776" ht="13.5" customHeight="1"/>
    <row r="25777" ht="13.5" customHeight="1"/>
    <row r="25778" ht="13.5" customHeight="1"/>
    <row r="25779" ht="13.5" customHeight="1"/>
    <row r="25780" ht="13.5" customHeight="1"/>
    <row r="25781" ht="13.5" customHeight="1"/>
    <row r="25782" ht="13.5" customHeight="1"/>
    <row r="25783" ht="13.5" customHeight="1"/>
    <row r="25784" ht="13.5" customHeight="1"/>
    <row r="25785" ht="13.5" customHeight="1"/>
    <row r="25786" ht="13.5" customHeight="1"/>
    <row r="25787" ht="13.5" customHeight="1"/>
    <row r="25788" ht="13.5" customHeight="1"/>
    <row r="25789" ht="13.5" customHeight="1"/>
    <row r="25790" ht="13.5" customHeight="1"/>
    <row r="25791" ht="13.5" customHeight="1"/>
    <row r="25792" ht="13.5" customHeight="1"/>
    <row r="25793" ht="13.5" customHeight="1"/>
    <row r="25794" ht="13.5" customHeight="1"/>
    <row r="25795" ht="13.5" customHeight="1"/>
    <row r="25796" ht="13.5" customHeight="1"/>
    <row r="25797" ht="13.5" customHeight="1"/>
    <row r="25798" ht="13.5" customHeight="1"/>
    <row r="25799" ht="13.5" customHeight="1"/>
    <row r="25800" ht="13.5" customHeight="1"/>
    <row r="25801" ht="13.5" customHeight="1"/>
    <row r="25802" ht="13.5" customHeight="1"/>
    <row r="25803" ht="13.5" customHeight="1"/>
    <row r="25804" ht="13.5" customHeight="1"/>
    <row r="25805" ht="13.5" customHeight="1"/>
    <row r="25806" ht="13.5" customHeight="1"/>
    <row r="25807" ht="13.5" customHeight="1"/>
    <row r="25808" ht="13.5" customHeight="1"/>
    <row r="25809" ht="13.5" customHeight="1"/>
    <row r="25810" ht="13.5" customHeight="1"/>
    <row r="25811" ht="13.5" customHeight="1"/>
    <row r="25812" ht="13.5" customHeight="1"/>
    <row r="25813" ht="13.5" customHeight="1"/>
    <row r="25814" ht="13.5" customHeight="1"/>
    <row r="25815" ht="13.5" customHeight="1"/>
    <row r="25816" ht="13.5" customHeight="1"/>
    <row r="25817" ht="13.5" customHeight="1"/>
    <row r="25818" ht="13.5" customHeight="1"/>
    <row r="25819" ht="13.5" customHeight="1"/>
    <row r="25820" ht="13.5" customHeight="1"/>
    <row r="25821" ht="13.5" customHeight="1"/>
    <row r="25822" ht="13.5" customHeight="1"/>
    <row r="25823" ht="13.5" customHeight="1"/>
    <row r="25824" ht="13.5" customHeight="1"/>
    <row r="25825" ht="13.5" customHeight="1"/>
    <row r="25826" ht="13.5" customHeight="1"/>
    <row r="25827" ht="13.5" customHeight="1"/>
    <row r="25828" ht="13.5" customHeight="1"/>
    <row r="25829" ht="13.5" customHeight="1"/>
    <row r="25830" ht="13.5" customHeight="1"/>
    <row r="25831" ht="13.5" customHeight="1"/>
    <row r="25832" ht="13.5" customHeight="1"/>
    <row r="25833" ht="13.5" customHeight="1"/>
    <row r="25834" ht="13.5" customHeight="1"/>
    <row r="25835" ht="13.5" customHeight="1"/>
    <row r="25836" ht="13.5" customHeight="1"/>
    <row r="25837" ht="13.5" customHeight="1"/>
    <row r="25838" ht="13.5" customHeight="1"/>
    <row r="25839" ht="13.5" customHeight="1"/>
    <row r="25840" ht="13.5" customHeight="1"/>
    <row r="25841" ht="13.5" customHeight="1"/>
    <row r="25842" ht="13.5" customHeight="1"/>
    <row r="25843" ht="13.5" customHeight="1"/>
    <row r="25844" ht="13.5" customHeight="1"/>
    <row r="25845" ht="13.5" customHeight="1"/>
    <row r="25846" ht="13.5" customHeight="1"/>
    <row r="25847" ht="13.5" customHeight="1"/>
    <row r="25848" ht="13.5" customHeight="1"/>
    <row r="25849" ht="13.5" customHeight="1"/>
    <row r="25850" ht="13.5" customHeight="1"/>
    <row r="25851" ht="13.5" customHeight="1"/>
    <row r="25852" ht="13.5" customHeight="1"/>
    <row r="25853" ht="13.5" customHeight="1"/>
    <row r="25854" ht="13.5" customHeight="1"/>
    <row r="25855" ht="13.5" customHeight="1"/>
    <row r="25856" ht="13.5" customHeight="1"/>
    <row r="25857" ht="13.5" customHeight="1"/>
    <row r="25858" ht="13.5" customHeight="1"/>
    <row r="25859" ht="13.5" customHeight="1"/>
    <row r="25860" ht="13.5" customHeight="1"/>
    <row r="25861" ht="13.5" customHeight="1"/>
    <row r="25862" ht="13.5" customHeight="1"/>
    <row r="25863" ht="13.5" customHeight="1"/>
    <row r="25864" ht="13.5" customHeight="1"/>
    <row r="25865" ht="13.5" customHeight="1"/>
    <row r="25866" ht="13.5" customHeight="1"/>
    <row r="25867" ht="13.5" customHeight="1"/>
    <row r="25868" ht="13.5" customHeight="1"/>
    <row r="25869" ht="13.5" customHeight="1"/>
    <row r="25870" ht="13.5" customHeight="1"/>
    <row r="25871" ht="13.5" customHeight="1"/>
    <row r="25872" ht="13.5" customHeight="1"/>
    <row r="25873" ht="13.5" customHeight="1"/>
    <row r="25874" ht="13.5" customHeight="1"/>
    <row r="25875" ht="13.5" customHeight="1"/>
    <row r="25876" ht="13.5" customHeight="1"/>
    <row r="25877" ht="13.5" customHeight="1"/>
    <row r="25878" ht="13.5" customHeight="1"/>
    <row r="25879" ht="13.5" customHeight="1"/>
    <row r="25880" ht="13.5" customHeight="1"/>
    <row r="25881" ht="13.5" customHeight="1"/>
    <row r="25882" ht="13.5" customHeight="1"/>
    <row r="25883" ht="13.5" customHeight="1"/>
    <row r="25884" ht="13.5" customHeight="1"/>
    <row r="25885" ht="13.5" customHeight="1"/>
    <row r="25886" ht="13.5" customHeight="1"/>
    <row r="25887" ht="13.5" customHeight="1"/>
    <row r="25888" ht="13.5" customHeight="1"/>
    <row r="25889" ht="13.5" customHeight="1"/>
    <row r="25890" ht="13.5" customHeight="1"/>
    <row r="25891" ht="13.5" customHeight="1"/>
    <row r="25892" ht="13.5" customHeight="1"/>
    <row r="25893" ht="13.5" customHeight="1"/>
    <row r="25894" ht="13.5" customHeight="1"/>
    <row r="25895" ht="13.5" customHeight="1"/>
    <row r="25896" ht="13.5" customHeight="1"/>
    <row r="25897" ht="13.5" customHeight="1"/>
    <row r="25898" ht="13.5" customHeight="1"/>
    <row r="25899" ht="13.5" customHeight="1"/>
    <row r="25900" ht="13.5" customHeight="1"/>
    <row r="25901" ht="13.5" customHeight="1"/>
    <row r="25902" ht="13.5" customHeight="1"/>
    <row r="25903" ht="13.5" customHeight="1"/>
    <row r="25904" ht="13.5" customHeight="1"/>
    <row r="25905" ht="13.5" customHeight="1"/>
    <row r="25906" ht="13.5" customHeight="1"/>
    <row r="25907" ht="13.5" customHeight="1"/>
    <row r="25908" ht="13.5" customHeight="1"/>
    <row r="25909" ht="13.5" customHeight="1"/>
    <row r="25910" ht="13.5" customHeight="1"/>
    <row r="25911" ht="13.5" customHeight="1"/>
    <row r="25912" ht="13.5" customHeight="1"/>
    <row r="25913" ht="13.5" customHeight="1"/>
    <row r="25914" ht="13.5" customHeight="1"/>
    <row r="25915" ht="13.5" customHeight="1"/>
    <row r="25916" ht="13.5" customHeight="1"/>
    <row r="25917" ht="13.5" customHeight="1"/>
    <row r="25918" ht="13.5" customHeight="1"/>
    <row r="25919" ht="13.5" customHeight="1"/>
    <row r="25920" ht="13.5" customHeight="1"/>
    <row r="25921" ht="13.5" customHeight="1"/>
    <row r="25922" ht="13.5" customHeight="1"/>
    <row r="25923" ht="13.5" customHeight="1"/>
    <row r="25924" ht="13.5" customHeight="1"/>
    <row r="25925" ht="13.5" customHeight="1"/>
    <row r="25926" ht="13.5" customHeight="1"/>
    <row r="25927" ht="13.5" customHeight="1"/>
    <row r="25928" ht="13.5" customHeight="1"/>
    <row r="25929" ht="13.5" customHeight="1"/>
    <row r="25930" ht="13.5" customHeight="1"/>
    <row r="25931" ht="13.5" customHeight="1"/>
    <row r="25932" ht="13.5" customHeight="1"/>
    <row r="25933" ht="13.5" customHeight="1"/>
    <row r="25934" ht="13.5" customHeight="1"/>
    <row r="25935" ht="13.5" customHeight="1"/>
    <row r="25936" ht="13.5" customHeight="1"/>
    <row r="25937" ht="13.5" customHeight="1"/>
    <row r="25938" ht="13.5" customHeight="1"/>
    <row r="25939" ht="13.5" customHeight="1"/>
    <row r="25940" ht="13.5" customHeight="1"/>
    <row r="25941" ht="13.5" customHeight="1"/>
    <row r="25942" ht="13.5" customHeight="1"/>
    <row r="25943" ht="13.5" customHeight="1"/>
    <row r="25944" ht="13.5" customHeight="1"/>
    <row r="25945" ht="13.5" customHeight="1"/>
    <row r="25946" ht="13.5" customHeight="1"/>
    <row r="25947" ht="13.5" customHeight="1"/>
    <row r="25948" ht="13.5" customHeight="1"/>
    <row r="25949" ht="13.5" customHeight="1"/>
    <row r="25950" ht="13.5" customHeight="1"/>
    <row r="25951" ht="13.5" customHeight="1"/>
    <row r="25952" ht="13.5" customHeight="1"/>
    <row r="25953" ht="13.5" customHeight="1"/>
    <row r="25954" ht="13.5" customHeight="1"/>
    <row r="25955" ht="13.5" customHeight="1"/>
    <row r="25956" ht="13.5" customHeight="1"/>
    <row r="25957" ht="13.5" customHeight="1"/>
    <row r="25958" ht="13.5" customHeight="1"/>
    <row r="25959" ht="13.5" customHeight="1"/>
    <row r="25960" ht="13.5" customHeight="1"/>
    <row r="25961" ht="13.5" customHeight="1"/>
    <row r="25962" ht="13.5" customHeight="1"/>
    <row r="25963" ht="13.5" customHeight="1"/>
    <row r="25964" ht="13.5" customHeight="1"/>
    <row r="25965" ht="13.5" customHeight="1"/>
    <row r="25966" ht="13.5" customHeight="1"/>
    <row r="25967" ht="13.5" customHeight="1"/>
    <row r="25968" ht="13.5" customHeight="1"/>
    <row r="25969" ht="13.5" customHeight="1"/>
    <row r="25970" ht="13.5" customHeight="1"/>
    <row r="25971" ht="13.5" customHeight="1"/>
    <row r="25972" ht="13.5" customHeight="1"/>
    <row r="25973" ht="13.5" customHeight="1"/>
    <row r="25974" ht="13.5" customHeight="1"/>
    <row r="25975" ht="13.5" customHeight="1"/>
    <row r="25976" ht="13.5" customHeight="1"/>
    <row r="25977" ht="13.5" customHeight="1"/>
    <row r="25978" ht="13.5" customHeight="1"/>
    <row r="25979" ht="13.5" customHeight="1"/>
    <row r="25980" ht="13.5" customHeight="1"/>
    <row r="25981" ht="13.5" customHeight="1"/>
    <row r="25982" ht="13.5" customHeight="1"/>
    <row r="25983" ht="13.5" customHeight="1"/>
    <row r="25984" ht="13.5" customHeight="1"/>
    <row r="25985" ht="13.5" customHeight="1"/>
    <row r="25986" ht="13.5" customHeight="1"/>
    <row r="25987" ht="13.5" customHeight="1"/>
    <row r="25988" ht="13.5" customHeight="1"/>
    <row r="25989" ht="13.5" customHeight="1"/>
    <row r="25990" ht="13.5" customHeight="1"/>
    <row r="25991" ht="13.5" customHeight="1"/>
    <row r="25992" ht="13.5" customHeight="1"/>
    <row r="25993" ht="13.5" customHeight="1"/>
    <row r="25994" ht="13.5" customHeight="1"/>
    <row r="25995" ht="13.5" customHeight="1"/>
    <row r="25996" ht="13.5" customHeight="1"/>
    <row r="25997" ht="13.5" customHeight="1"/>
    <row r="25998" ht="13.5" customHeight="1"/>
    <row r="25999" ht="13.5" customHeight="1"/>
    <row r="26000" ht="13.5" customHeight="1"/>
    <row r="26001" ht="13.5" customHeight="1"/>
    <row r="26002" ht="13.5" customHeight="1"/>
    <row r="26003" ht="13.5" customHeight="1"/>
    <row r="26004" ht="13.5" customHeight="1"/>
    <row r="26005" ht="13.5" customHeight="1"/>
    <row r="26006" ht="13.5" customHeight="1"/>
    <row r="26007" ht="13.5" customHeight="1"/>
    <row r="26008" ht="13.5" customHeight="1"/>
    <row r="26009" ht="13.5" customHeight="1"/>
    <row r="26010" ht="13.5" customHeight="1"/>
    <row r="26011" ht="13.5" customHeight="1"/>
    <row r="26012" ht="13.5" customHeight="1"/>
    <row r="26013" ht="13.5" customHeight="1"/>
    <row r="26014" ht="13.5" customHeight="1"/>
    <row r="26015" ht="13.5" customHeight="1"/>
    <row r="26016" ht="13.5" customHeight="1"/>
    <row r="26017" ht="13.5" customHeight="1"/>
    <row r="26018" ht="13.5" customHeight="1"/>
    <row r="26019" ht="13.5" customHeight="1"/>
    <row r="26020" ht="13.5" customHeight="1"/>
    <row r="26021" ht="13.5" customHeight="1"/>
    <row r="26022" ht="13.5" customHeight="1"/>
    <row r="26023" ht="13.5" customHeight="1"/>
    <row r="26024" ht="13.5" customHeight="1"/>
    <row r="26025" ht="13.5" customHeight="1"/>
    <row r="26026" ht="13.5" customHeight="1"/>
    <row r="26027" ht="13.5" customHeight="1"/>
    <row r="26028" ht="13.5" customHeight="1"/>
    <row r="26029" ht="13.5" customHeight="1"/>
    <row r="26030" ht="13.5" customHeight="1"/>
    <row r="26031" ht="13.5" customHeight="1"/>
    <row r="26032" ht="13.5" customHeight="1"/>
    <row r="26033" ht="13.5" customHeight="1"/>
    <row r="26034" ht="13.5" customHeight="1"/>
    <row r="26035" ht="13.5" customHeight="1"/>
    <row r="26036" ht="13.5" customHeight="1"/>
    <row r="26037" ht="13.5" customHeight="1"/>
    <row r="26038" ht="13.5" customHeight="1"/>
    <row r="26039" ht="13.5" customHeight="1"/>
    <row r="26040" ht="13.5" customHeight="1"/>
    <row r="26041" ht="13.5" customHeight="1"/>
    <row r="26042" ht="13.5" customHeight="1"/>
    <row r="26043" ht="13.5" customHeight="1"/>
    <row r="26044" ht="13.5" customHeight="1"/>
    <row r="26045" ht="13.5" customHeight="1"/>
    <row r="26046" ht="13.5" customHeight="1"/>
    <row r="26047" ht="13.5" customHeight="1"/>
    <row r="26048" ht="13.5" customHeight="1"/>
    <row r="26049" ht="13.5" customHeight="1"/>
    <row r="26050" ht="13.5" customHeight="1"/>
    <row r="26051" ht="13.5" customHeight="1"/>
    <row r="26052" ht="13.5" customHeight="1"/>
    <row r="26053" ht="13.5" customHeight="1"/>
    <row r="26054" ht="13.5" customHeight="1"/>
    <row r="26055" ht="13.5" customHeight="1"/>
    <row r="26056" ht="13.5" customHeight="1"/>
    <row r="26057" ht="13.5" customHeight="1"/>
    <row r="26058" ht="13.5" customHeight="1"/>
    <row r="26059" ht="13.5" customHeight="1"/>
    <row r="26060" ht="13.5" customHeight="1"/>
    <row r="26061" ht="13.5" customHeight="1"/>
    <row r="26062" ht="13.5" customHeight="1"/>
    <row r="26063" ht="13.5" customHeight="1"/>
    <row r="26064" ht="13.5" customHeight="1"/>
    <row r="26065" ht="13.5" customHeight="1"/>
    <row r="26066" ht="13.5" customHeight="1"/>
    <row r="26067" ht="13.5" customHeight="1"/>
    <row r="26068" ht="13.5" customHeight="1"/>
    <row r="26069" ht="13.5" customHeight="1"/>
    <row r="26070" ht="13.5" customHeight="1"/>
    <row r="26071" ht="13.5" customHeight="1"/>
    <row r="26072" ht="13.5" customHeight="1"/>
    <row r="26073" ht="13.5" customHeight="1"/>
    <row r="26074" ht="13.5" customHeight="1"/>
    <row r="26075" ht="13.5" customHeight="1"/>
    <row r="26076" ht="13.5" customHeight="1"/>
    <row r="26077" ht="13.5" customHeight="1"/>
    <row r="26078" ht="13.5" customHeight="1"/>
    <row r="26079" ht="13.5" customHeight="1"/>
    <row r="26080" ht="13.5" customHeight="1"/>
    <row r="26081" ht="13.5" customHeight="1"/>
    <row r="26082" ht="13.5" customHeight="1"/>
    <row r="26083" ht="13.5" customHeight="1"/>
    <row r="26084" ht="13.5" customHeight="1"/>
    <row r="26085" ht="13.5" customHeight="1"/>
    <row r="26086" ht="13.5" customHeight="1"/>
    <row r="26087" ht="13.5" customHeight="1"/>
    <row r="26088" ht="13.5" customHeight="1"/>
    <row r="26089" ht="13.5" customHeight="1"/>
    <row r="26090" ht="13.5" customHeight="1"/>
    <row r="26091" ht="13.5" customHeight="1"/>
    <row r="26092" ht="13.5" customHeight="1"/>
    <row r="26093" ht="13.5" customHeight="1"/>
    <row r="26094" ht="13.5" customHeight="1"/>
    <row r="26095" ht="13.5" customHeight="1"/>
    <row r="26096" ht="13.5" customHeight="1"/>
    <row r="26097" ht="13.5" customHeight="1"/>
    <row r="26098" ht="13.5" customHeight="1"/>
    <row r="26099" ht="13.5" customHeight="1"/>
    <row r="26100" ht="13.5" customHeight="1"/>
    <row r="26101" ht="13.5" customHeight="1"/>
    <row r="26102" ht="13.5" customHeight="1"/>
    <row r="26103" ht="13.5" customHeight="1"/>
    <row r="26104" ht="13.5" customHeight="1"/>
    <row r="26105" ht="13.5" customHeight="1"/>
    <row r="26106" ht="13.5" customHeight="1"/>
    <row r="26107" ht="13.5" customHeight="1"/>
    <row r="26108" ht="13.5" customHeight="1"/>
    <row r="26109" ht="13.5" customHeight="1"/>
    <row r="26110" ht="13.5" customHeight="1"/>
    <row r="26111" ht="13.5" customHeight="1"/>
    <row r="26112" ht="13.5" customHeight="1"/>
    <row r="26113" ht="13.5" customHeight="1"/>
    <row r="26114" ht="13.5" customHeight="1"/>
    <row r="26115" ht="13.5" customHeight="1"/>
    <row r="26116" ht="13.5" customHeight="1"/>
    <row r="26117" ht="13.5" customHeight="1"/>
    <row r="26118" ht="13.5" customHeight="1"/>
    <row r="26119" ht="13.5" customHeight="1"/>
    <row r="26120" ht="13.5" customHeight="1"/>
    <row r="26121" ht="13.5" customHeight="1"/>
    <row r="26122" ht="13.5" customHeight="1"/>
    <row r="26123" ht="13.5" customHeight="1"/>
    <row r="26124" ht="13.5" customHeight="1"/>
    <row r="26125" ht="13.5" customHeight="1"/>
    <row r="26126" ht="13.5" customHeight="1"/>
    <row r="26127" ht="13.5" customHeight="1"/>
    <row r="26128" ht="13.5" customHeight="1"/>
    <row r="26129" ht="13.5" customHeight="1"/>
    <row r="26130" ht="13.5" customHeight="1"/>
    <row r="26131" ht="13.5" customHeight="1"/>
    <row r="26132" ht="13.5" customHeight="1"/>
    <row r="26133" ht="13.5" customHeight="1"/>
    <row r="26134" ht="13.5" customHeight="1"/>
    <row r="26135" ht="13.5" customHeight="1"/>
    <row r="26136" ht="13.5" customHeight="1"/>
    <row r="26137" ht="13.5" customHeight="1"/>
    <row r="26138" ht="13.5" customHeight="1"/>
    <row r="26139" ht="13.5" customHeight="1"/>
    <row r="26140" ht="13.5" customHeight="1"/>
    <row r="26141" ht="13.5" customHeight="1"/>
    <row r="26142" ht="13.5" customHeight="1"/>
    <row r="26143" ht="13.5" customHeight="1"/>
    <row r="26144" ht="13.5" customHeight="1"/>
    <row r="26145" ht="13.5" customHeight="1"/>
    <row r="26146" ht="13.5" customHeight="1"/>
    <row r="26147" ht="13.5" customHeight="1"/>
    <row r="26148" ht="13.5" customHeight="1"/>
    <row r="26149" ht="13.5" customHeight="1"/>
    <row r="26150" ht="13.5" customHeight="1"/>
    <row r="26151" ht="13.5" customHeight="1"/>
    <row r="26152" ht="13.5" customHeight="1"/>
    <row r="26153" ht="13.5" customHeight="1"/>
    <row r="26154" ht="13.5" customHeight="1"/>
    <row r="26155" ht="13.5" customHeight="1"/>
    <row r="26156" ht="13.5" customHeight="1"/>
    <row r="26157" ht="13.5" customHeight="1"/>
    <row r="26158" ht="13.5" customHeight="1"/>
    <row r="26159" ht="13.5" customHeight="1"/>
    <row r="26160" ht="13.5" customHeight="1"/>
    <row r="26161" ht="13.5" customHeight="1"/>
    <row r="26162" ht="13.5" customHeight="1"/>
    <row r="26163" ht="13.5" customHeight="1"/>
    <row r="26164" ht="13.5" customHeight="1"/>
    <row r="26165" ht="13.5" customHeight="1"/>
    <row r="26166" ht="13.5" customHeight="1"/>
    <row r="26167" ht="13.5" customHeight="1"/>
    <row r="26168" ht="13.5" customHeight="1"/>
    <row r="26169" ht="13.5" customHeight="1"/>
    <row r="26170" ht="13.5" customHeight="1"/>
    <row r="26171" ht="13.5" customHeight="1"/>
    <row r="26172" ht="13.5" customHeight="1"/>
    <row r="26173" ht="13.5" customHeight="1"/>
    <row r="26174" ht="13.5" customHeight="1"/>
    <row r="26175" ht="13.5" customHeight="1"/>
    <row r="26176" ht="13.5" customHeight="1"/>
    <row r="26177" ht="13.5" customHeight="1"/>
    <row r="26178" ht="13.5" customHeight="1"/>
    <row r="26179" ht="13.5" customHeight="1"/>
    <row r="26180" ht="13.5" customHeight="1"/>
    <row r="26181" ht="13.5" customHeight="1"/>
    <row r="26182" ht="13.5" customHeight="1"/>
    <row r="26183" ht="13.5" customHeight="1"/>
    <row r="26184" ht="13.5" customHeight="1"/>
    <row r="26185" ht="13.5" customHeight="1"/>
    <row r="26186" ht="13.5" customHeight="1"/>
    <row r="26187" ht="13.5" customHeight="1"/>
    <row r="26188" ht="13.5" customHeight="1"/>
    <row r="26189" ht="13.5" customHeight="1"/>
    <row r="26190" ht="13.5" customHeight="1"/>
    <row r="26191" ht="13.5" customHeight="1"/>
    <row r="26192" ht="13.5" customHeight="1"/>
    <row r="26193" ht="13.5" customHeight="1"/>
    <row r="26194" ht="13.5" customHeight="1"/>
    <row r="26195" ht="13.5" customHeight="1"/>
    <row r="26196" ht="13.5" customHeight="1"/>
    <row r="26197" ht="13.5" customHeight="1"/>
    <row r="26198" ht="13.5" customHeight="1"/>
    <row r="26199" ht="13.5" customHeight="1"/>
    <row r="26200" ht="13.5" customHeight="1"/>
    <row r="26201" ht="13.5" customHeight="1"/>
    <row r="26202" ht="13.5" customHeight="1"/>
    <row r="26203" ht="13.5" customHeight="1"/>
    <row r="26204" ht="13.5" customHeight="1"/>
    <row r="26205" ht="13.5" customHeight="1"/>
    <row r="26206" ht="13.5" customHeight="1"/>
    <row r="26207" ht="13.5" customHeight="1"/>
    <row r="26208" ht="13.5" customHeight="1"/>
    <row r="26209" ht="13.5" customHeight="1"/>
    <row r="26210" ht="13.5" customHeight="1"/>
    <row r="26211" ht="13.5" customHeight="1"/>
    <row r="26212" ht="13.5" customHeight="1"/>
    <row r="26213" ht="13.5" customHeight="1"/>
    <row r="26214" ht="13.5" customHeight="1"/>
    <row r="26215" ht="13.5" customHeight="1"/>
    <row r="26216" ht="13.5" customHeight="1"/>
    <row r="26217" ht="13.5" customHeight="1"/>
    <row r="26218" ht="13.5" customHeight="1"/>
    <row r="26219" ht="13.5" customHeight="1"/>
    <row r="26220" ht="13.5" customHeight="1"/>
    <row r="26221" ht="13.5" customHeight="1"/>
    <row r="26222" ht="13.5" customHeight="1"/>
    <row r="26223" ht="13.5" customHeight="1"/>
    <row r="26224" ht="13.5" customHeight="1"/>
    <row r="26225" ht="13.5" customHeight="1"/>
    <row r="26226" ht="13.5" customHeight="1"/>
    <row r="26227" ht="13.5" customHeight="1"/>
    <row r="26228" ht="13.5" customHeight="1"/>
    <row r="26229" ht="13.5" customHeight="1"/>
    <row r="26230" ht="13.5" customHeight="1"/>
    <row r="26231" ht="13.5" customHeight="1"/>
    <row r="26232" ht="13.5" customHeight="1"/>
    <row r="26233" ht="13.5" customHeight="1"/>
    <row r="26234" ht="13.5" customHeight="1"/>
    <row r="26235" ht="13.5" customHeight="1"/>
    <row r="26236" ht="13.5" customHeight="1"/>
    <row r="26237" ht="13.5" customHeight="1"/>
    <row r="26238" ht="13.5" customHeight="1"/>
    <row r="26239" ht="13.5" customHeight="1"/>
    <row r="26240" ht="13.5" customHeight="1"/>
    <row r="26241" ht="13.5" customHeight="1"/>
    <row r="26242" ht="13.5" customHeight="1"/>
    <row r="26243" ht="13.5" customHeight="1"/>
    <row r="26244" ht="13.5" customHeight="1"/>
    <row r="26245" ht="13.5" customHeight="1"/>
    <row r="26246" ht="13.5" customHeight="1"/>
    <row r="26247" ht="13.5" customHeight="1"/>
    <row r="26248" ht="13.5" customHeight="1"/>
    <row r="26249" ht="13.5" customHeight="1"/>
    <row r="26250" ht="13.5" customHeight="1"/>
    <row r="26251" ht="13.5" customHeight="1"/>
    <row r="26252" ht="13.5" customHeight="1"/>
    <row r="26253" ht="13.5" customHeight="1"/>
    <row r="26254" ht="13.5" customHeight="1"/>
    <row r="26255" ht="13.5" customHeight="1"/>
    <row r="26256" ht="13.5" customHeight="1"/>
    <row r="26257" ht="13.5" customHeight="1"/>
    <row r="26258" ht="13.5" customHeight="1"/>
    <row r="26259" ht="13.5" customHeight="1"/>
    <row r="26260" ht="13.5" customHeight="1"/>
    <row r="26261" ht="13.5" customHeight="1"/>
    <row r="26262" ht="13.5" customHeight="1"/>
    <row r="26263" ht="13.5" customHeight="1"/>
    <row r="26264" ht="13.5" customHeight="1"/>
    <row r="26265" ht="13.5" customHeight="1"/>
    <row r="26266" ht="13.5" customHeight="1"/>
    <row r="26267" ht="13.5" customHeight="1"/>
    <row r="26268" ht="13.5" customHeight="1"/>
    <row r="26269" ht="13.5" customHeight="1"/>
    <row r="26270" ht="13.5" customHeight="1"/>
    <row r="26271" ht="13.5" customHeight="1"/>
    <row r="26272" ht="13.5" customHeight="1"/>
    <row r="26273" ht="13.5" customHeight="1"/>
    <row r="26274" ht="13.5" customHeight="1"/>
    <row r="26275" ht="13.5" customHeight="1"/>
    <row r="26276" ht="13.5" customHeight="1"/>
    <row r="26277" ht="13.5" customHeight="1"/>
    <row r="26278" ht="13.5" customHeight="1"/>
    <row r="26279" ht="13.5" customHeight="1"/>
    <row r="26280" ht="13.5" customHeight="1"/>
    <row r="26281" ht="13.5" customHeight="1"/>
    <row r="26282" ht="13.5" customHeight="1"/>
    <row r="26283" ht="13.5" customHeight="1"/>
    <row r="26284" ht="13.5" customHeight="1"/>
    <row r="26285" ht="13.5" customHeight="1"/>
    <row r="26286" ht="13.5" customHeight="1"/>
    <row r="26287" ht="13.5" customHeight="1"/>
    <row r="26288" ht="13.5" customHeight="1"/>
    <row r="26289" ht="13.5" customHeight="1"/>
    <row r="26290" ht="13.5" customHeight="1"/>
    <row r="26291" ht="13.5" customHeight="1"/>
    <row r="26292" ht="13.5" customHeight="1"/>
    <row r="26293" ht="13.5" customHeight="1"/>
    <row r="26294" ht="13.5" customHeight="1"/>
    <row r="26295" ht="13.5" customHeight="1"/>
    <row r="26296" ht="13.5" customHeight="1"/>
    <row r="26297" ht="13.5" customHeight="1"/>
    <row r="26298" ht="13.5" customHeight="1"/>
    <row r="26299" ht="13.5" customHeight="1"/>
    <row r="26300" ht="13.5" customHeight="1"/>
    <row r="26301" ht="13.5" customHeight="1"/>
    <row r="26302" ht="13.5" customHeight="1"/>
    <row r="26303" ht="13.5" customHeight="1"/>
    <row r="26304" ht="13.5" customHeight="1"/>
    <row r="26305" ht="13.5" customHeight="1"/>
    <row r="26306" ht="13.5" customHeight="1"/>
    <row r="26307" ht="13.5" customHeight="1"/>
    <row r="26308" ht="13.5" customHeight="1"/>
    <row r="26309" ht="13.5" customHeight="1"/>
    <row r="26310" ht="13.5" customHeight="1"/>
    <row r="26311" ht="13.5" customHeight="1"/>
    <row r="26312" ht="13.5" customHeight="1"/>
    <row r="26313" ht="13.5" customHeight="1"/>
    <row r="26314" ht="13.5" customHeight="1"/>
    <row r="26315" ht="13.5" customHeight="1"/>
    <row r="26316" ht="13.5" customHeight="1"/>
    <row r="26317" ht="13.5" customHeight="1"/>
    <row r="26318" ht="13.5" customHeight="1"/>
    <row r="26319" ht="13.5" customHeight="1"/>
    <row r="26320" ht="13.5" customHeight="1"/>
    <row r="26321" ht="13.5" customHeight="1"/>
    <row r="26322" ht="13.5" customHeight="1"/>
    <row r="26323" ht="13.5" customHeight="1"/>
    <row r="26324" ht="13.5" customHeight="1"/>
    <row r="26325" ht="13.5" customHeight="1"/>
    <row r="26326" ht="13.5" customHeight="1"/>
    <row r="26327" ht="13.5" customHeight="1"/>
    <row r="26328" ht="13.5" customHeight="1"/>
    <row r="26329" ht="13.5" customHeight="1"/>
    <row r="26330" ht="13.5" customHeight="1"/>
    <row r="26331" ht="13.5" customHeight="1"/>
    <row r="26332" ht="13.5" customHeight="1"/>
    <row r="26333" ht="13.5" customHeight="1"/>
    <row r="26334" ht="13.5" customHeight="1"/>
    <row r="26335" ht="13.5" customHeight="1"/>
    <row r="26336" ht="13.5" customHeight="1"/>
    <row r="26337" ht="13.5" customHeight="1"/>
    <row r="26338" ht="13.5" customHeight="1"/>
    <row r="26339" ht="13.5" customHeight="1"/>
    <row r="26340" ht="13.5" customHeight="1"/>
    <row r="26341" ht="13.5" customHeight="1"/>
    <row r="26342" ht="13.5" customHeight="1"/>
    <row r="26343" ht="13.5" customHeight="1"/>
    <row r="26344" ht="13.5" customHeight="1"/>
    <row r="26345" ht="13.5" customHeight="1"/>
    <row r="26346" ht="13.5" customHeight="1"/>
    <row r="26347" ht="13.5" customHeight="1"/>
    <row r="26348" ht="13.5" customHeight="1"/>
    <row r="26349" ht="13.5" customHeight="1"/>
    <row r="26350" ht="13.5" customHeight="1"/>
    <row r="26351" ht="13.5" customHeight="1"/>
    <row r="26352" ht="13.5" customHeight="1"/>
    <row r="26353" ht="13.5" customHeight="1"/>
    <row r="26354" ht="13.5" customHeight="1"/>
    <row r="26355" ht="13.5" customHeight="1"/>
    <row r="26356" ht="13.5" customHeight="1"/>
    <row r="26357" ht="13.5" customHeight="1"/>
    <row r="26358" ht="13.5" customHeight="1"/>
    <row r="26359" ht="13.5" customHeight="1"/>
    <row r="26360" ht="13.5" customHeight="1"/>
    <row r="26361" ht="13.5" customHeight="1"/>
    <row r="26362" ht="13.5" customHeight="1"/>
    <row r="26363" ht="13.5" customHeight="1"/>
    <row r="26364" ht="13.5" customHeight="1"/>
    <row r="26365" ht="13.5" customHeight="1"/>
    <row r="26366" ht="13.5" customHeight="1"/>
    <row r="26367" ht="13.5" customHeight="1"/>
    <row r="26368" ht="13.5" customHeight="1"/>
    <row r="26369" ht="13.5" customHeight="1"/>
    <row r="26370" ht="13.5" customHeight="1"/>
    <row r="26371" ht="13.5" customHeight="1"/>
    <row r="26372" ht="13.5" customHeight="1"/>
    <row r="26373" ht="13.5" customHeight="1"/>
    <row r="26374" ht="13.5" customHeight="1"/>
    <row r="26375" ht="13.5" customHeight="1"/>
    <row r="26376" ht="13.5" customHeight="1"/>
    <row r="26377" ht="13.5" customHeight="1"/>
    <row r="26378" ht="13.5" customHeight="1"/>
    <row r="26379" ht="13.5" customHeight="1"/>
    <row r="26380" ht="13.5" customHeight="1"/>
    <row r="26381" ht="13.5" customHeight="1"/>
    <row r="26382" ht="13.5" customHeight="1"/>
    <row r="26383" ht="13.5" customHeight="1"/>
    <row r="26384" ht="13.5" customHeight="1"/>
    <row r="26385" ht="13.5" customHeight="1"/>
    <row r="26386" ht="13.5" customHeight="1"/>
    <row r="26387" ht="13.5" customHeight="1"/>
    <row r="26388" ht="13.5" customHeight="1"/>
    <row r="26389" ht="13.5" customHeight="1"/>
    <row r="26390" ht="13.5" customHeight="1"/>
    <row r="26391" ht="13.5" customHeight="1"/>
    <row r="26392" ht="13.5" customHeight="1"/>
    <row r="26393" ht="13.5" customHeight="1"/>
    <row r="26394" ht="13.5" customHeight="1"/>
    <row r="26395" ht="13.5" customHeight="1"/>
    <row r="26396" ht="13.5" customHeight="1"/>
    <row r="26397" ht="13.5" customHeight="1"/>
    <row r="26398" ht="13.5" customHeight="1"/>
    <row r="26399" ht="13.5" customHeight="1"/>
    <row r="26400" ht="13.5" customHeight="1"/>
    <row r="26401" ht="13.5" customHeight="1"/>
    <row r="26402" ht="13.5" customHeight="1"/>
    <row r="26403" ht="13.5" customHeight="1"/>
    <row r="26404" ht="13.5" customHeight="1"/>
    <row r="26405" ht="13.5" customHeight="1"/>
    <row r="26406" ht="13.5" customHeight="1"/>
    <row r="26407" ht="13.5" customHeight="1"/>
    <row r="26408" ht="13.5" customHeight="1"/>
    <row r="26409" ht="13.5" customHeight="1"/>
    <row r="26410" ht="13.5" customHeight="1"/>
    <row r="26411" ht="13.5" customHeight="1"/>
    <row r="26412" ht="13.5" customHeight="1"/>
    <row r="26413" ht="13.5" customHeight="1"/>
    <row r="26414" ht="13.5" customHeight="1"/>
    <row r="26415" ht="13.5" customHeight="1"/>
    <row r="26416" ht="13.5" customHeight="1"/>
    <row r="26417" ht="13.5" customHeight="1"/>
    <row r="26418" ht="13.5" customHeight="1"/>
    <row r="26419" ht="13.5" customHeight="1"/>
    <row r="26420" ht="13.5" customHeight="1"/>
    <row r="26421" ht="13.5" customHeight="1"/>
    <row r="26422" ht="13.5" customHeight="1"/>
    <row r="26423" ht="13.5" customHeight="1"/>
    <row r="26424" ht="13.5" customHeight="1"/>
    <row r="26425" ht="13.5" customHeight="1"/>
    <row r="26426" ht="13.5" customHeight="1"/>
    <row r="26427" ht="13.5" customHeight="1"/>
    <row r="26428" ht="13.5" customHeight="1"/>
    <row r="26429" ht="13.5" customHeight="1"/>
    <row r="26430" ht="13.5" customHeight="1"/>
    <row r="26431" ht="13.5" customHeight="1"/>
    <row r="26432" ht="13.5" customHeight="1"/>
    <row r="26433" ht="13.5" customHeight="1"/>
    <row r="26434" ht="13.5" customHeight="1"/>
    <row r="26435" ht="13.5" customHeight="1"/>
    <row r="26436" ht="13.5" customHeight="1"/>
    <row r="26437" ht="13.5" customHeight="1"/>
    <row r="26438" ht="13.5" customHeight="1"/>
    <row r="26439" ht="13.5" customHeight="1"/>
    <row r="26440" ht="13.5" customHeight="1"/>
    <row r="26441" ht="13.5" customHeight="1"/>
    <row r="26442" ht="13.5" customHeight="1"/>
    <row r="26443" ht="13.5" customHeight="1"/>
    <row r="26444" ht="13.5" customHeight="1"/>
    <row r="26445" ht="13.5" customHeight="1"/>
    <row r="26446" ht="13.5" customHeight="1"/>
    <row r="26447" ht="13.5" customHeight="1"/>
    <row r="26448" ht="13.5" customHeight="1"/>
    <row r="26449" ht="13.5" customHeight="1"/>
    <row r="26450" ht="13.5" customHeight="1"/>
    <row r="26451" ht="13.5" customHeight="1"/>
    <row r="26452" ht="13.5" customHeight="1"/>
    <row r="26453" ht="13.5" customHeight="1"/>
    <row r="26454" ht="13.5" customHeight="1"/>
    <row r="26455" ht="13.5" customHeight="1"/>
    <row r="26456" ht="13.5" customHeight="1"/>
    <row r="26457" ht="13.5" customHeight="1"/>
    <row r="26458" ht="13.5" customHeight="1"/>
    <row r="26459" ht="13.5" customHeight="1"/>
    <row r="26460" ht="13.5" customHeight="1"/>
    <row r="26461" ht="13.5" customHeight="1"/>
    <row r="26462" ht="13.5" customHeight="1"/>
    <row r="26463" ht="13.5" customHeight="1"/>
    <row r="26464" ht="13.5" customHeight="1"/>
    <row r="26465" ht="13.5" customHeight="1"/>
    <row r="26466" ht="13.5" customHeight="1"/>
    <row r="26467" ht="13.5" customHeight="1"/>
    <row r="26468" ht="13.5" customHeight="1"/>
    <row r="26469" ht="13.5" customHeight="1"/>
    <row r="26470" ht="13.5" customHeight="1"/>
    <row r="26471" ht="13.5" customHeight="1"/>
    <row r="26472" ht="13.5" customHeight="1"/>
    <row r="26473" ht="13.5" customHeight="1"/>
    <row r="26474" ht="13.5" customHeight="1"/>
    <row r="26475" ht="13.5" customHeight="1"/>
    <row r="26476" ht="13.5" customHeight="1"/>
    <row r="26477" ht="13.5" customHeight="1"/>
    <row r="26478" ht="13.5" customHeight="1"/>
    <row r="26479" ht="13.5" customHeight="1"/>
    <row r="26480" ht="13.5" customHeight="1"/>
    <row r="26481" ht="13.5" customHeight="1"/>
    <row r="26482" ht="13.5" customHeight="1"/>
    <row r="26483" ht="13.5" customHeight="1"/>
    <row r="26484" ht="13.5" customHeight="1"/>
    <row r="26485" ht="13.5" customHeight="1"/>
    <row r="26486" ht="13.5" customHeight="1"/>
    <row r="26487" ht="13.5" customHeight="1"/>
    <row r="26488" ht="13.5" customHeight="1"/>
    <row r="26489" ht="13.5" customHeight="1"/>
    <row r="26490" ht="13.5" customHeight="1"/>
    <row r="26491" ht="13.5" customHeight="1"/>
    <row r="26492" ht="13.5" customHeight="1"/>
    <row r="26493" ht="13.5" customHeight="1"/>
    <row r="26494" ht="13.5" customHeight="1"/>
    <row r="26495" ht="13.5" customHeight="1"/>
    <row r="26496" ht="13.5" customHeight="1"/>
    <row r="26497" ht="13.5" customHeight="1"/>
    <row r="26498" ht="13.5" customHeight="1"/>
    <row r="26499" ht="13.5" customHeight="1"/>
    <row r="26500" ht="13.5" customHeight="1"/>
    <row r="26501" ht="13.5" customHeight="1"/>
    <row r="26502" ht="13.5" customHeight="1"/>
    <row r="26503" ht="13.5" customHeight="1"/>
    <row r="26504" ht="13.5" customHeight="1"/>
    <row r="26505" ht="13.5" customHeight="1"/>
    <row r="26506" ht="13.5" customHeight="1"/>
    <row r="26507" ht="13.5" customHeight="1"/>
    <row r="26508" ht="13.5" customHeight="1"/>
    <row r="26509" ht="13.5" customHeight="1"/>
    <row r="26510" ht="13.5" customHeight="1"/>
    <row r="26511" ht="13.5" customHeight="1"/>
    <row r="26512" ht="13.5" customHeight="1"/>
    <row r="26513" ht="13.5" customHeight="1"/>
    <row r="26514" ht="13.5" customHeight="1"/>
    <row r="26515" ht="13.5" customHeight="1"/>
    <row r="26516" ht="13.5" customHeight="1"/>
    <row r="26517" ht="13.5" customHeight="1"/>
    <row r="26518" ht="13.5" customHeight="1"/>
    <row r="26519" ht="13.5" customHeight="1"/>
    <row r="26520" ht="13.5" customHeight="1"/>
    <row r="26521" ht="13.5" customHeight="1"/>
    <row r="26522" ht="13.5" customHeight="1"/>
    <row r="26523" ht="13.5" customHeight="1"/>
    <row r="26524" ht="13.5" customHeight="1"/>
    <row r="26525" ht="13.5" customHeight="1"/>
    <row r="26526" ht="13.5" customHeight="1"/>
    <row r="26527" ht="13.5" customHeight="1"/>
    <row r="26528" ht="13.5" customHeight="1"/>
    <row r="26529" ht="13.5" customHeight="1"/>
    <row r="26530" ht="13.5" customHeight="1"/>
    <row r="26531" ht="13.5" customHeight="1"/>
    <row r="26532" ht="13.5" customHeight="1"/>
    <row r="26533" ht="13.5" customHeight="1"/>
    <row r="26534" ht="13.5" customHeight="1"/>
    <row r="26535" ht="13.5" customHeight="1"/>
    <row r="26536" ht="13.5" customHeight="1"/>
    <row r="26537" ht="13.5" customHeight="1"/>
    <row r="26538" ht="13.5" customHeight="1"/>
    <row r="26539" ht="13.5" customHeight="1"/>
    <row r="26540" ht="13.5" customHeight="1"/>
    <row r="26541" ht="13.5" customHeight="1"/>
    <row r="26542" ht="13.5" customHeight="1"/>
    <row r="26543" ht="13.5" customHeight="1"/>
    <row r="26544" ht="13.5" customHeight="1"/>
    <row r="26545" ht="13.5" customHeight="1"/>
    <row r="26546" ht="13.5" customHeight="1"/>
    <row r="26547" ht="13.5" customHeight="1"/>
    <row r="26548" ht="13.5" customHeight="1"/>
    <row r="26549" ht="13.5" customHeight="1"/>
    <row r="26550" ht="13.5" customHeight="1"/>
    <row r="26551" ht="13.5" customHeight="1"/>
    <row r="26552" ht="13.5" customHeight="1"/>
    <row r="26553" ht="13.5" customHeight="1"/>
    <row r="26554" ht="13.5" customHeight="1"/>
    <row r="26555" ht="13.5" customHeight="1"/>
    <row r="26556" ht="13.5" customHeight="1"/>
    <row r="26557" ht="13.5" customHeight="1"/>
    <row r="26558" ht="13.5" customHeight="1"/>
    <row r="26559" ht="13.5" customHeight="1"/>
    <row r="26560" ht="13.5" customHeight="1"/>
    <row r="26561" ht="13.5" customHeight="1"/>
    <row r="26562" ht="13.5" customHeight="1"/>
    <row r="26563" ht="13.5" customHeight="1"/>
    <row r="26564" ht="13.5" customHeight="1"/>
    <row r="26565" ht="13.5" customHeight="1"/>
    <row r="26566" ht="13.5" customHeight="1"/>
    <row r="26567" ht="13.5" customHeight="1"/>
    <row r="26568" ht="13.5" customHeight="1"/>
    <row r="26569" ht="13.5" customHeight="1"/>
    <row r="26570" ht="13.5" customHeight="1"/>
    <row r="26571" ht="13.5" customHeight="1"/>
    <row r="26572" ht="13.5" customHeight="1"/>
    <row r="26573" ht="13.5" customHeight="1"/>
    <row r="26574" ht="13.5" customHeight="1"/>
    <row r="26575" ht="13.5" customHeight="1"/>
    <row r="26576" ht="13.5" customHeight="1"/>
    <row r="26577" ht="13.5" customHeight="1"/>
    <row r="26578" ht="13.5" customHeight="1"/>
    <row r="26579" ht="13.5" customHeight="1"/>
    <row r="26580" ht="13.5" customHeight="1"/>
    <row r="26581" ht="13.5" customHeight="1"/>
    <row r="26582" ht="13.5" customHeight="1"/>
    <row r="26583" ht="13.5" customHeight="1"/>
    <row r="26584" ht="13.5" customHeight="1"/>
    <row r="26585" ht="13.5" customHeight="1"/>
    <row r="26586" ht="13.5" customHeight="1"/>
    <row r="26587" ht="13.5" customHeight="1"/>
    <row r="26588" ht="13.5" customHeight="1"/>
    <row r="26589" ht="13.5" customHeight="1"/>
    <row r="26590" ht="13.5" customHeight="1"/>
    <row r="26591" ht="13.5" customHeight="1"/>
    <row r="26592" ht="13.5" customHeight="1"/>
    <row r="26593" ht="13.5" customHeight="1"/>
    <row r="26594" ht="13.5" customHeight="1"/>
    <row r="26595" ht="13.5" customHeight="1"/>
    <row r="26596" ht="13.5" customHeight="1"/>
    <row r="26597" ht="13.5" customHeight="1"/>
    <row r="26598" ht="13.5" customHeight="1"/>
    <row r="26599" ht="13.5" customHeight="1"/>
    <row r="26600" ht="13.5" customHeight="1"/>
    <row r="26601" ht="13.5" customHeight="1"/>
    <row r="26602" ht="13.5" customHeight="1"/>
    <row r="26603" ht="13.5" customHeight="1"/>
    <row r="26604" ht="13.5" customHeight="1"/>
    <row r="26605" ht="13.5" customHeight="1"/>
    <row r="26606" ht="13.5" customHeight="1"/>
    <row r="26607" ht="13.5" customHeight="1"/>
    <row r="26608" ht="13.5" customHeight="1"/>
    <row r="26609" ht="13.5" customHeight="1"/>
    <row r="26610" ht="13.5" customHeight="1"/>
    <row r="26611" ht="13.5" customHeight="1"/>
    <row r="26612" ht="13.5" customHeight="1"/>
    <row r="26613" ht="13.5" customHeight="1"/>
    <row r="26614" ht="13.5" customHeight="1"/>
    <row r="26615" ht="13.5" customHeight="1"/>
    <row r="26616" ht="13.5" customHeight="1"/>
    <row r="26617" ht="13.5" customHeight="1"/>
    <row r="26618" ht="13.5" customHeight="1"/>
    <row r="26619" ht="13.5" customHeight="1"/>
    <row r="26620" ht="13.5" customHeight="1"/>
    <row r="26621" ht="13.5" customHeight="1"/>
    <row r="26622" ht="13.5" customHeight="1"/>
    <row r="26623" ht="13.5" customHeight="1"/>
    <row r="26624" ht="13.5" customHeight="1"/>
    <row r="26625" ht="13.5" customHeight="1"/>
    <row r="26626" ht="13.5" customHeight="1"/>
    <row r="26627" ht="13.5" customHeight="1"/>
    <row r="26628" ht="13.5" customHeight="1"/>
    <row r="26629" ht="13.5" customHeight="1"/>
    <row r="26630" ht="13.5" customHeight="1"/>
    <row r="26631" ht="13.5" customHeight="1"/>
    <row r="26632" ht="13.5" customHeight="1"/>
    <row r="26633" ht="13.5" customHeight="1"/>
    <row r="26634" ht="13.5" customHeight="1"/>
    <row r="26635" ht="13.5" customHeight="1"/>
    <row r="26636" ht="13.5" customHeight="1"/>
    <row r="26637" ht="13.5" customHeight="1"/>
    <row r="26638" ht="13.5" customHeight="1"/>
    <row r="26639" ht="13.5" customHeight="1"/>
    <row r="26640" ht="13.5" customHeight="1"/>
    <row r="26641" ht="13.5" customHeight="1"/>
    <row r="26642" ht="13.5" customHeight="1"/>
    <row r="26643" ht="13.5" customHeight="1"/>
    <row r="26644" ht="13.5" customHeight="1"/>
    <row r="26645" ht="13.5" customHeight="1"/>
    <row r="26646" ht="13.5" customHeight="1"/>
    <row r="26647" ht="13.5" customHeight="1"/>
    <row r="26648" ht="13.5" customHeight="1"/>
    <row r="26649" ht="13.5" customHeight="1"/>
    <row r="26650" ht="13.5" customHeight="1"/>
    <row r="26651" ht="13.5" customHeight="1"/>
    <row r="26652" ht="13.5" customHeight="1"/>
    <row r="26653" ht="13.5" customHeight="1"/>
    <row r="26654" ht="13.5" customHeight="1"/>
    <row r="26655" ht="13.5" customHeight="1"/>
    <row r="26656" ht="13.5" customHeight="1"/>
    <row r="26657" ht="13.5" customHeight="1"/>
    <row r="26658" ht="13.5" customHeight="1"/>
    <row r="26659" ht="13.5" customHeight="1"/>
    <row r="26660" ht="13.5" customHeight="1"/>
    <row r="26661" ht="13.5" customHeight="1"/>
    <row r="26662" ht="13.5" customHeight="1"/>
    <row r="26663" ht="13.5" customHeight="1"/>
    <row r="26664" ht="13.5" customHeight="1"/>
    <row r="26665" ht="13.5" customHeight="1"/>
    <row r="26666" ht="13.5" customHeight="1"/>
    <row r="26667" ht="13.5" customHeight="1"/>
    <row r="26668" ht="13.5" customHeight="1"/>
    <row r="26669" ht="13.5" customHeight="1"/>
    <row r="26670" ht="13.5" customHeight="1"/>
    <row r="26671" ht="13.5" customHeight="1"/>
    <row r="26672" ht="13.5" customHeight="1"/>
    <row r="26673" ht="13.5" customHeight="1"/>
    <row r="26674" ht="13.5" customHeight="1"/>
    <row r="26675" ht="13.5" customHeight="1"/>
    <row r="26676" ht="13.5" customHeight="1"/>
    <row r="26677" ht="13.5" customHeight="1"/>
    <row r="26678" ht="13.5" customHeight="1"/>
    <row r="26679" ht="13.5" customHeight="1"/>
    <row r="26680" ht="13.5" customHeight="1"/>
    <row r="26681" ht="13.5" customHeight="1"/>
    <row r="26682" ht="13.5" customHeight="1"/>
    <row r="26683" ht="13.5" customHeight="1"/>
    <row r="26684" ht="13.5" customHeight="1"/>
    <row r="26685" ht="13.5" customHeight="1"/>
    <row r="26686" ht="13.5" customHeight="1"/>
    <row r="26687" ht="13.5" customHeight="1"/>
    <row r="26688" ht="13.5" customHeight="1"/>
    <row r="26689" ht="13.5" customHeight="1"/>
    <row r="26690" ht="13.5" customHeight="1"/>
    <row r="26691" ht="13.5" customHeight="1"/>
    <row r="26692" ht="13.5" customHeight="1"/>
    <row r="26693" ht="13.5" customHeight="1"/>
    <row r="26694" ht="13.5" customHeight="1"/>
    <row r="26695" ht="13.5" customHeight="1"/>
    <row r="26696" ht="13.5" customHeight="1"/>
    <row r="26697" ht="13.5" customHeight="1"/>
    <row r="26698" ht="13.5" customHeight="1"/>
    <row r="26699" ht="13.5" customHeight="1"/>
    <row r="26700" ht="13.5" customHeight="1"/>
    <row r="26701" ht="13.5" customHeight="1"/>
    <row r="26702" ht="13.5" customHeight="1"/>
    <row r="26703" ht="13.5" customHeight="1"/>
    <row r="26704" ht="13.5" customHeight="1"/>
    <row r="26705" ht="13.5" customHeight="1"/>
    <row r="26706" ht="13.5" customHeight="1"/>
    <row r="26707" ht="13.5" customHeight="1"/>
    <row r="26708" ht="13.5" customHeight="1"/>
    <row r="26709" ht="13.5" customHeight="1"/>
    <row r="26710" ht="13.5" customHeight="1"/>
    <row r="26711" ht="13.5" customHeight="1"/>
    <row r="26712" ht="13.5" customHeight="1"/>
    <row r="26713" ht="13.5" customHeight="1"/>
    <row r="26714" ht="13.5" customHeight="1"/>
    <row r="26715" ht="13.5" customHeight="1"/>
    <row r="26716" ht="13.5" customHeight="1"/>
    <row r="26717" ht="13.5" customHeight="1"/>
    <row r="26718" ht="13.5" customHeight="1"/>
    <row r="26719" ht="13.5" customHeight="1"/>
    <row r="26720" ht="13.5" customHeight="1"/>
    <row r="26721" ht="13.5" customHeight="1"/>
    <row r="26722" ht="13.5" customHeight="1"/>
    <row r="26723" ht="13.5" customHeight="1"/>
    <row r="26724" ht="13.5" customHeight="1"/>
    <row r="26725" ht="13.5" customHeight="1"/>
    <row r="26726" ht="13.5" customHeight="1"/>
    <row r="26727" ht="13.5" customHeight="1"/>
    <row r="26728" ht="13.5" customHeight="1"/>
    <row r="26729" ht="13.5" customHeight="1"/>
    <row r="26730" ht="13.5" customHeight="1"/>
    <row r="26731" ht="13.5" customHeight="1"/>
    <row r="26732" ht="13.5" customHeight="1"/>
    <row r="26733" ht="13.5" customHeight="1"/>
    <row r="26734" ht="13.5" customHeight="1"/>
    <row r="26735" ht="13.5" customHeight="1"/>
    <row r="26736" ht="13.5" customHeight="1"/>
    <row r="26737" ht="13.5" customHeight="1"/>
    <row r="26738" ht="13.5" customHeight="1"/>
    <row r="26739" ht="13.5" customHeight="1"/>
    <row r="26740" ht="13.5" customHeight="1"/>
    <row r="26741" ht="13.5" customHeight="1"/>
    <row r="26742" ht="13.5" customHeight="1"/>
    <row r="26743" ht="13.5" customHeight="1"/>
    <row r="26744" ht="13.5" customHeight="1"/>
    <row r="26745" ht="13.5" customHeight="1"/>
    <row r="26746" ht="13.5" customHeight="1"/>
    <row r="26747" ht="13.5" customHeight="1"/>
    <row r="26748" ht="13.5" customHeight="1"/>
    <row r="26749" ht="13.5" customHeight="1"/>
    <row r="26750" ht="13.5" customHeight="1"/>
    <row r="26751" ht="13.5" customHeight="1"/>
    <row r="26752" ht="13.5" customHeight="1"/>
    <row r="26753" ht="13.5" customHeight="1"/>
    <row r="26754" ht="13.5" customHeight="1"/>
    <row r="26755" ht="13.5" customHeight="1"/>
    <row r="26756" ht="13.5" customHeight="1"/>
    <row r="26757" ht="13.5" customHeight="1"/>
    <row r="26758" ht="13.5" customHeight="1"/>
    <row r="26759" ht="13.5" customHeight="1"/>
    <row r="26760" ht="13.5" customHeight="1"/>
    <row r="26761" ht="13.5" customHeight="1"/>
    <row r="26762" ht="13.5" customHeight="1"/>
    <row r="26763" ht="13.5" customHeight="1"/>
    <row r="26764" ht="13.5" customHeight="1"/>
    <row r="26765" ht="13.5" customHeight="1"/>
    <row r="26766" ht="13.5" customHeight="1"/>
    <row r="26767" ht="13.5" customHeight="1"/>
    <row r="26768" ht="13.5" customHeight="1"/>
    <row r="26769" ht="13.5" customHeight="1"/>
    <row r="26770" ht="13.5" customHeight="1"/>
    <row r="26771" ht="13.5" customHeight="1"/>
    <row r="26772" ht="13.5" customHeight="1"/>
    <row r="26773" ht="13.5" customHeight="1"/>
    <row r="26774" ht="13.5" customHeight="1"/>
    <row r="26775" ht="13.5" customHeight="1"/>
    <row r="26776" ht="13.5" customHeight="1"/>
    <row r="26777" ht="13.5" customHeight="1"/>
    <row r="26778" ht="13.5" customHeight="1"/>
    <row r="26779" ht="13.5" customHeight="1"/>
    <row r="26780" ht="13.5" customHeight="1"/>
    <row r="26781" ht="13.5" customHeight="1"/>
    <row r="26782" ht="13.5" customHeight="1"/>
    <row r="26783" ht="13.5" customHeight="1"/>
    <row r="26784" ht="13.5" customHeight="1"/>
    <row r="26785" ht="13.5" customHeight="1"/>
    <row r="26786" ht="13.5" customHeight="1"/>
    <row r="26787" ht="13.5" customHeight="1"/>
    <row r="26788" ht="13.5" customHeight="1"/>
    <row r="26789" ht="13.5" customHeight="1"/>
    <row r="26790" ht="13.5" customHeight="1"/>
    <row r="26791" ht="13.5" customHeight="1"/>
    <row r="26792" ht="13.5" customHeight="1"/>
    <row r="26793" ht="13.5" customHeight="1"/>
    <row r="26794" ht="13.5" customHeight="1"/>
    <row r="26795" ht="13.5" customHeight="1"/>
    <row r="26796" ht="13.5" customHeight="1"/>
    <row r="26797" ht="13.5" customHeight="1"/>
    <row r="26798" ht="13.5" customHeight="1"/>
    <row r="26799" ht="13.5" customHeight="1"/>
    <row r="26800" ht="13.5" customHeight="1"/>
    <row r="26801" ht="13.5" customHeight="1"/>
    <row r="26802" ht="13.5" customHeight="1"/>
    <row r="26803" ht="13.5" customHeight="1"/>
    <row r="26804" ht="13.5" customHeight="1"/>
    <row r="26805" ht="13.5" customHeight="1"/>
    <row r="26806" ht="13.5" customHeight="1"/>
    <row r="26807" ht="13.5" customHeight="1"/>
    <row r="26808" ht="13.5" customHeight="1"/>
    <row r="26809" ht="13.5" customHeight="1"/>
    <row r="26810" ht="13.5" customHeight="1"/>
    <row r="26811" ht="13.5" customHeight="1"/>
    <row r="26812" ht="13.5" customHeight="1"/>
    <row r="26813" ht="13.5" customHeight="1"/>
    <row r="26814" ht="13.5" customHeight="1"/>
    <row r="26815" ht="13.5" customHeight="1"/>
    <row r="26816" ht="13.5" customHeight="1"/>
    <row r="26817" ht="13.5" customHeight="1"/>
    <row r="26818" ht="13.5" customHeight="1"/>
    <row r="26819" ht="13.5" customHeight="1"/>
    <row r="26820" ht="13.5" customHeight="1"/>
    <row r="26821" ht="13.5" customHeight="1"/>
    <row r="26822" ht="13.5" customHeight="1"/>
    <row r="26823" ht="13.5" customHeight="1"/>
    <row r="26824" ht="13.5" customHeight="1"/>
    <row r="26825" ht="13.5" customHeight="1"/>
    <row r="26826" ht="13.5" customHeight="1"/>
    <row r="26827" ht="13.5" customHeight="1"/>
    <row r="26828" ht="13.5" customHeight="1"/>
    <row r="26829" ht="13.5" customHeight="1"/>
    <row r="26830" ht="13.5" customHeight="1"/>
    <row r="26831" ht="13.5" customHeight="1"/>
    <row r="26832" ht="13.5" customHeight="1"/>
    <row r="26833" ht="13.5" customHeight="1"/>
    <row r="26834" ht="13.5" customHeight="1"/>
    <row r="26835" ht="13.5" customHeight="1"/>
    <row r="26836" ht="13.5" customHeight="1"/>
    <row r="26837" ht="13.5" customHeight="1"/>
    <row r="26838" ht="13.5" customHeight="1"/>
    <row r="26839" ht="13.5" customHeight="1"/>
    <row r="26840" ht="13.5" customHeight="1"/>
    <row r="26841" ht="13.5" customHeight="1"/>
    <row r="26842" ht="13.5" customHeight="1"/>
    <row r="26843" ht="13.5" customHeight="1"/>
    <row r="26844" ht="13.5" customHeight="1"/>
    <row r="26845" ht="13.5" customHeight="1"/>
    <row r="26846" ht="13.5" customHeight="1"/>
    <row r="26847" ht="13.5" customHeight="1"/>
    <row r="26848" ht="13.5" customHeight="1"/>
    <row r="26849" ht="13.5" customHeight="1"/>
    <row r="26850" ht="13.5" customHeight="1"/>
    <row r="26851" ht="13.5" customHeight="1"/>
    <row r="26852" ht="13.5" customHeight="1"/>
    <row r="26853" ht="13.5" customHeight="1"/>
    <row r="26854" ht="13.5" customHeight="1"/>
    <row r="26855" ht="13.5" customHeight="1"/>
    <row r="26856" ht="13.5" customHeight="1"/>
    <row r="26857" ht="13.5" customHeight="1"/>
    <row r="26858" ht="13.5" customHeight="1"/>
    <row r="26859" ht="13.5" customHeight="1"/>
    <row r="26860" ht="13.5" customHeight="1"/>
    <row r="26861" ht="13.5" customHeight="1"/>
    <row r="26862" ht="13.5" customHeight="1"/>
    <row r="26863" ht="13.5" customHeight="1"/>
    <row r="26864" ht="13.5" customHeight="1"/>
    <row r="26865" ht="13.5" customHeight="1"/>
    <row r="26866" ht="13.5" customHeight="1"/>
    <row r="26867" ht="13.5" customHeight="1"/>
    <row r="26868" ht="13.5" customHeight="1"/>
    <row r="26869" ht="13.5" customHeight="1"/>
    <row r="26870" ht="13.5" customHeight="1"/>
    <row r="26871" ht="13.5" customHeight="1"/>
    <row r="26872" ht="13.5" customHeight="1"/>
    <row r="26873" ht="13.5" customHeight="1"/>
    <row r="26874" ht="13.5" customHeight="1"/>
    <row r="26875" ht="13.5" customHeight="1"/>
    <row r="26876" ht="13.5" customHeight="1"/>
    <row r="26877" ht="13.5" customHeight="1"/>
    <row r="26878" ht="13.5" customHeight="1"/>
    <row r="26879" ht="13.5" customHeight="1"/>
    <row r="26880" ht="13.5" customHeight="1"/>
    <row r="26881" ht="13.5" customHeight="1"/>
    <row r="26882" ht="13.5" customHeight="1"/>
    <row r="26883" ht="13.5" customHeight="1"/>
    <row r="26884" ht="13.5" customHeight="1"/>
    <row r="26885" ht="13.5" customHeight="1"/>
    <row r="26886" ht="13.5" customHeight="1"/>
    <row r="26887" ht="13.5" customHeight="1"/>
    <row r="26888" ht="13.5" customHeight="1"/>
    <row r="26889" ht="13.5" customHeight="1"/>
    <row r="26890" ht="13.5" customHeight="1"/>
    <row r="26891" ht="13.5" customHeight="1"/>
    <row r="26892" ht="13.5" customHeight="1"/>
    <row r="26893" ht="13.5" customHeight="1"/>
    <row r="26894" ht="13.5" customHeight="1"/>
    <row r="26895" ht="13.5" customHeight="1"/>
    <row r="26896" ht="13.5" customHeight="1"/>
    <row r="26897" ht="13.5" customHeight="1"/>
    <row r="26898" ht="13.5" customHeight="1"/>
    <row r="26899" ht="13.5" customHeight="1"/>
    <row r="26900" ht="13.5" customHeight="1"/>
    <row r="26901" ht="13.5" customHeight="1"/>
    <row r="26902" ht="13.5" customHeight="1"/>
    <row r="26903" ht="13.5" customHeight="1"/>
    <row r="26904" ht="13.5" customHeight="1"/>
    <row r="26905" ht="13.5" customHeight="1"/>
    <row r="26906" ht="13.5" customHeight="1"/>
    <row r="26907" ht="13.5" customHeight="1"/>
    <row r="26908" ht="13.5" customHeight="1"/>
    <row r="26909" ht="13.5" customHeight="1"/>
    <row r="26910" ht="13.5" customHeight="1"/>
    <row r="26911" ht="13.5" customHeight="1"/>
    <row r="26912" ht="13.5" customHeight="1"/>
    <row r="26913" ht="13.5" customHeight="1"/>
    <row r="26914" ht="13.5" customHeight="1"/>
    <row r="26915" ht="13.5" customHeight="1"/>
    <row r="26916" ht="13.5" customHeight="1"/>
    <row r="26917" ht="13.5" customHeight="1"/>
    <row r="26918" ht="13.5" customHeight="1"/>
    <row r="26919" ht="13.5" customHeight="1"/>
    <row r="26920" ht="13.5" customHeight="1"/>
    <row r="26921" ht="13.5" customHeight="1"/>
    <row r="26922" ht="13.5" customHeight="1"/>
    <row r="26923" ht="13.5" customHeight="1"/>
    <row r="26924" ht="13.5" customHeight="1"/>
    <row r="26925" ht="13.5" customHeight="1"/>
    <row r="26926" ht="13.5" customHeight="1"/>
    <row r="26927" ht="13.5" customHeight="1"/>
    <row r="26928" ht="13.5" customHeight="1"/>
    <row r="26929" ht="13.5" customHeight="1"/>
    <row r="26930" ht="13.5" customHeight="1"/>
    <row r="26931" ht="13.5" customHeight="1"/>
    <row r="26932" ht="13.5" customHeight="1"/>
    <row r="26933" ht="13.5" customHeight="1"/>
    <row r="26934" ht="13.5" customHeight="1"/>
    <row r="26935" ht="13.5" customHeight="1"/>
    <row r="26936" ht="13.5" customHeight="1"/>
    <row r="26937" ht="13.5" customHeight="1"/>
    <row r="26938" ht="13.5" customHeight="1"/>
    <row r="26939" ht="13.5" customHeight="1"/>
    <row r="26940" ht="13.5" customHeight="1"/>
    <row r="26941" ht="13.5" customHeight="1"/>
    <row r="26942" ht="13.5" customHeight="1"/>
    <row r="26943" ht="13.5" customHeight="1"/>
    <row r="26944" ht="13.5" customHeight="1"/>
    <row r="26945" ht="13.5" customHeight="1"/>
    <row r="26946" ht="13.5" customHeight="1"/>
    <row r="26947" ht="13.5" customHeight="1"/>
    <row r="26948" ht="13.5" customHeight="1"/>
    <row r="26949" ht="13.5" customHeight="1"/>
    <row r="26950" ht="13.5" customHeight="1"/>
    <row r="26951" ht="13.5" customHeight="1"/>
    <row r="26952" ht="13.5" customHeight="1"/>
    <row r="26953" ht="13.5" customHeight="1"/>
    <row r="26954" ht="13.5" customHeight="1"/>
    <row r="26955" ht="13.5" customHeight="1"/>
    <row r="26956" ht="13.5" customHeight="1"/>
    <row r="26957" ht="13.5" customHeight="1"/>
    <row r="26958" ht="13.5" customHeight="1"/>
    <row r="26959" ht="13.5" customHeight="1"/>
    <row r="26960" ht="13.5" customHeight="1"/>
    <row r="26961" ht="13.5" customHeight="1"/>
    <row r="26962" ht="13.5" customHeight="1"/>
    <row r="26963" ht="13.5" customHeight="1"/>
    <row r="26964" ht="13.5" customHeight="1"/>
    <row r="26965" ht="13.5" customHeight="1"/>
    <row r="26966" ht="13.5" customHeight="1"/>
    <row r="26967" ht="13.5" customHeight="1"/>
    <row r="26968" ht="13.5" customHeight="1"/>
    <row r="26969" ht="13.5" customHeight="1"/>
    <row r="26970" ht="13.5" customHeight="1"/>
    <row r="26971" ht="13.5" customHeight="1"/>
    <row r="26972" ht="13.5" customHeight="1"/>
    <row r="26973" ht="13.5" customHeight="1"/>
    <row r="26974" ht="13.5" customHeight="1"/>
    <row r="26975" ht="13.5" customHeight="1"/>
    <row r="26976" ht="13.5" customHeight="1"/>
    <row r="26977" ht="13.5" customHeight="1"/>
    <row r="26978" ht="13.5" customHeight="1"/>
    <row r="26979" ht="13.5" customHeight="1"/>
    <row r="26980" ht="13.5" customHeight="1"/>
    <row r="26981" ht="13.5" customHeight="1"/>
    <row r="26982" ht="13.5" customHeight="1"/>
    <row r="26983" ht="13.5" customHeight="1"/>
    <row r="26984" ht="13.5" customHeight="1"/>
    <row r="26985" ht="13.5" customHeight="1"/>
    <row r="26986" ht="13.5" customHeight="1"/>
    <row r="26987" ht="13.5" customHeight="1"/>
    <row r="26988" ht="13.5" customHeight="1"/>
    <row r="26989" ht="13.5" customHeight="1"/>
    <row r="26990" ht="13.5" customHeight="1"/>
    <row r="26991" ht="13.5" customHeight="1"/>
    <row r="26992" ht="13.5" customHeight="1"/>
    <row r="26993" ht="13.5" customHeight="1"/>
    <row r="26994" ht="13.5" customHeight="1"/>
    <row r="26995" ht="13.5" customHeight="1"/>
    <row r="26996" ht="13.5" customHeight="1"/>
    <row r="26997" ht="13.5" customHeight="1"/>
    <row r="26998" ht="13.5" customHeight="1"/>
    <row r="26999" ht="13.5" customHeight="1"/>
    <row r="27000" ht="13.5" customHeight="1"/>
    <row r="27001" ht="13.5" customHeight="1"/>
    <row r="27002" ht="13.5" customHeight="1"/>
    <row r="27003" ht="13.5" customHeight="1"/>
    <row r="27004" ht="13.5" customHeight="1"/>
    <row r="27005" ht="13.5" customHeight="1"/>
    <row r="27006" ht="13.5" customHeight="1"/>
    <row r="27007" ht="13.5" customHeight="1"/>
    <row r="27008" ht="13.5" customHeight="1"/>
    <row r="27009" ht="13.5" customHeight="1"/>
    <row r="27010" ht="13.5" customHeight="1"/>
    <row r="27011" ht="13.5" customHeight="1"/>
    <row r="27012" ht="13.5" customHeight="1"/>
    <row r="27013" ht="13.5" customHeight="1"/>
    <row r="27014" ht="13.5" customHeight="1"/>
    <row r="27015" ht="13.5" customHeight="1"/>
    <row r="27016" ht="13.5" customHeight="1"/>
    <row r="27017" ht="13.5" customHeight="1"/>
    <row r="27018" ht="13.5" customHeight="1"/>
    <row r="27019" ht="13.5" customHeight="1"/>
    <row r="27020" ht="13.5" customHeight="1"/>
    <row r="27021" ht="13.5" customHeight="1"/>
    <row r="27022" ht="13.5" customHeight="1"/>
    <row r="27023" ht="13.5" customHeight="1"/>
    <row r="27024" ht="13.5" customHeight="1"/>
    <row r="27025" ht="13.5" customHeight="1"/>
    <row r="27026" ht="13.5" customHeight="1"/>
    <row r="27027" ht="13.5" customHeight="1"/>
    <row r="27028" ht="13.5" customHeight="1"/>
    <row r="27029" ht="13.5" customHeight="1"/>
    <row r="27030" ht="13.5" customHeight="1"/>
    <row r="27031" ht="13.5" customHeight="1"/>
    <row r="27032" ht="13.5" customHeight="1"/>
    <row r="27033" ht="13.5" customHeight="1"/>
    <row r="27034" ht="13.5" customHeight="1"/>
    <row r="27035" ht="13.5" customHeight="1"/>
    <row r="27036" ht="13.5" customHeight="1"/>
    <row r="27037" ht="13.5" customHeight="1"/>
    <row r="27038" ht="13.5" customHeight="1"/>
    <row r="27039" ht="13.5" customHeight="1"/>
    <row r="27040" ht="13.5" customHeight="1"/>
    <row r="27041" ht="13.5" customHeight="1"/>
    <row r="27042" ht="13.5" customHeight="1"/>
    <row r="27043" ht="13.5" customHeight="1"/>
    <row r="27044" ht="13.5" customHeight="1"/>
    <row r="27045" ht="13.5" customHeight="1"/>
    <row r="27046" ht="13.5" customHeight="1"/>
    <row r="27047" ht="13.5" customHeight="1"/>
    <row r="27048" ht="13.5" customHeight="1"/>
    <row r="27049" ht="13.5" customHeight="1"/>
    <row r="27050" ht="13.5" customHeight="1"/>
    <row r="27051" ht="13.5" customHeight="1"/>
    <row r="27052" ht="13.5" customHeight="1"/>
    <row r="27053" ht="13.5" customHeight="1"/>
    <row r="27054" ht="13.5" customHeight="1"/>
    <row r="27055" ht="13.5" customHeight="1"/>
    <row r="27056" ht="13.5" customHeight="1"/>
    <row r="27057" ht="13.5" customHeight="1"/>
    <row r="27058" ht="13.5" customHeight="1"/>
    <row r="27059" ht="13.5" customHeight="1"/>
    <row r="27060" ht="13.5" customHeight="1"/>
    <row r="27061" ht="13.5" customHeight="1"/>
    <row r="27062" ht="13.5" customHeight="1"/>
    <row r="27063" ht="13.5" customHeight="1"/>
    <row r="27064" ht="13.5" customHeight="1"/>
    <row r="27065" ht="13.5" customHeight="1"/>
    <row r="27066" ht="13.5" customHeight="1"/>
    <row r="27067" ht="13.5" customHeight="1"/>
    <row r="27068" ht="13.5" customHeight="1"/>
    <row r="27069" ht="13.5" customHeight="1"/>
    <row r="27070" ht="13.5" customHeight="1"/>
    <row r="27071" ht="13.5" customHeight="1"/>
    <row r="27072" ht="13.5" customHeight="1"/>
    <row r="27073" ht="13.5" customHeight="1"/>
    <row r="27074" ht="13.5" customHeight="1"/>
    <row r="27075" ht="13.5" customHeight="1"/>
    <row r="27076" ht="13.5" customHeight="1"/>
    <row r="27077" ht="13.5" customHeight="1"/>
    <row r="27078" ht="13.5" customHeight="1"/>
    <row r="27079" ht="13.5" customHeight="1"/>
    <row r="27080" ht="13.5" customHeight="1"/>
    <row r="27081" ht="13.5" customHeight="1"/>
    <row r="27082" ht="13.5" customHeight="1"/>
    <row r="27083" ht="13.5" customHeight="1"/>
    <row r="27084" ht="13.5" customHeight="1"/>
    <row r="27085" ht="13.5" customHeight="1"/>
    <row r="27086" ht="13.5" customHeight="1"/>
    <row r="27087" ht="13.5" customHeight="1"/>
    <row r="27088" ht="13.5" customHeight="1"/>
    <row r="27089" ht="13.5" customHeight="1"/>
    <row r="27090" ht="13.5" customHeight="1"/>
    <row r="27091" ht="13.5" customHeight="1"/>
    <row r="27092" ht="13.5" customHeight="1"/>
    <row r="27093" ht="13.5" customHeight="1"/>
    <row r="27094" ht="13.5" customHeight="1"/>
    <row r="27095" ht="13.5" customHeight="1"/>
    <row r="27096" ht="13.5" customHeight="1"/>
    <row r="27097" ht="13.5" customHeight="1"/>
    <row r="27098" ht="13.5" customHeight="1"/>
    <row r="27099" ht="13.5" customHeight="1"/>
    <row r="27100" ht="13.5" customHeight="1"/>
    <row r="27101" ht="13.5" customHeight="1"/>
    <row r="27102" ht="13.5" customHeight="1"/>
    <row r="27103" ht="13.5" customHeight="1"/>
    <row r="27104" ht="13.5" customHeight="1"/>
    <row r="27105" ht="13.5" customHeight="1"/>
    <row r="27106" ht="13.5" customHeight="1"/>
    <row r="27107" ht="13.5" customHeight="1"/>
    <row r="27108" ht="13.5" customHeight="1"/>
    <row r="27109" ht="13.5" customHeight="1"/>
    <row r="27110" ht="13.5" customHeight="1"/>
    <row r="27111" ht="13.5" customHeight="1"/>
    <row r="27112" ht="13.5" customHeight="1"/>
    <row r="27113" ht="13.5" customHeight="1"/>
    <row r="27114" ht="13.5" customHeight="1"/>
    <row r="27115" ht="13.5" customHeight="1"/>
    <row r="27116" ht="13.5" customHeight="1"/>
    <row r="27117" ht="13.5" customHeight="1"/>
    <row r="27118" ht="13.5" customHeight="1"/>
    <row r="27119" ht="13.5" customHeight="1"/>
    <row r="27120" ht="13.5" customHeight="1"/>
    <row r="27121" ht="13.5" customHeight="1"/>
    <row r="27122" ht="13.5" customHeight="1"/>
    <row r="27123" ht="13.5" customHeight="1"/>
    <row r="27124" ht="13.5" customHeight="1"/>
    <row r="27125" ht="13.5" customHeight="1"/>
    <row r="27126" ht="13.5" customHeight="1"/>
    <row r="27127" ht="13.5" customHeight="1"/>
    <row r="27128" ht="13.5" customHeight="1"/>
    <row r="27129" ht="13.5" customHeight="1"/>
    <row r="27130" ht="13.5" customHeight="1"/>
    <row r="27131" ht="13.5" customHeight="1"/>
    <row r="27132" ht="13.5" customHeight="1"/>
    <row r="27133" ht="13.5" customHeight="1"/>
    <row r="27134" ht="13.5" customHeight="1"/>
    <row r="27135" ht="13.5" customHeight="1"/>
    <row r="27136" ht="13.5" customHeight="1"/>
    <row r="27137" ht="13.5" customHeight="1"/>
    <row r="27138" ht="13.5" customHeight="1"/>
    <row r="27139" ht="13.5" customHeight="1"/>
    <row r="27140" ht="13.5" customHeight="1"/>
    <row r="27141" ht="13.5" customHeight="1"/>
    <row r="27142" ht="13.5" customHeight="1"/>
    <row r="27143" ht="13.5" customHeight="1"/>
    <row r="27144" ht="13.5" customHeight="1"/>
    <row r="27145" ht="13.5" customHeight="1"/>
    <row r="27146" ht="13.5" customHeight="1"/>
    <row r="27147" ht="13.5" customHeight="1"/>
    <row r="27148" ht="13.5" customHeight="1"/>
    <row r="27149" ht="13.5" customHeight="1"/>
    <row r="27150" ht="13.5" customHeight="1"/>
    <row r="27151" ht="13.5" customHeight="1"/>
    <row r="27152" ht="13.5" customHeight="1"/>
    <row r="27153" ht="13.5" customHeight="1"/>
    <row r="27154" ht="13.5" customHeight="1"/>
    <row r="27155" ht="13.5" customHeight="1"/>
    <row r="27156" ht="13.5" customHeight="1"/>
    <row r="27157" ht="13.5" customHeight="1"/>
    <row r="27158" ht="13.5" customHeight="1"/>
    <row r="27159" ht="13.5" customHeight="1"/>
    <row r="27160" ht="13.5" customHeight="1"/>
    <row r="27161" ht="13.5" customHeight="1"/>
    <row r="27162" ht="13.5" customHeight="1"/>
    <row r="27163" ht="13.5" customHeight="1"/>
    <row r="27164" ht="13.5" customHeight="1"/>
    <row r="27165" ht="13.5" customHeight="1"/>
    <row r="27166" ht="13.5" customHeight="1"/>
    <row r="27167" ht="13.5" customHeight="1"/>
    <row r="27168" ht="13.5" customHeight="1"/>
    <row r="27169" ht="13.5" customHeight="1"/>
    <row r="27170" ht="13.5" customHeight="1"/>
    <row r="27171" ht="13.5" customHeight="1"/>
    <row r="27172" ht="13.5" customHeight="1"/>
    <row r="27173" ht="13.5" customHeight="1"/>
    <row r="27174" ht="13.5" customHeight="1"/>
    <row r="27175" ht="13.5" customHeight="1"/>
    <row r="27176" ht="13.5" customHeight="1"/>
    <row r="27177" ht="13.5" customHeight="1"/>
    <row r="27178" ht="13.5" customHeight="1"/>
    <row r="27179" ht="13.5" customHeight="1"/>
    <row r="27180" ht="13.5" customHeight="1"/>
    <row r="27181" ht="13.5" customHeight="1"/>
    <row r="27182" ht="13.5" customHeight="1"/>
    <row r="27183" ht="13.5" customHeight="1"/>
    <row r="27184" ht="13.5" customHeight="1"/>
    <row r="27185" ht="13.5" customHeight="1"/>
    <row r="27186" ht="13.5" customHeight="1"/>
    <row r="27187" ht="13.5" customHeight="1"/>
    <row r="27188" ht="13.5" customHeight="1"/>
    <row r="27189" ht="13.5" customHeight="1"/>
    <row r="27190" ht="13.5" customHeight="1"/>
    <row r="27191" ht="13.5" customHeight="1"/>
    <row r="27192" ht="13.5" customHeight="1"/>
    <row r="27193" ht="13.5" customHeight="1"/>
    <row r="27194" ht="13.5" customHeight="1"/>
    <row r="27195" ht="13.5" customHeight="1"/>
    <row r="27196" ht="13.5" customHeight="1"/>
    <row r="27197" ht="13.5" customHeight="1"/>
    <row r="27198" ht="13.5" customHeight="1"/>
    <row r="27199" ht="13.5" customHeight="1"/>
    <row r="27200" ht="13.5" customHeight="1"/>
    <row r="27201" ht="13.5" customHeight="1"/>
    <row r="27202" ht="13.5" customHeight="1"/>
    <row r="27203" ht="13.5" customHeight="1"/>
    <row r="27204" ht="13.5" customHeight="1"/>
    <row r="27205" ht="13.5" customHeight="1"/>
    <row r="27206" ht="13.5" customHeight="1"/>
    <row r="27207" ht="13.5" customHeight="1"/>
    <row r="27208" ht="13.5" customHeight="1"/>
    <row r="27209" ht="13.5" customHeight="1"/>
    <row r="27210" ht="13.5" customHeight="1"/>
    <row r="27211" ht="13.5" customHeight="1"/>
    <row r="27212" ht="13.5" customHeight="1"/>
    <row r="27213" ht="13.5" customHeight="1"/>
    <row r="27214" ht="13.5" customHeight="1"/>
    <row r="27215" ht="13.5" customHeight="1"/>
    <row r="27216" ht="13.5" customHeight="1"/>
    <row r="27217" ht="13.5" customHeight="1"/>
    <row r="27218" ht="13.5" customHeight="1"/>
    <row r="27219" ht="13.5" customHeight="1"/>
    <row r="27220" ht="13.5" customHeight="1"/>
    <row r="27221" ht="13.5" customHeight="1"/>
    <row r="27222" ht="13.5" customHeight="1"/>
    <row r="27223" ht="13.5" customHeight="1"/>
    <row r="27224" ht="13.5" customHeight="1"/>
    <row r="27225" ht="13.5" customHeight="1"/>
    <row r="27226" ht="13.5" customHeight="1"/>
    <row r="27227" ht="13.5" customHeight="1"/>
    <row r="27228" ht="13.5" customHeight="1"/>
    <row r="27229" ht="13.5" customHeight="1"/>
    <row r="27230" ht="13.5" customHeight="1"/>
    <row r="27231" ht="13.5" customHeight="1"/>
    <row r="27232" ht="13.5" customHeight="1"/>
    <row r="27233" ht="13.5" customHeight="1"/>
    <row r="27234" ht="13.5" customHeight="1"/>
    <row r="27235" ht="13.5" customHeight="1"/>
    <row r="27236" ht="13.5" customHeight="1"/>
    <row r="27237" ht="13.5" customHeight="1"/>
    <row r="27238" ht="13.5" customHeight="1"/>
    <row r="27239" ht="13.5" customHeight="1"/>
    <row r="27240" ht="13.5" customHeight="1"/>
    <row r="27241" ht="13.5" customHeight="1"/>
    <row r="27242" ht="13.5" customHeight="1"/>
    <row r="27243" ht="13.5" customHeight="1"/>
    <row r="27244" ht="13.5" customHeight="1"/>
    <row r="27245" ht="13.5" customHeight="1"/>
    <row r="27246" ht="13.5" customHeight="1"/>
    <row r="27247" ht="13.5" customHeight="1"/>
    <row r="27248" ht="13.5" customHeight="1"/>
    <row r="27249" ht="13.5" customHeight="1"/>
    <row r="27250" ht="13.5" customHeight="1"/>
    <row r="27251" ht="13.5" customHeight="1"/>
    <row r="27252" ht="13.5" customHeight="1"/>
    <row r="27253" ht="13.5" customHeight="1"/>
    <row r="27254" ht="13.5" customHeight="1"/>
    <row r="27255" ht="13.5" customHeight="1"/>
    <row r="27256" ht="13.5" customHeight="1"/>
    <row r="27257" ht="13.5" customHeight="1"/>
    <row r="27258" ht="13.5" customHeight="1"/>
    <row r="27259" ht="13.5" customHeight="1"/>
    <row r="27260" ht="13.5" customHeight="1"/>
    <row r="27261" ht="13.5" customHeight="1"/>
    <row r="27262" ht="13.5" customHeight="1"/>
    <row r="27263" ht="13.5" customHeight="1"/>
    <row r="27264" ht="13.5" customHeight="1"/>
    <row r="27265" ht="13.5" customHeight="1"/>
    <row r="27266" ht="13.5" customHeight="1"/>
    <row r="27267" ht="13.5" customHeight="1"/>
    <row r="27268" ht="13.5" customHeight="1"/>
    <row r="27269" ht="13.5" customHeight="1"/>
    <row r="27270" ht="13.5" customHeight="1"/>
    <row r="27271" ht="13.5" customHeight="1"/>
    <row r="27272" ht="13.5" customHeight="1"/>
    <row r="27273" ht="13.5" customHeight="1"/>
    <row r="27274" ht="13.5" customHeight="1"/>
    <row r="27275" ht="13.5" customHeight="1"/>
    <row r="27276" ht="13.5" customHeight="1"/>
    <row r="27277" ht="13.5" customHeight="1"/>
    <row r="27278" ht="13.5" customHeight="1"/>
    <row r="27279" ht="13.5" customHeight="1"/>
    <row r="27280" ht="13.5" customHeight="1"/>
    <row r="27281" ht="13.5" customHeight="1"/>
    <row r="27282" ht="13.5" customHeight="1"/>
    <row r="27283" ht="13.5" customHeight="1"/>
    <row r="27284" ht="13.5" customHeight="1"/>
    <row r="27285" ht="13.5" customHeight="1"/>
    <row r="27286" ht="13.5" customHeight="1"/>
    <row r="27287" ht="13.5" customHeight="1"/>
    <row r="27288" ht="13.5" customHeight="1"/>
    <row r="27289" ht="13.5" customHeight="1"/>
    <row r="27290" ht="13.5" customHeight="1"/>
    <row r="27291" ht="13.5" customHeight="1"/>
    <row r="27292" ht="13.5" customHeight="1"/>
    <row r="27293" ht="13.5" customHeight="1"/>
    <row r="27294" ht="13.5" customHeight="1"/>
    <row r="27295" ht="13.5" customHeight="1"/>
    <row r="27296" ht="13.5" customHeight="1"/>
    <row r="27297" ht="13.5" customHeight="1"/>
    <row r="27298" ht="13.5" customHeight="1"/>
    <row r="27299" ht="13.5" customHeight="1"/>
    <row r="27300" ht="13.5" customHeight="1"/>
    <row r="27301" ht="13.5" customHeight="1"/>
    <row r="27302" ht="13.5" customHeight="1"/>
    <row r="27303" ht="13.5" customHeight="1"/>
    <row r="27304" ht="13.5" customHeight="1"/>
    <row r="27305" ht="13.5" customHeight="1"/>
    <row r="27306" ht="13.5" customHeight="1"/>
    <row r="27307" ht="13.5" customHeight="1"/>
    <row r="27308" ht="13.5" customHeight="1"/>
    <row r="27309" ht="13.5" customHeight="1"/>
    <row r="27310" ht="13.5" customHeight="1"/>
    <row r="27311" ht="13.5" customHeight="1"/>
    <row r="27312" ht="13.5" customHeight="1"/>
    <row r="27313" ht="13.5" customHeight="1"/>
    <row r="27314" ht="13.5" customHeight="1"/>
    <row r="27315" ht="13.5" customHeight="1"/>
    <row r="27316" ht="13.5" customHeight="1"/>
    <row r="27317" ht="13.5" customHeight="1"/>
    <row r="27318" ht="13.5" customHeight="1"/>
    <row r="27319" ht="13.5" customHeight="1"/>
    <row r="27320" ht="13.5" customHeight="1"/>
    <row r="27321" ht="13.5" customHeight="1"/>
    <row r="27322" ht="13.5" customHeight="1"/>
    <row r="27323" ht="13.5" customHeight="1"/>
    <row r="27324" ht="13.5" customHeight="1"/>
    <row r="27325" ht="13.5" customHeight="1"/>
    <row r="27326" ht="13.5" customHeight="1"/>
    <row r="27327" ht="13.5" customHeight="1"/>
    <row r="27328" ht="13.5" customHeight="1"/>
    <row r="27329" ht="13.5" customHeight="1"/>
    <row r="27330" ht="13.5" customHeight="1"/>
    <row r="27331" ht="13.5" customHeight="1"/>
    <row r="27332" ht="13.5" customHeight="1"/>
    <row r="27333" ht="13.5" customHeight="1"/>
    <row r="27334" ht="13.5" customHeight="1"/>
    <row r="27335" ht="13.5" customHeight="1"/>
    <row r="27336" ht="13.5" customHeight="1"/>
    <row r="27337" ht="13.5" customHeight="1"/>
    <row r="27338" ht="13.5" customHeight="1"/>
    <row r="27339" ht="13.5" customHeight="1"/>
    <row r="27340" ht="13.5" customHeight="1"/>
    <row r="27341" ht="13.5" customHeight="1"/>
    <row r="27342" ht="13.5" customHeight="1"/>
    <row r="27343" ht="13.5" customHeight="1"/>
    <row r="27344" ht="13.5" customHeight="1"/>
    <row r="27345" ht="13.5" customHeight="1"/>
    <row r="27346" ht="13.5" customHeight="1"/>
    <row r="27347" ht="13.5" customHeight="1"/>
    <row r="27348" ht="13.5" customHeight="1"/>
    <row r="27349" ht="13.5" customHeight="1"/>
    <row r="27350" ht="13.5" customHeight="1"/>
    <row r="27351" ht="13.5" customHeight="1"/>
    <row r="27352" ht="13.5" customHeight="1"/>
    <row r="27353" ht="13.5" customHeight="1"/>
    <row r="27354" ht="13.5" customHeight="1"/>
    <row r="27355" ht="13.5" customHeight="1"/>
    <row r="27356" ht="13.5" customHeight="1"/>
    <row r="27357" ht="13.5" customHeight="1"/>
    <row r="27358" ht="13.5" customHeight="1"/>
    <row r="27359" ht="13.5" customHeight="1"/>
    <row r="27360" ht="13.5" customHeight="1"/>
    <row r="27361" ht="13.5" customHeight="1"/>
    <row r="27362" ht="13.5" customHeight="1"/>
    <row r="27363" ht="13.5" customHeight="1"/>
    <row r="27364" ht="13.5" customHeight="1"/>
    <row r="27365" ht="13.5" customHeight="1"/>
    <row r="27366" ht="13.5" customHeight="1"/>
    <row r="27367" ht="13.5" customHeight="1"/>
    <row r="27368" ht="13.5" customHeight="1"/>
    <row r="27369" ht="13.5" customHeight="1"/>
    <row r="27370" ht="13.5" customHeight="1"/>
    <row r="27371" ht="13.5" customHeight="1"/>
    <row r="27372" ht="13.5" customHeight="1"/>
    <row r="27373" ht="13.5" customHeight="1"/>
    <row r="27374" ht="13.5" customHeight="1"/>
    <row r="27375" ht="13.5" customHeight="1"/>
    <row r="27376" ht="13.5" customHeight="1"/>
    <row r="27377" ht="13.5" customHeight="1"/>
    <row r="27378" ht="13.5" customHeight="1"/>
    <row r="27379" ht="13.5" customHeight="1"/>
    <row r="27380" ht="13.5" customHeight="1"/>
    <row r="27381" ht="13.5" customHeight="1"/>
    <row r="27382" ht="13.5" customHeight="1"/>
    <row r="27383" ht="13.5" customHeight="1"/>
    <row r="27384" ht="13.5" customHeight="1"/>
    <row r="27385" ht="13.5" customHeight="1"/>
    <row r="27386" ht="13.5" customHeight="1"/>
    <row r="27387" ht="13.5" customHeight="1"/>
    <row r="27388" ht="13.5" customHeight="1"/>
    <row r="27389" ht="13.5" customHeight="1"/>
    <row r="27390" ht="13.5" customHeight="1"/>
    <row r="27391" ht="13.5" customHeight="1"/>
    <row r="27392" ht="13.5" customHeight="1"/>
    <row r="27393" ht="13.5" customHeight="1"/>
    <row r="27394" ht="13.5" customHeight="1"/>
    <row r="27395" ht="13.5" customHeight="1"/>
    <row r="27396" ht="13.5" customHeight="1"/>
    <row r="27397" ht="13.5" customHeight="1"/>
    <row r="27398" ht="13.5" customHeight="1"/>
    <row r="27399" ht="13.5" customHeight="1"/>
    <row r="27400" ht="13.5" customHeight="1"/>
    <row r="27401" ht="13.5" customHeight="1"/>
    <row r="27402" ht="13.5" customHeight="1"/>
    <row r="27403" ht="13.5" customHeight="1"/>
    <row r="27404" ht="13.5" customHeight="1"/>
    <row r="27405" ht="13.5" customHeight="1"/>
    <row r="27406" ht="13.5" customHeight="1"/>
    <row r="27407" ht="13.5" customHeight="1"/>
    <row r="27408" ht="13.5" customHeight="1"/>
    <row r="27409" ht="13.5" customHeight="1"/>
    <row r="27410" ht="13.5" customHeight="1"/>
    <row r="27411" ht="13.5" customHeight="1"/>
    <row r="27412" ht="13.5" customHeight="1"/>
    <row r="27413" ht="13.5" customHeight="1"/>
    <row r="27414" ht="13.5" customHeight="1"/>
    <row r="27415" ht="13.5" customHeight="1"/>
    <row r="27416" ht="13.5" customHeight="1"/>
    <row r="27417" ht="13.5" customHeight="1"/>
    <row r="27418" ht="13.5" customHeight="1"/>
    <row r="27419" ht="13.5" customHeight="1"/>
    <row r="27420" ht="13.5" customHeight="1"/>
    <row r="27421" ht="13.5" customHeight="1"/>
    <row r="27422" ht="13.5" customHeight="1"/>
    <row r="27423" ht="13.5" customHeight="1"/>
    <row r="27424" ht="13.5" customHeight="1"/>
    <row r="27425" ht="13.5" customHeight="1"/>
    <row r="27426" ht="13.5" customHeight="1"/>
    <row r="27427" ht="13.5" customHeight="1"/>
    <row r="27428" ht="13.5" customHeight="1"/>
    <row r="27429" ht="13.5" customHeight="1"/>
    <row r="27430" ht="13.5" customHeight="1"/>
    <row r="27431" ht="13.5" customHeight="1"/>
    <row r="27432" ht="13.5" customHeight="1"/>
    <row r="27433" ht="13.5" customHeight="1"/>
    <row r="27434" ht="13.5" customHeight="1"/>
    <row r="27435" ht="13.5" customHeight="1"/>
    <row r="27436" ht="13.5" customHeight="1"/>
    <row r="27437" ht="13.5" customHeight="1"/>
    <row r="27438" ht="13.5" customHeight="1"/>
    <row r="27439" ht="13.5" customHeight="1"/>
    <row r="27440" ht="13.5" customHeight="1"/>
    <row r="27441" ht="13.5" customHeight="1"/>
    <row r="27442" ht="13.5" customHeight="1"/>
    <row r="27443" ht="13.5" customHeight="1"/>
    <row r="27444" ht="13.5" customHeight="1"/>
    <row r="27445" ht="13.5" customHeight="1"/>
    <row r="27446" ht="13.5" customHeight="1"/>
    <row r="27447" ht="13.5" customHeight="1"/>
    <row r="27448" ht="13.5" customHeight="1"/>
    <row r="27449" ht="13.5" customHeight="1"/>
    <row r="27450" ht="13.5" customHeight="1"/>
    <row r="27451" ht="13.5" customHeight="1"/>
    <row r="27452" ht="13.5" customHeight="1"/>
    <row r="27453" ht="13.5" customHeight="1"/>
    <row r="27454" ht="13.5" customHeight="1"/>
    <row r="27455" ht="13.5" customHeight="1"/>
    <row r="27456" ht="13.5" customHeight="1"/>
    <row r="27457" ht="13.5" customHeight="1"/>
    <row r="27458" ht="13.5" customHeight="1"/>
    <row r="27459" ht="13.5" customHeight="1"/>
    <row r="27460" ht="13.5" customHeight="1"/>
    <row r="27461" ht="13.5" customHeight="1"/>
    <row r="27462" ht="13.5" customHeight="1"/>
    <row r="27463" ht="13.5" customHeight="1"/>
    <row r="27464" ht="13.5" customHeight="1"/>
    <row r="27465" ht="13.5" customHeight="1"/>
    <row r="27466" ht="13.5" customHeight="1"/>
    <row r="27467" ht="13.5" customHeight="1"/>
    <row r="27468" ht="13.5" customHeight="1"/>
    <row r="27469" ht="13.5" customHeight="1"/>
    <row r="27470" ht="13.5" customHeight="1"/>
    <row r="27471" ht="13.5" customHeight="1"/>
    <row r="27472" ht="13.5" customHeight="1"/>
    <row r="27473" ht="13.5" customHeight="1"/>
    <row r="27474" ht="13.5" customHeight="1"/>
    <row r="27475" ht="13.5" customHeight="1"/>
    <row r="27476" ht="13.5" customHeight="1"/>
    <row r="27477" ht="13.5" customHeight="1"/>
    <row r="27478" ht="13.5" customHeight="1"/>
    <row r="27479" ht="13.5" customHeight="1"/>
    <row r="27480" ht="13.5" customHeight="1"/>
    <row r="27481" ht="13.5" customHeight="1"/>
    <row r="27482" ht="13.5" customHeight="1"/>
    <row r="27483" ht="13.5" customHeight="1"/>
    <row r="27484" ht="13.5" customHeight="1"/>
    <row r="27485" ht="13.5" customHeight="1"/>
    <row r="27486" ht="13.5" customHeight="1"/>
    <row r="27487" ht="13.5" customHeight="1"/>
    <row r="27488" ht="13.5" customHeight="1"/>
    <row r="27489" ht="13.5" customHeight="1"/>
    <row r="27490" ht="13.5" customHeight="1"/>
    <row r="27491" ht="13.5" customHeight="1"/>
    <row r="27492" ht="13.5" customHeight="1"/>
    <row r="27493" ht="13.5" customHeight="1"/>
    <row r="27494" ht="13.5" customHeight="1"/>
    <row r="27495" ht="13.5" customHeight="1"/>
    <row r="27496" ht="13.5" customHeight="1"/>
    <row r="27497" ht="13.5" customHeight="1"/>
    <row r="27498" ht="13.5" customHeight="1"/>
    <row r="27499" ht="13.5" customHeight="1"/>
    <row r="27500" ht="13.5" customHeight="1"/>
    <row r="27501" ht="13.5" customHeight="1"/>
    <row r="27502" ht="13.5" customHeight="1"/>
    <row r="27503" ht="13.5" customHeight="1"/>
    <row r="27504" ht="13.5" customHeight="1"/>
    <row r="27505" ht="13.5" customHeight="1"/>
    <row r="27506" ht="13.5" customHeight="1"/>
    <row r="27507" ht="13.5" customHeight="1"/>
    <row r="27508" ht="13.5" customHeight="1"/>
    <row r="27509" ht="13.5" customHeight="1"/>
    <row r="27510" ht="13.5" customHeight="1"/>
    <row r="27511" ht="13.5" customHeight="1"/>
    <row r="27512" ht="13.5" customHeight="1"/>
    <row r="27513" ht="13.5" customHeight="1"/>
    <row r="27514" ht="13.5" customHeight="1"/>
    <row r="27515" ht="13.5" customHeight="1"/>
    <row r="27516" ht="13.5" customHeight="1"/>
    <row r="27517" ht="13.5" customHeight="1"/>
    <row r="27518" ht="13.5" customHeight="1"/>
    <row r="27519" ht="13.5" customHeight="1"/>
    <row r="27520" ht="13.5" customHeight="1"/>
    <row r="27521" ht="13.5" customHeight="1"/>
    <row r="27522" ht="13.5" customHeight="1"/>
    <row r="27523" ht="13.5" customHeight="1"/>
    <row r="27524" ht="13.5" customHeight="1"/>
    <row r="27525" ht="13.5" customHeight="1"/>
    <row r="27526" ht="13.5" customHeight="1"/>
    <row r="27527" ht="13.5" customHeight="1"/>
    <row r="27528" ht="13.5" customHeight="1"/>
    <row r="27529" ht="13.5" customHeight="1"/>
    <row r="27530" ht="13.5" customHeight="1"/>
    <row r="27531" ht="13.5" customHeight="1"/>
    <row r="27532" ht="13.5" customHeight="1"/>
    <row r="27533" ht="13.5" customHeight="1"/>
    <row r="27534" ht="13.5" customHeight="1"/>
    <row r="27535" ht="13.5" customHeight="1"/>
    <row r="27536" ht="13.5" customHeight="1"/>
    <row r="27537" ht="13.5" customHeight="1"/>
    <row r="27538" ht="13.5" customHeight="1"/>
    <row r="27539" ht="13.5" customHeight="1"/>
    <row r="27540" ht="13.5" customHeight="1"/>
    <row r="27541" ht="13.5" customHeight="1"/>
    <row r="27542" ht="13.5" customHeight="1"/>
    <row r="27543" ht="13.5" customHeight="1"/>
    <row r="27544" ht="13.5" customHeight="1"/>
    <row r="27545" ht="13.5" customHeight="1"/>
    <row r="27546" ht="13.5" customHeight="1"/>
    <row r="27547" ht="13.5" customHeight="1"/>
    <row r="27548" ht="13.5" customHeight="1"/>
    <row r="27549" ht="13.5" customHeight="1"/>
    <row r="27550" ht="13.5" customHeight="1"/>
    <row r="27551" ht="13.5" customHeight="1"/>
    <row r="27552" ht="13.5" customHeight="1"/>
    <row r="27553" ht="13.5" customHeight="1"/>
    <row r="27554" ht="13.5" customHeight="1"/>
    <row r="27555" ht="13.5" customHeight="1"/>
    <row r="27556" ht="13.5" customHeight="1"/>
    <row r="27557" ht="13.5" customHeight="1"/>
    <row r="27558" ht="13.5" customHeight="1"/>
    <row r="27559" ht="13.5" customHeight="1"/>
    <row r="27560" ht="13.5" customHeight="1"/>
    <row r="27561" ht="13.5" customHeight="1"/>
    <row r="27562" ht="13.5" customHeight="1"/>
    <row r="27563" ht="13.5" customHeight="1"/>
    <row r="27564" ht="13.5" customHeight="1"/>
    <row r="27565" ht="13.5" customHeight="1"/>
    <row r="27566" ht="13.5" customHeight="1"/>
    <row r="27567" ht="13.5" customHeight="1"/>
    <row r="27568" ht="13.5" customHeight="1"/>
    <row r="27569" ht="13.5" customHeight="1"/>
    <row r="27570" ht="13.5" customHeight="1"/>
    <row r="27571" ht="13.5" customHeight="1"/>
    <row r="27572" ht="13.5" customHeight="1"/>
    <row r="27573" ht="13.5" customHeight="1"/>
    <row r="27574" ht="13.5" customHeight="1"/>
    <row r="27575" ht="13.5" customHeight="1"/>
    <row r="27576" ht="13.5" customHeight="1"/>
    <row r="27577" ht="13.5" customHeight="1"/>
    <row r="27578" ht="13.5" customHeight="1"/>
    <row r="27579" ht="13.5" customHeight="1"/>
    <row r="27580" ht="13.5" customHeight="1"/>
    <row r="27581" ht="13.5" customHeight="1"/>
    <row r="27582" ht="13.5" customHeight="1"/>
    <row r="27583" ht="13.5" customHeight="1"/>
    <row r="27584" ht="13.5" customHeight="1"/>
    <row r="27585" ht="13.5" customHeight="1"/>
    <row r="27586" ht="13.5" customHeight="1"/>
    <row r="27587" ht="13.5" customHeight="1"/>
    <row r="27588" ht="13.5" customHeight="1"/>
    <row r="27589" ht="13.5" customHeight="1"/>
    <row r="27590" ht="13.5" customHeight="1"/>
    <row r="27591" ht="13.5" customHeight="1"/>
    <row r="27592" ht="13.5" customHeight="1"/>
    <row r="27593" ht="13.5" customHeight="1"/>
    <row r="27594" ht="13.5" customHeight="1"/>
    <row r="27595" ht="13.5" customHeight="1"/>
    <row r="27596" ht="13.5" customHeight="1"/>
    <row r="27597" ht="13.5" customHeight="1"/>
    <row r="27598" ht="13.5" customHeight="1"/>
    <row r="27599" ht="13.5" customHeight="1"/>
    <row r="27600" ht="13.5" customHeight="1"/>
    <row r="27601" ht="13.5" customHeight="1"/>
    <row r="27602" ht="13.5" customHeight="1"/>
    <row r="27603" ht="13.5" customHeight="1"/>
    <row r="27604" ht="13.5" customHeight="1"/>
    <row r="27605" ht="13.5" customHeight="1"/>
    <row r="27606" ht="13.5" customHeight="1"/>
    <row r="27607" ht="13.5" customHeight="1"/>
    <row r="27608" ht="13.5" customHeight="1"/>
    <row r="27609" ht="13.5" customHeight="1"/>
    <row r="27610" ht="13.5" customHeight="1"/>
    <row r="27611" ht="13.5" customHeight="1"/>
    <row r="27612" ht="13.5" customHeight="1"/>
    <row r="27613" ht="13.5" customHeight="1"/>
    <row r="27614" ht="13.5" customHeight="1"/>
    <row r="27615" ht="13.5" customHeight="1"/>
    <row r="27616" ht="13.5" customHeight="1"/>
    <row r="27617" ht="13.5" customHeight="1"/>
    <row r="27618" ht="13.5" customHeight="1"/>
    <row r="27619" ht="13.5" customHeight="1"/>
    <row r="27620" ht="13.5" customHeight="1"/>
    <row r="27621" ht="13.5" customHeight="1"/>
    <row r="27622" ht="13.5" customHeight="1"/>
    <row r="27623" ht="13.5" customHeight="1"/>
    <row r="27624" ht="13.5" customHeight="1"/>
    <row r="27625" ht="13.5" customHeight="1"/>
    <row r="27626" ht="13.5" customHeight="1"/>
    <row r="27627" ht="13.5" customHeight="1"/>
    <row r="27628" ht="13.5" customHeight="1"/>
    <row r="27629" ht="13.5" customHeight="1"/>
    <row r="27630" ht="13.5" customHeight="1"/>
    <row r="27631" ht="13.5" customHeight="1"/>
    <row r="27632" ht="13.5" customHeight="1"/>
    <row r="27633" ht="13.5" customHeight="1"/>
    <row r="27634" ht="13.5" customHeight="1"/>
    <row r="27635" ht="13.5" customHeight="1"/>
    <row r="27636" ht="13.5" customHeight="1"/>
    <row r="27637" ht="13.5" customHeight="1"/>
    <row r="27638" ht="13.5" customHeight="1"/>
    <row r="27639" ht="13.5" customHeight="1"/>
    <row r="27640" ht="13.5" customHeight="1"/>
    <row r="27641" ht="13.5" customHeight="1"/>
    <row r="27642" ht="13.5" customHeight="1"/>
    <row r="27643" ht="13.5" customHeight="1"/>
    <row r="27644" ht="13.5" customHeight="1"/>
    <row r="27645" ht="13.5" customHeight="1"/>
    <row r="27646" ht="13.5" customHeight="1"/>
    <row r="27647" ht="13.5" customHeight="1"/>
    <row r="27648" ht="13.5" customHeight="1"/>
    <row r="27649" ht="13.5" customHeight="1"/>
    <row r="27650" ht="13.5" customHeight="1"/>
    <row r="27651" ht="13.5" customHeight="1"/>
    <row r="27652" ht="13.5" customHeight="1"/>
    <row r="27653" ht="13.5" customHeight="1"/>
    <row r="27654" ht="13.5" customHeight="1"/>
    <row r="27655" ht="13.5" customHeight="1"/>
    <row r="27656" ht="13.5" customHeight="1"/>
    <row r="27657" ht="13.5" customHeight="1"/>
    <row r="27658" ht="13.5" customHeight="1"/>
    <row r="27659" ht="13.5" customHeight="1"/>
    <row r="27660" ht="13.5" customHeight="1"/>
    <row r="27661" ht="13.5" customHeight="1"/>
    <row r="27662" ht="13.5" customHeight="1"/>
    <row r="27663" ht="13.5" customHeight="1"/>
    <row r="27664" ht="13.5" customHeight="1"/>
    <row r="27665" ht="13.5" customHeight="1"/>
    <row r="27666" ht="13.5" customHeight="1"/>
    <row r="27667" ht="13.5" customHeight="1"/>
    <row r="27668" ht="13.5" customHeight="1"/>
    <row r="27669" ht="13.5" customHeight="1"/>
    <row r="27670" ht="13.5" customHeight="1"/>
    <row r="27671" ht="13.5" customHeight="1"/>
    <row r="27672" ht="13.5" customHeight="1"/>
    <row r="27673" ht="13.5" customHeight="1"/>
    <row r="27674" ht="13.5" customHeight="1"/>
    <row r="27675" ht="13.5" customHeight="1"/>
    <row r="27676" ht="13.5" customHeight="1"/>
    <row r="27677" ht="13.5" customHeight="1"/>
    <row r="27678" ht="13.5" customHeight="1"/>
    <row r="27679" ht="13.5" customHeight="1"/>
    <row r="27680" ht="13.5" customHeight="1"/>
    <row r="27681" ht="13.5" customHeight="1"/>
    <row r="27682" ht="13.5" customHeight="1"/>
    <row r="27683" ht="13.5" customHeight="1"/>
    <row r="27684" ht="13.5" customHeight="1"/>
    <row r="27685" ht="13.5" customHeight="1"/>
    <row r="27686" ht="13.5" customHeight="1"/>
    <row r="27687" ht="13.5" customHeight="1"/>
    <row r="27688" ht="13.5" customHeight="1"/>
    <row r="27689" ht="13.5" customHeight="1"/>
    <row r="27690" ht="13.5" customHeight="1"/>
    <row r="27691" ht="13.5" customHeight="1"/>
    <row r="27692" ht="13.5" customHeight="1"/>
    <row r="27693" ht="13.5" customHeight="1"/>
    <row r="27694" ht="13.5" customHeight="1"/>
    <row r="27695" ht="13.5" customHeight="1"/>
    <row r="27696" ht="13.5" customHeight="1"/>
    <row r="27697" ht="13.5" customHeight="1"/>
    <row r="27698" ht="13.5" customHeight="1"/>
    <row r="27699" ht="13.5" customHeight="1"/>
    <row r="27700" ht="13.5" customHeight="1"/>
    <row r="27701" ht="13.5" customHeight="1"/>
    <row r="27702" ht="13.5" customHeight="1"/>
    <row r="27703" ht="13.5" customHeight="1"/>
    <row r="27704" ht="13.5" customHeight="1"/>
    <row r="27705" ht="13.5" customHeight="1"/>
    <row r="27706" ht="13.5" customHeight="1"/>
    <row r="27707" ht="13.5" customHeight="1"/>
    <row r="27708" ht="13.5" customHeight="1"/>
    <row r="27709" ht="13.5" customHeight="1"/>
    <row r="27710" ht="13.5" customHeight="1"/>
    <row r="27711" ht="13.5" customHeight="1"/>
    <row r="27712" ht="13.5" customHeight="1"/>
    <row r="27713" ht="13.5" customHeight="1"/>
    <row r="27714" ht="13.5" customHeight="1"/>
    <row r="27715" ht="13.5" customHeight="1"/>
    <row r="27716" ht="13.5" customHeight="1"/>
    <row r="27717" ht="13.5" customHeight="1"/>
    <row r="27718" ht="13.5" customHeight="1"/>
    <row r="27719" ht="13.5" customHeight="1"/>
    <row r="27720" ht="13.5" customHeight="1"/>
    <row r="27721" ht="13.5" customHeight="1"/>
    <row r="27722" ht="13.5" customHeight="1"/>
    <row r="27723" ht="13.5" customHeight="1"/>
    <row r="27724" ht="13.5" customHeight="1"/>
    <row r="27725" ht="13.5" customHeight="1"/>
    <row r="27726" ht="13.5" customHeight="1"/>
    <row r="27727" ht="13.5" customHeight="1"/>
    <row r="27728" ht="13.5" customHeight="1"/>
    <row r="27729" ht="13.5" customHeight="1"/>
    <row r="27730" ht="13.5" customHeight="1"/>
    <row r="27731" ht="13.5" customHeight="1"/>
    <row r="27732" ht="13.5" customHeight="1"/>
    <row r="27733" ht="13.5" customHeight="1"/>
    <row r="27734" ht="13.5" customHeight="1"/>
    <row r="27735" ht="13.5" customHeight="1"/>
    <row r="27736" ht="13.5" customHeight="1"/>
    <row r="27737" ht="13.5" customHeight="1"/>
    <row r="27738" ht="13.5" customHeight="1"/>
    <row r="27739" ht="13.5" customHeight="1"/>
    <row r="27740" ht="13.5" customHeight="1"/>
    <row r="27741" ht="13.5" customHeight="1"/>
    <row r="27742" ht="13.5" customHeight="1"/>
    <row r="27743" ht="13.5" customHeight="1"/>
    <row r="27744" ht="13.5" customHeight="1"/>
    <row r="27745" ht="13.5" customHeight="1"/>
    <row r="27746" ht="13.5" customHeight="1"/>
    <row r="27747" ht="13.5" customHeight="1"/>
    <row r="27748" ht="13.5" customHeight="1"/>
    <row r="27749" ht="13.5" customHeight="1"/>
    <row r="27750" ht="13.5" customHeight="1"/>
    <row r="27751" ht="13.5" customHeight="1"/>
    <row r="27752" ht="13.5" customHeight="1"/>
    <row r="27753" ht="13.5" customHeight="1"/>
    <row r="27754" ht="13.5" customHeight="1"/>
    <row r="27755" ht="13.5" customHeight="1"/>
    <row r="27756" ht="13.5" customHeight="1"/>
    <row r="27757" ht="13.5" customHeight="1"/>
    <row r="27758" ht="13.5" customHeight="1"/>
    <row r="27759" ht="13.5" customHeight="1"/>
    <row r="27760" ht="13.5" customHeight="1"/>
    <row r="27761" ht="13.5" customHeight="1"/>
    <row r="27762" ht="13.5" customHeight="1"/>
    <row r="27763" ht="13.5" customHeight="1"/>
    <row r="27764" ht="13.5" customHeight="1"/>
    <row r="27765" ht="13.5" customHeight="1"/>
    <row r="27766" ht="13.5" customHeight="1"/>
    <row r="27767" ht="13.5" customHeight="1"/>
    <row r="27768" ht="13.5" customHeight="1"/>
    <row r="27769" ht="13.5" customHeight="1"/>
    <row r="27770" ht="13.5" customHeight="1"/>
    <row r="27771" ht="13.5" customHeight="1"/>
    <row r="27772" ht="13.5" customHeight="1"/>
    <row r="27773" ht="13.5" customHeight="1"/>
    <row r="27774" ht="13.5" customHeight="1"/>
    <row r="27775" ht="13.5" customHeight="1"/>
    <row r="27776" ht="13.5" customHeight="1"/>
    <row r="27777" ht="13.5" customHeight="1"/>
    <row r="27778" ht="13.5" customHeight="1"/>
    <row r="27779" ht="13.5" customHeight="1"/>
    <row r="27780" ht="13.5" customHeight="1"/>
    <row r="27781" ht="13.5" customHeight="1"/>
    <row r="27782" ht="13.5" customHeight="1"/>
    <row r="27783" ht="13.5" customHeight="1"/>
    <row r="27784" ht="13.5" customHeight="1"/>
    <row r="27785" ht="13.5" customHeight="1"/>
    <row r="27786" ht="13.5" customHeight="1"/>
    <row r="27787" ht="13.5" customHeight="1"/>
    <row r="27788" ht="13.5" customHeight="1"/>
    <row r="27789" ht="13.5" customHeight="1"/>
    <row r="27790" ht="13.5" customHeight="1"/>
    <row r="27791" ht="13.5" customHeight="1"/>
    <row r="27792" ht="13.5" customHeight="1"/>
    <row r="27793" ht="13.5" customHeight="1"/>
    <row r="27794" ht="13.5" customHeight="1"/>
    <row r="27795" ht="13.5" customHeight="1"/>
    <row r="27796" ht="13.5" customHeight="1"/>
    <row r="27797" ht="13.5" customHeight="1"/>
    <row r="27798" ht="13.5" customHeight="1"/>
    <row r="27799" ht="13.5" customHeight="1"/>
    <row r="27800" ht="13.5" customHeight="1"/>
    <row r="27801" ht="13.5" customHeight="1"/>
    <row r="27802" ht="13.5" customHeight="1"/>
    <row r="27803" ht="13.5" customHeight="1"/>
    <row r="27804" ht="13.5" customHeight="1"/>
    <row r="27805" ht="13.5" customHeight="1"/>
    <row r="27806" ht="13.5" customHeight="1"/>
    <row r="27807" ht="13.5" customHeight="1"/>
    <row r="27808" ht="13.5" customHeight="1"/>
    <row r="27809" ht="13.5" customHeight="1"/>
    <row r="27810" ht="13.5" customHeight="1"/>
    <row r="27811" ht="13.5" customHeight="1"/>
    <row r="27812" ht="13.5" customHeight="1"/>
    <row r="27813" ht="13.5" customHeight="1"/>
    <row r="27814" ht="13.5" customHeight="1"/>
    <row r="27815" ht="13.5" customHeight="1"/>
    <row r="27816" ht="13.5" customHeight="1"/>
    <row r="27817" ht="13.5" customHeight="1"/>
    <row r="27818" ht="13.5" customHeight="1"/>
    <row r="27819" ht="13.5" customHeight="1"/>
    <row r="27820" ht="13.5" customHeight="1"/>
    <row r="27821" ht="13.5" customHeight="1"/>
    <row r="27822" ht="13.5" customHeight="1"/>
    <row r="27823" ht="13.5" customHeight="1"/>
    <row r="27824" ht="13.5" customHeight="1"/>
    <row r="27825" ht="13.5" customHeight="1"/>
    <row r="27826" ht="13.5" customHeight="1"/>
    <row r="27827" ht="13.5" customHeight="1"/>
    <row r="27828" ht="13.5" customHeight="1"/>
    <row r="27829" ht="13.5" customHeight="1"/>
    <row r="27830" ht="13.5" customHeight="1"/>
    <row r="27831" ht="13.5" customHeight="1"/>
    <row r="27832" ht="13.5" customHeight="1"/>
    <row r="27833" ht="13.5" customHeight="1"/>
    <row r="27834" ht="13.5" customHeight="1"/>
    <row r="27835" ht="13.5" customHeight="1"/>
    <row r="27836" ht="13.5" customHeight="1"/>
    <row r="27837" ht="13.5" customHeight="1"/>
    <row r="27838" ht="13.5" customHeight="1"/>
    <row r="27839" ht="13.5" customHeight="1"/>
    <row r="27840" ht="13.5" customHeight="1"/>
    <row r="27841" ht="13.5" customHeight="1"/>
    <row r="27842" ht="13.5" customHeight="1"/>
    <row r="27843" ht="13.5" customHeight="1"/>
    <row r="27844" ht="13.5" customHeight="1"/>
    <row r="27845" ht="13.5" customHeight="1"/>
    <row r="27846" ht="13.5" customHeight="1"/>
    <row r="27847" ht="13.5" customHeight="1"/>
    <row r="27848" ht="13.5" customHeight="1"/>
    <row r="27849" ht="13.5" customHeight="1"/>
    <row r="27850" ht="13.5" customHeight="1"/>
    <row r="27851" ht="13.5" customHeight="1"/>
    <row r="27852" ht="13.5" customHeight="1"/>
    <row r="27853" ht="13.5" customHeight="1"/>
    <row r="27854" ht="13.5" customHeight="1"/>
    <row r="27855" ht="13.5" customHeight="1"/>
    <row r="27856" ht="13.5" customHeight="1"/>
    <row r="27857" ht="13.5" customHeight="1"/>
    <row r="27858" ht="13.5" customHeight="1"/>
    <row r="27859" ht="13.5" customHeight="1"/>
    <row r="27860" ht="13.5" customHeight="1"/>
    <row r="27861" ht="13.5" customHeight="1"/>
    <row r="27862" ht="13.5" customHeight="1"/>
    <row r="27863" ht="13.5" customHeight="1"/>
    <row r="27864" ht="13.5" customHeight="1"/>
    <row r="27865" ht="13.5" customHeight="1"/>
    <row r="27866" ht="13.5" customHeight="1"/>
    <row r="27867" ht="13.5" customHeight="1"/>
    <row r="27868" ht="13.5" customHeight="1"/>
    <row r="27869" ht="13.5" customHeight="1"/>
    <row r="27870" ht="13.5" customHeight="1"/>
    <row r="27871" ht="13.5" customHeight="1"/>
    <row r="27872" ht="13.5" customHeight="1"/>
    <row r="27873" ht="13.5" customHeight="1"/>
    <row r="27874" ht="13.5" customHeight="1"/>
    <row r="27875" ht="13.5" customHeight="1"/>
    <row r="27876" ht="13.5" customHeight="1"/>
    <row r="27877" ht="13.5" customHeight="1"/>
    <row r="27878" ht="13.5" customHeight="1"/>
    <row r="27879" ht="13.5" customHeight="1"/>
    <row r="27880" ht="13.5" customHeight="1"/>
    <row r="27881" ht="13.5" customHeight="1"/>
    <row r="27882" ht="13.5" customHeight="1"/>
    <row r="27883" ht="13.5" customHeight="1"/>
    <row r="27884" ht="13.5" customHeight="1"/>
    <row r="27885" ht="13.5" customHeight="1"/>
    <row r="27886" ht="13.5" customHeight="1"/>
    <row r="27887" ht="13.5" customHeight="1"/>
    <row r="27888" ht="13.5" customHeight="1"/>
    <row r="27889" ht="13.5" customHeight="1"/>
    <row r="27890" ht="13.5" customHeight="1"/>
    <row r="27891" ht="13.5" customHeight="1"/>
    <row r="27892" ht="13.5" customHeight="1"/>
    <row r="27893" ht="13.5" customHeight="1"/>
    <row r="27894" ht="13.5" customHeight="1"/>
    <row r="27895" ht="13.5" customHeight="1"/>
    <row r="27896" ht="13.5" customHeight="1"/>
    <row r="27897" ht="13.5" customHeight="1"/>
    <row r="27898" ht="13.5" customHeight="1"/>
    <row r="27899" ht="13.5" customHeight="1"/>
    <row r="27900" ht="13.5" customHeight="1"/>
    <row r="27901" ht="13.5" customHeight="1"/>
    <row r="27902" ht="13.5" customHeight="1"/>
    <row r="27903" ht="13.5" customHeight="1"/>
    <row r="27904" ht="13.5" customHeight="1"/>
    <row r="27905" ht="13.5" customHeight="1"/>
    <row r="27906" ht="13.5" customHeight="1"/>
    <row r="27907" ht="13.5" customHeight="1"/>
    <row r="27908" ht="13.5" customHeight="1"/>
    <row r="27909" ht="13.5" customHeight="1"/>
    <row r="27910" ht="13.5" customHeight="1"/>
    <row r="27911" ht="13.5" customHeight="1"/>
    <row r="27912" ht="13.5" customHeight="1"/>
    <row r="27913" ht="13.5" customHeight="1"/>
    <row r="27914" ht="13.5" customHeight="1"/>
    <row r="27915" ht="13.5" customHeight="1"/>
    <row r="27916" ht="13.5" customHeight="1"/>
    <row r="27917" ht="13.5" customHeight="1"/>
    <row r="27918" ht="13.5" customHeight="1"/>
    <row r="27919" ht="13.5" customHeight="1"/>
    <row r="27920" ht="13.5" customHeight="1"/>
    <row r="27921" ht="13.5" customHeight="1"/>
    <row r="27922" ht="13.5" customHeight="1"/>
    <row r="27923" ht="13.5" customHeight="1"/>
    <row r="27924" ht="13.5" customHeight="1"/>
    <row r="27925" ht="13.5" customHeight="1"/>
    <row r="27926" ht="13.5" customHeight="1"/>
    <row r="27927" ht="13.5" customHeight="1"/>
    <row r="27928" ht="13.5" customHeight="1"/>
    <row r="27929" ht="13.5" customHeight="1"/>
    <row r="27930" ht="13.5" customHeight="1"/>
    <row r="27931" ht="13.5" customHeight="1"/>
    <row r="27932" ht="13.5" customHeight="1"/>
    <row r="27933" ht="13.5" customHeight="1"/>
    <row r="27934" ht="13.5" customHeight="1"/>
    <row r="27935" ht="13.5" customHeight="1"/>
    <row r="27936" ht="13.5" customHeight="1"/>
    <row r="27937" ht="13.5" customHeight="1"/>
    <row r="27938" ht="13.5" customHeight="1"/>
    <row r="27939" ht="13.5" customHeight="1"/>
    <row r="27940" ht="13.5" customHeight="1"/>
    <row r="27941" ht="13.5" customHeight="1"/>
    <row r="27942" ht="13.5" customHeight="1"/>
    <row r="27943" ht="13.5" customHeight="1"/>
    <row r="27944" ht="13.5" customHeight="1"/>
    <row r="27945" ht="13.5" customHeight="1"/>
    <row r="27946" ht="13.5" customHeight="1"/>
    <row r="27947" ht="13.5" customHeight="1"/>
    <row r="27948" ht="13.5" customHeight="1"/>
    <row r="27949" ht="13.5" customHeight="1"/>
    <row r="27950" ht="13.5" customHeight="1"/>
    <row r="27951" ht="13.5" customHeight="1"/>
    <row r="27952" ht="13.5" customHeight="1"/>
    <row r="27953" ht="13.5" customHeight="1"/>
    <row r="27954" ht="13.5" customHeight="1"/>
    <row r="27955" ht="13.5" customHeight="1"/>
    <row r="27956" ht="13.5" customHeight="1"/>
    <row r="27957" ht="13.5" customHeight="1"/>
    <row r="27958" ht="13.5" customHeight="1"/>
    <row r="27959" ht="13.5" customHeight="1"/>
    <row r="27960" ht="13.5" customHeight="1"/>
    <row r="27961" ht="13.5" customHeight="1"/>
    <row r="27962" ht="13.5" customHeight="1"/>
    <row r="27963" ht="13.5" customHeight="1"/>
    <row r="27964" ht="13.5" customHeight="1"/>
    <row r="27965" ht="13.5" customHeight="1"/>
    <row r="27966" ht="13.5" customHeight="1"/>
    <row r="27967" ht="13.5" customHeight="1"/>
    <row r="27968" ht="13.5" customHeight="1"/>
    <row r="27969" ht="13.5" customHeight="1"/>
    <row r="27970" ht="13.5" customHeight="1"/>
    <row r="27971" ht="13.5" customHeight="1"/>
    <row r="27972" ht="13.5" customHeight="1"/>
    <row r="27973" ht="13.5" customHeight="1"/>
    <row r="27974" ht="13.5" customHeight="1"/>
    <row r="27975" ht="13.5" customHeight="1"/>
    <row r="27976" ht="13.5" customHeight="1"/>
    <row r="27977" ht="13.5" customHeight="1"/>
    <row r="27978" ht="13.5" customHeight="1"/>
    <row r="27979" ht="13.5" customHeight="1"/>
    <row r="27980" ht="13.5" customHeight="1"/>
    <row r="27981" ht="13.5" customHeight="1"/>
    <row r="27982" ht="13.5" customHeight="1"/>
    <row r="27983" ht="13.5" customHeight="1"/>
    <row r="27984" ht="13.5" customHeight="1"/>
    <row r="27985" ht="13.5" customHeight="1"/>
    <row r="27986" ht="13.5" customHeight="1"/>
    <row r="27987" ht="13.5" customHeight="1"/>
    <row r="27988" ht="13.5" customHeight="1"/>
    <row r="27989" ht="13.5" customHeight="1"/>
    <row r="27990" ht="13.5" customHeight="1"/>
    <row r="27991" ht="13.5" customHeight="1"/>
    <row r="27992" ht="13.5" customHeight="1"/>
    <row r="27993" ht="13.5" customHeight="1"/>
    <row r="27994" ht="13.5" customHeight="1"/>
    <row r="27995" ht="13.5" customHeight="1"/>
    <row r="27996" ht="13.5" customHeight="1"/>
    <row r="27997" ht="13.5" customHeight="1"/>
    <row r="27998" ht="13.5" customHeight="1"/>
    <row r="27999" ht="13.5" customHeight="1"/>
    <row r="28000" ht="13.5" customHeight="1"/>
    <row r="28001" ht="13.5" customHeight="1"/>
    <row r="28002" ht="13.5" customHeight="1"/>
    <row r="28003" ht="13.5" customHeight="1"/>
    <row r="28004" ht="13.5" customHeight="1"/>
    <row r="28005" ht="13.5" customHeight="1"/>
    <row r="28006" ht="13.5" customHeight="1"/>
    <row r="28007" ht="13.5" customHeight="1"/>
    <row r="28008" ht="13.5" customHeight="1"/>
    <row r="28009" ht="13.5" customHeight="1"/>
    <row r="28010" ht="13.5" customHeight="1"/>
    <row r="28011" ht="13.5" customHeight="1"/>
    <row r="28012" ht="13.5" customHeight="1"/>
    <row r="28013" ht="13.5" customHeight="1"/>
    <row r="28014" ht="13.5" customHeight="1"/>
    <row r="28015" ht="13.5" customHeight="1"/>
    <row r="28016" ht="13.5" customHeight="1"/>
    <row r="28017" ht="13.5" customHeight="1"/>
    <row r="28018" ht="13.5" customHeight="1"/>
    <row r="28019" ht="13.5" customHeight="1"/>
    <row r="28020" ht="13.5" customHeight="1"/>
    <row r="28021" ht="13.5" customHeight="1"/>
    <row r="28022" ht="13.5" customHeight="1"/>
    <row r="28023" ht="13.5" customHeight="1"/>
    <row r="28024" ht="13.5" customHeight="1"/>
    <row r="28025" ht="13.5" customHeight="1"/>
    <row r="28026" ht="13.5" customHeight="1"/>
    <row r="28027" ht="13.5" customHeight="1"/>
    <row r="28028" ht="13.5" customHeight="1"/>
    <row r="28029" ht="13.5" customHeight="1"/>
    <row r="28030" ht="13.5" customHeight="1"/>
    <row r="28031" ht="13.5" customHeight="1"/>
    <row r="28032" ht="13.5" customHeight="1"/>
    <row r="28033" ht="13.5" customHeight="1"/>
    <row r="28034" ht="13.5" customHeight="1"/>
    <row r="28035" ht="13.5" customHeight="1"/>
    <row r="28036" ht="13.5" customHeight="1"/>
    <row r="28037" ht="13.5" customHeight="1"/>
    <row r="28038" ht="13.5" customHeight="1"/>
    <row r="28039" ht="13.5" customHeight="1"/>
    <row r="28040" ht="13.5" customHeight="1"/>
    <row r="28041" ht="13.5" customHeight="1"/>
    <row r="28042" ht="13.5" customHeight="1"/>
    <row r="28043" ht="13.5" customHeight="1"/>
    <row r="28044" ht="13.5" customHeight="1"/>
    <row r="28045" ht="13.5" customHeight="1"/>
    <row r="28046" ht="13.5" customHeight="1"/>
    <row r="28047" ht="13.5" customHeight="1"/>
    <row r="28048" ht="13.5" customHeight="1"/>
    <row r="28049" ht="13.5" customHeight="1"/>
    <row r="28050" ht="13.5" customHeight="1"/>
    <row r="28051" ht="13.5" customHeight="1"/>
    <row r="28052" ht="13.5" customHeight="1"/>
    <row r="28053" ht="13.5" customHeight="1"/>
    <row r="28054" ht="13.5" customHeight="1"/>
    <row r="28055" ht="13.5" customHeight="1"/>
    <row r="28056" ht="13.5" customHeight="1"/>
    <row r="28057" ht="13.5" customHeight="1"/>
    <row r="28058" ht="13.5" customHeight="1"/>
    <row r="28059" ht="13.5" customHeight="1"/>
    <row r="28060" ht="13.5" customHeight="1"/>
    <row r="28061" ht="13.5" customHeight="1"/>
    <row r="28062" ht="13.5" customHeight="1"/>
    <row r="28063" ht="13.5" customHeight="1"/>
    <row r="28064" ht="13.5" customHeight="1"/>
    <row r="28065" ht="13.5" customHeight="1"/>
    <row r="28066" ht="13.5" customHeight="1"/>
    <row r="28067" ht="13.5" customHeight="1"/>
    <row r="28068" ht="13.5" customHeight="1"/>
    <row r="28069" ht="13.5" customHeight="1"/>
    <row r="28070" ht="13.5" customHeight="1"/>
    <row r="28071" ht="13.5" customHeight="1"/>
    <row r="28072" ht="13.5" customHeight="1"/>
    <row r="28073" ht="13.5" customHeight="1"/>
    <row r="28074" ht="13.5" customHeight="1"/>
    <row r="28075" ht="13.5" customHeight="1"/>
    <row r="28076" ht="13.5" customHeight="1"/>
    <row r="28077" ht="13.5" customHeight="1"/>
    <row r="28078" ht="13.5" customHeight="1"/>
    <row r="28079" ht="13.5" customHeight="1"/>
    <row r="28080" ht="13.5" customHeight="1"/>
    <row r="28081" ht="13.5" customHeight="1"/>
    <row r="28082" ht="13.5" customHeight="1"/>
    <row r="28083" ht="13.5" customHeight="1"/>
    <row r="28084" ht="13.5" customHeight="1"/>
    <row r="28085" ht="13.5" customHeight="1"/>
    <row r="28086" ht="13.5" customHeight="1"/>
    <row r="28087" ht="13.5" customHeight="1"/>
    <row r="28088" ht="13.5" customHeight="1"/>
    <row r="28089" ht="13.5" customHeight="1"/>
    <row r="28090" ht="13.5" customHeight="1"/>
    <row r="28091" ht="13.5" customHeight="1"/>
    <row r="28092" ht="13.5" customHeight="1"/>
    <row r="28093" ht="13.5" customHeight="1"/>
    <row r="28094" ht="13.5" customHeight="1"/>
    <row r="28095" ht="13.5" customHeight="1"/>
    <row r="28096" ht="13.5" customHeight="1"/>
    <row r="28097" ht="13.5" customHeight="1"/>
    <row r="28098" ht="13.5" customHeight="1"/>
    <row r="28099" ht="13.5" customHeight="1"/>
    <row r="28100" ht="13.5" customHeight="1"/>
    <row r="28101" ht="13.5" customHeight="1"/>
    <row r="28102" ht="13.5" customHeight="1"/>
    <row r="28103" ht="13.5" customHeight="1"/>
    <row r="28104" ht="13.5" customHeight="1"/>
    <row r="28105" ht="13.5" customHeight="1"/>
    <row r="28106" ht="13.5" customHeight="1"/>
    <row r="28107" ht="13.5" customHeight="1"/>
    <row r="28108" ht="13.5" customHeight="1"/>
    <row r="28109" ht="13.5" customHeight="1"/>
    <row r="28110" ht="13.5" customHeight="1"/>
    <row r="28111" ht="13.5" customHeight="1"/>
    <row r="28112" ht="13.5" customHeight="1"/>
    <row r="28113" ht="13.5" customHeight="1"/>
    <row r="28114" ht="13.5" customHeight="1"/>
    <row r="28115" ht="13.5" customHeight="1"/>
    <row r="28116" ht="13.5" customHeight="1"/>
    <row r="28117" ht="13.5" customHeight="1"/>
    <row r="28118" ht="13.5" customHeight="1"/>
    <row r="28119" ht="13.5" customHeight="1"/>
    <row r="28120" ht="13.5" customHeight="1"/>
    <row r="28121" ht="13.5" customHeight="1"/>
    <row r="28122" ht="13.5" customHeight="1"/>
    <row r="28123" ht="13.5" customHeight="1"/>
    <row r="28124" ht="13.5" customHeight="1"/>
    <row r="28125" ht="13.5" customHeight="1"/>
    <row r="28126" ht="13.5" customHeight="1"/>
    <row r="28127" ht="13.5" customHeight="1"/>
    <row r="28128" ht="13.5" customHeight="1"/>
    <row r="28129" ht="13.5" customHeight="1"/>
    <row r="28130" ht="13.5" customHeight="1"/>
    <row r="28131" ht="13.5" customHeight="1"/>
    <row r="28132" ht="13.5" customHeight="1"/>
    <row r="28133" ht="13.5" customHeight="1"/>
    <row r="28134" ht="13.5" customHeight="1"/>
    <row r="28135" ht="13.5" customHeight="1"/>
    <row r="28136" ht="13.5" customHeight="1"/>
    <row r="28137" ht="13.5" customHeight="1"/>
    <row r="28138" ht="13.5" customHeight="1"/>
    <row r="28139" ht="13.5" customHeight="1"/>
    <row r="28140" ht="13.5" customHeight="1"/>
    <row r="28141" ht="13.5" customHeight="1"/>
    <row r="28142" ht="13.5" customHeight="1"/>
    <row r="28143" ht="13.5" customHeight="1"/>
    <row r="28144" ht="13.5" customHeight="1"/>
    <row r="28145" ht="13.5" customHeight="1"/>
    <row r="28146" ht="13.5" customHeight="1"/>
    <row r="28147" ht="13.5" customHeight="1"/>
    <row r="28148" ht="13.5" customHeight="1"/>
    <row r="28149" ht="13.5" customHeight="1"/>
    <row r="28150" ht="13.5" customHeight="1"/>
    <row r="28151" ht="13.5" customHeight="1"/>
    <row r="28152" ht="13.5" customHeight="1"/>
    <row r="28153" ht="13.5" customHeight="1"/>
    <row r="28154" ht="13.5" customHeight="1"/>
    <row r="28155" ht="13.5" customHeight="1"/>
    <row r="28156" ht="13.5" customHeight="1"/>
    <row r="28157" ht="13.5" customHeight="1"/>
    <row r="28158" ht="13.5" customHeight="1"/>
    <row r="28159" ht="13.5" customHeight="1"/>
    <row r="28160" ht="13.5" customHeight="1"/>
    <row r="28161" ht="13.5" customHeight="1"/>
    <row r="28162" ht="13.5" customHeight="1"/>
    <row r="28163" ht="13.5" customHeight="1"/>
    <row r="28164" ht="13.5" customHeight="1"/>
    <row r="28165" ht="13.5" customHeight="1"/>
    <row r="28166" ht="13.5" customHeight="1"/>
    <row r="28167" ht="13.5" customHeight="1"/>
    <row r="28168" ht="13.5" customHeight="1"/>
    <row r="28169" ht="13.5" customHeight="1"/>
    <row r="28170" ht="13.5" customHeight="1"/>
    <row r="28171" ht="13.5" customHeight="1"/>
    <row r="28172" ht="13.5" customHeight="1"/>
    <row r="28173" ht="13.5" customHeight="1"/>
    <row r="28174" ht="13.5" customHeight="1"/>
    <row r="28175" ht="13.5" customHeight="1"/>
    <row r="28176" ht="13.5" customHeight="1"/>
    <row r="28177" ht="13.5" customHeight="1"/>
    <row r="28178" ht="13.5" customHeight="1"/>
    <row r="28179" ht="13.5" customHeight="1"/>
    <row r="28180" ht="13.5" customHeight="1"/>
    <row r="28181" ht="13.5" customHeight="1"/>
    <row r="28182" ht="13.5" customHeight="1"/>
    <row r="28183" ht="13.5" customHeight="1"/>
    <row r="28184" ht="13.5" customHeight="1"/>
    <row r="28185" ht="13.5" customHeight="1"/>
    <row r="28186" ht="13.5" customHeight="1"/>
    <row r="28187" ht="13.5" customHeight="1"/>
    <row r="28188" ht="13.5" customHeight="1"/>
    <row r="28189" ht="13.5" customHeight="1"/>
    <row r="28190" ht="13.5" customHeight="1"/>
    <row r="28191" ht="13.5" customHeight="1"/>
    <row r="28192" ht="13.5" customHeight="1"/>
    <row r="28193" ht="13.5" customHeight="1"/>
    <row r="28194" ht="13.5" customHeight="1"/>
    <row r="28195" ht="13.5" customHeight="1"/>
    <row r="28196" ht="13.5" customHeight="1"/>
    <row r="28197" ht="13.5" customHeight="1"/>
    <row r="28198" ht="13.5" customHeight="1"/>
    <row r="28199" ht="13.5" customHeight="1"/>
    <row r="28200" ht="13.5" customHeight="1"/>
    <row r="28201" ht="13.5" customHeight="1"/>
    <row r="28202" ht="13.5" customHeight="1"/>
    <row r="28203" ht="13.5" customHeight="1"/>
    <row r="28204" ht="13.5" customHeight="1"/>
    <row r="28205" ht="13.5" customHeight="1"/>
    <row r="28206" ht="13.5" customHeight="1"/>
    <row r="28207" ht="13.5" customHeight="1"/>
    <row r="28208" ht="13.5" customHeight="1"/>
    <row r="28209" ht="13.5" customHeight="1"/>
    <row r="28210" ht="13.5" customHeight="1"/>
    <row r="28211" ht="13.5" customHeight="1"/>
    <row r="28212" ht="13.5" customHeight="1"/>
    <row r="28213" ht="13.5" customHeight="1"/>
    <row r="28214" ht="13.5" customHeight="1"/>
    <row r="28215" ht="13.5" customHeight="1"/>
    <row r="28216" ht="13.5" customHeight="1"/>
    <row r="28217" ht="13.5" customHeight="1"/>
    <row r="28218" ht="13.5" customHeight="1"/>
    <row r="28219" ht="13.5" customHeight="1"/>
    <row r="28220" ht="13.5" customHeight="1"/>
    <row r="28221" ht="13.5" customHeight="1"/>
    <row r="28222" ht="13.5" customHeight="1"/>
    <row r="28223" ht="13.5" customHeight="1"/>
    <row r="28224" ht="13.5" customHeight="1"/>
    <row r="28225" ht="13.5" customHeight="1"/>
    <row r="28226" ht="13.5" customHeight="1"/>
    <row r="28227" ht="13.5" customHeight="1"/>
    <row r="28228" ht="13.5" customHeight="1"/>
    <row r="28229" ht="13.5" customHeight="1"/>
    <row r="28230" ht="13.5" customHeight="1"/>
    <row r="28231" ht="13.5" customHeight="1"/>
    <row r="28232" ht="13.5" customHeight="1"/>
    <row r="28233" ht="13.5" customHeight="1"/>
    <row r="28234" ht="13.5" customHeight="1"/>
    <row r="28235" ht="13.5" customHeight="1"/>
    <row r="28236" ht="13.5" customHeight="1"/>
    <row r="28237" ht="13.5" customHeight="1"/>
    <row r="28238" ht="13.5" customHeight="1"/>
    <row r="28239" ht="13.5" customHeight="1"/>
    <row r="28240" ht="13.5" customHeight="1"/>
    <row r="28241" ht="13.5" customHeight="1"/>
    <row r="28242" ht="13.5" customHeight="1"/>
    <row r="28243" ht="13.5" customHeight="1"/>
    <row r="28244" ht="13.5" customHeight="1"/>
    <row r="28245" ht="13.5" customHeight="1"/>
    <row r="28246" ht="13.5" customHeight="1"/>
    <row r="28247" ht="13.5" customHeight="1"/>
    <row r="28248" ht="13.5" customHeight="1"/>
    <row r="28249" ht="13.5" customHeight="1"/>
    <row r="28250" ht="13.5" customHeight="1"/>
    <row r="28251" ht="13.5" customHeight="1"/>
    <row r="28252" ht="13.5" customHeight="1"/>
    <row r="28253" ht="13.5" customHeight="1"/>
    <row r="28254" ht="13.5" customHeight="1"/>
    <row r="28255" ht="13.5" customHeight="1"/>
    <row r="28256" ht="13.5" customHeight="1"/>
    <row r="28257" ht="13.5" customHeight="1"/>
    <row r="28258" ht="13.5" customHeight="1"/>
    <row r="28259" ht="13.5" customHeight="1"/>
    <row r="28260" ht="13.5" customHeight="1"/>
    <row r="28261" ht="13.5" customHeight="1"/>
    <row r="28262" ht="13.5" customHeight="1"/>
    <row r="28263" ht="13.5" customHeight="1"/>
    <row r="28264" ht="13.5" customHeight="1"/>
    <row r="28265" ht="13.5" customHeight="1"/>
    <row r="28266" ht="13.5" customHeight="1"/>
    <row r="28267" ht="13.5" customHeight="1"/>
    <row r="28268" ht="13.5" customHeight="1"/>
    <row r="28269" ht="13.5" customHeight="1"/>
    <row r="28270" ht="13.5" customHeight="1"/>
    <row r="28271" ht="13.5" customHeight="1"/>
    <row r="28272" ht="13.5" customHeight="1"/>
    <row r="28273" ht="13.5" customHeight="1"/>
    <row r="28274" ht="13.5" customHeight="1"/>
    <row r="28275" ht="13.5" customHeight="1"/>
    <row r="28276" ht="13.5" customHeight="1"/>
    <row r="28277" ht="13.5" customHeight="1"/>
    <row r="28278" ht="13.5" customHeight="1"/>
    <row r="28279" ht="13.5" customHeight="1"/>
    <row r="28280" ht="13.5" customHeight="1"/>
    <row r="28281" ht="13.5" customHeight="1"/>
    <row r="28282" ht="13.5" customHeight="1"/>
    <row r="28283" ht="13.5" customHeight="1"/>
    <row r="28284" ht="13.5" customHeight="1"/>
    <row r="28285" ht="13.5" customHeight="1"/>
    <row r="28286" ht="13.5" customHeight="1"/>
    <row r="28287" ht="13.5" customHeight="1"/>
    <row r="28288" ht="13.5" customHeight="1"/>
    <row r="28289" ht="13.5" customHeight="1"/>
    <row r="28290" ht="13.5" customHeight="1"/>
    <row r="28291" ht="13.5" customHeight="1"/>
    <row r="28292" ht="13.5" customHeight="1"/>
    <row r="28293" ht="13.5" customHeight="1"/>
    <row r="28294" ht="13.5" customHeight="1"/>
    <row r="28295" ht="13.5" customHeight="1"/>
    <row r="28296" ht="13.5" customHeight="1"/>
    <row r="28297" ht="13.5" customHeight="1"/>
    <row r="28298" ht="13.5" customHeight="1"/>
    <row r="28299" ht="13.5" customHeight="1"/>
    <row r="28300" ht="13.5" customHeight="1"/>
    <row r="28301" ht="13.5" customHeight="1"/>
    <row r="28302" ht="13.5" customHeight="1"/>
    <row r="28303" ht="13.5" customHeight="1"/>
    <row r="28304" ht="13.5" customHeight="1"/>
    <row r="28305" ht="13.5" customHeight="1"/>
    <row r="28306" ht="13.5" customHeight="1"/>
    <row r="28307" ht="13.5" customHeight="1"/>
    <row r="28308" ht="13.5" customHeight="1"/>
    <row r="28309" ht="13.5" customHeight="1"/>
    <row r="28310" ht="13.5" customHeight="1"/>
    <row r="28311" ht="13.5" customHeight="1"/>
    <row r="28312" ht="13.5" customHeight="1"/>
    <row r="28313" ht="13.5" customHeight="1"/>
    <row r="28314" ht="13.5" customHeight="1"/>
    <row r="28315" ht="13.5" customHeight="1"/>
    <row r="28316" ht="13.5" customHeight="1"/>
    <row r="28317" ht="13.5" customHeight="1"/>
    <row r="28318" ht="13.5" customHeight="1"/>
    <row r="28319" ht="13.5" customHeight="1"/>
    <row r="28320" ht="13.5" customHeight="1"/>
    <row r="28321" ht="13.5" customHeight="1"/>
    <row r="28322" ht="13.5" customHeight="1"/>
    <row r="28323" ht="13.5" customHeight="1"/>
    <row r="28324" ht="13.5" customHeight="1"/>
    <row r="28325" ht="13.5" customHeight="1"/>
    <row r="28326" ht="13.5" customHeight="1"/>
    <row r="28327" ht="13.5" customHeight="1"/>
    <row r="28328" ht="13.5" customHeight="1"/>
    <row r="28329" ht="13.5" customHeight="1"/>
    <row r="28330" ht="13.5" customHeight="1"/>
    <row r="28331" ht="13.5" customHeight="1"/>
    <row r="28332" ht="13.5" customHeight="1"/>
    <row r="28333" ht="13.5" customHeight="1"/>
    <row r="28334" ht="13.5" customHeight="1"/>
    <row r="28335" ht="13.5" customHeight="1"/>
    <row r="28336" ht="13.5" customHeight="1"/>
    <row r="28337" ht="13.5" customHeight="1"/>
    <row r="28338" ht="13.5" customHeight="1"/>
    <row r="28339" ht="13.5" customHeight="1"/>
    <row r="28340" ht="13.5" customHeight="1"/>
    <row r="28341" ht="13.5" customHeight="1"/>
    <row r="28342" ht="13.5" customHeight="1"/>
    <row r="28343" ht="13.5" customHeight="1"/>
    <row r="28344" ht="13.5" customHeight="1"/>
    <row r="28345" ht="13.5" customHeight="1"/>
    <row r="28346" ht="13.5" customHeight="1"/>
    <row r="28347" ht="13.5" customHeight="1"/>
    <row r="28348" ht="13.5" customHeight="1"/>
    <row r="28349" ht="13.5" customHeight="1"/>
    <row r="28350" ht="13.5" customHeight="1"/>
    <row r="28351" ht="13.5" customHeight="1"/>
    <row r="28352" ht="13.5" customHeight="1"/>
    <row r="28353" ht="13.5" customHeight="1"/>
    <row r="28354" ht="13.5" customHeight="1"/>
    <row r="28355" ht="13.5" customHeight="1"/>
    <row r="28356" ht="13.5" customHeight="1"/>
    <row r="28357" ht="13.5" customHeight="1"/>
    <row r="28358" ht="13.5" customHeight="1"/>
    <row r="28359" ht="13.5" customHeight="1"/>
    <row r="28360" ht="13.5" customHeight="1"/>
    <row r="28361" ht="13.5" customHeight="1"/>
    <row r="28362" ht="13.5" customHeight="1"/>
    <row r="28363" ht="13.5" customHeight="1"/>
    <row r="28364" ht="13.5" customHeight="1"/>
    <row r="28365" ht="13.5" customHeight="1"/>
    <row r="28366" ht="13.5" customHeight="1"/>
    <row r="28367" ht="13.5" customHeight="1"/>
    <row r="28368" ht="13.5" customHeight="1"/>
    <row r="28369" ht="13.5" customHeight="1"/>
    <row r="28370" ht="13.5" customHeight="1"/>
    <row r="28371" ht="13.5" customHeight="1"/>
    <row r="28372" ht="13.5" customHeight="1"/>
    <row r="28373" ht="13.5" customHeight="1"/>
    <row r="28374" ht="13.5" customHeight="1"/>
    <row r="28375" ht="13.5" customHeight="1"/>
    <row r="28376" ht="13.5" customHeight="1"/>
    <row r="28377" ht="13.5" customHeight="1"/>
    <row r="28378" ht="13.5" customHeight="1"/>
    <row r="28379" ht="13.5" customHeight="1"/>
    <row r="28380" ht="13.5" customHeight="1"/>
    <row r="28381" ht="13.5" customHeight="1"/>
    <row r="28382" ht="13.5" customHeight="1"/>
    <row r="28383" ht="13.5" customHeight="1"/>
    <row r="28384" ht="13.5" customHeight="1"/>
    <row r="28385" ht="13.5" customHeight="1"/>
    <row r="28386" ht="13.5" customHeight="1"/>
    <row r="28387" ht="13.5" customHeight="1"/>
    <row r="28388" ht="13.5" customHeight="1"/>
    <row r="28389" ht="13.5" customHeight="1"/>
    <row r="28390" ht="13.5" customHeight="1"/>
    <row r="28391" ht="13.5" customHeight="1"/>
    <row r="28392" ht="13.5" customHeight="1"/>
    <row r="28393" ht="13.5" customHeight="1"/>
    <row r="28394" ht="13.5" customHeight="1"/>
    <row r="28395" ht="13.5" customHeight="1"/>
    <row r="28396" ht="13.5" customHeight="1"/>
    <row r="28397" ht="13.5" customHeight="1"/>
    <row r="28398" ht="13.5" customHeight="1"/>
    <row r="28399" ht="13.5" customHeight="1"/>
    <row r="28400" ht="13.5" customHeight="1"/>
    <row r="28401" ht="13.5" customHeight="1"/>
    <row r="28402" ht="13.5" customHeight="1"/>
    <row r="28403" ht="13.5" customHeight="1"/>
    <row r="28404" ht="13.5" customHeight="1"/>
    <row r="28405" ht="13.5" customHeight="1"/>
    <row r="28406" ht="13.5" customHeight="1"/>
    <row r="28407" ht="13.5" customHeight="1"/>
    <row r="28408" ht="13.5" customHeight="1"/>
    <row r="28409" ht="13.5" customHeight="1"/>
    <row r="28410" ht="13.5" customHeight="1"/>
    <row r="28411" ht="13.5" customHeight="1"/>
    <row r="28412" ht="13.5" customHeight="1"/>
    <row r="28413" ht="13.5" customHeight="1"/>
    <row r="28414" ht="13.5" customHeight="1"/>
    <row r="28415" ht="13.5" customHeight="1"/>
    <row r="28416" ht="13.5" customHeight="1"/>
    <row r="28417" ht="13.5" customHeight="1"/>
    <row r="28418" ht="13.5" customHeight="1"/>
    <row r="28419" ht="13.5" customHeight="1"/>
    <row r="28420" ht="13.5" customHeight="1"/>
    <row r="28421" ht="13.5" customHeight="1"/>
    <row r="28422" ht="13.5" customHeight="1"/>
    <row r="28423" ht="13.5" customHeight="1"/>
    <row r="28424" ht="13.5" customHeight="1"/>
    <row r="28425" ht="13.5" customHeight="1"/>
    <row r="28426" ht="13.5" customHeight="1"/>
    <row r="28427" ht="13.5" customHeight="1"/>
    <row r="28428" ht="13.5" customHeight="1"/>
    <row r="28429" ht="13.5" customHeight="1"/>
    <row r="28430" ht="13.5" customHeight="1"/>
    <row r="28431" ht="13.5" customHeight="1"/>
    <row r="28432" ht="13.5" customHeight="1"/>
    <row r="28433" ht="13.5" customHeight="1"/>
    <row r="28434" ht="13.5" customHeight="1"/>
    <row r="28435" ht="13.5" customHeight="1"/>
    <row r="28436" ht="13.5" customHeight="1"/>
    <row r="28437" ht="13.5" customHeight="1"/>
    <row r="28438" ht="13.5" customHeight="1"/>
    <row r="28439" ht="13.5" customHeight="1"/>
    <row r="28440" ht="13.5" customHeight="1"/>
    <row r="28441" ht="13.5" customHeight="1"/>
    <row r="28442" ht="13.5" customHeight="1"/>
    <row r="28443" ht="13.5" customHeight="1"/>
    <row r="28444" ht="13.5" customHeight="1"/>
    <row r="28445" ht="13.5" customHeight="1"/>
    <row r="28446" ht="13.5" customHeight="1"/>
    <row r="28447" ht="13.5" customHeight="1"/>
    <row r="28448" ht="13.5" customHeight="1"/>
    <row r="28449" ht="13.5" customHeight="1"/>
    <row r="28450" ht="13.5" customHeight="1"/>
    <row r="28451" ht="13.5" customHeight="1"/>
    <row r="28452" ht="13.5" customHeight="1"/>
    <row r="28453" ht="13.5" customHeight="1"/>
    <row r="28454" ht="13.5" customHeight="1"/>
    <row r="28455" ht="13.5" customHeight="1"/>
    <row r="28456" ht="13.5" customHeight="1"/>
    <row r="28457" ht="13.5" customHeight="1"/>
    <row r="28458" ht="13.5" customHeight="1"/>
    <row r="28459" ht="13.5" customHeight="1"/>
    <row r="28460" ht="13.5" customHeight="1"/>
    <row r="28461" ht="13.5" customHeight="1"/>
    <row r="28462" ht="13.5" customHeight="1"/>
    <row r="28463" ht="13.5" customHeight="1"/>
    <row r="28464" ht="13.5" customHeight="1"/>
    <row r="28465" ht="13.5" customHeight="1"/>
    <row r="28466" ht="13.5" customHeight="1"/>
    <row r="28467" ht="13.5" customHeight="1"/>
    <row r="28468" ht="13.5" customHeight="1"/>
    <row r="28469" ht="13.5" customHeight="1"/>
    <row r="28470" ht="13.5" customHeight="1"/>
    <row r="28471" ht="13.5" customHeight="1"/>
    <row r="28472" ht="13.5" customHeight="1"/>
    <row r="28473" ht="13.5" customHeight="1"/>
    <row r="28474" ht="13.5" customHeight="1"/>
    <row r="28475" ht="13.5" customHeight="1"/>
    <row r="28476" ht="13.5" customHeight="1"/>
    <row r="28477" ht="13.5" customHeight="1"/>
    <row r="28478" ht="13.5" customHeight="1"/>
    <row r="28479" ht="13.5" customHeight="1"/>
    <row r="28480" ht="13.5" customHeight="1"/>
    <row r="28481" ht="13.5" customHeight="1"/>
    <row r="28482" ht="13.5" customHeight="1"/>
    <row r="28483" ht="13.5" customHeight="1"/>
    <row r="28484" ht="13.5" customHeight="1"/>
    <row r="28485" ht="13.5" customHeight="1"/>
    <row r="28486" ht="13.5" customHeight="1"/>
    <row r="28487" ht="13.5" customHeight="1"/>
    <row r="28488" ht="13.5" customHeight="1"/>
    <row r="28489" ht="13.5" customHeight="1"/>
    <row r="28490" ht="13.5" customHeight="1"/>
    <row r="28491" ht="13.5" customHeight="1"/>
    <row r="28492" ht="13.5" customHeight="1"/>
    <row r="28493" ht="13.5" customHeight="1"/>
    <row r="28494" ht="13.5" customHeight="1"/>
    <row r="28495" ht="13.5" customHeight="1"/>
    <row r="28496" ht="13.5" customHeight="1"/>
    <row r="28497" ht="13.5" customHeight="1"/>
    <row r="28498" ht="13.5" customHeight="1"/>
    <row r="28499" ht="13.5" customHeight="1"/>
    <row r="28500" ht="13.5" customHeight="1"/>
    <row r="28501" ht="13.5" customHeight="1"/>
    <row r="28502" ht="13.5" customHeight="1"/>
    <row r="28503" ht="13.5" customHeight="1"/>
    <row r="28504" ht="13.5" customHeight="1"/>
    <row r="28505" ht="13.5" customHeight="1"/>
    <row r="28506" ht="13.5" customHeight="1"/>
    <row r="28507" ht="13.5" customHeight="1"/>
    <row r="28508" ht="13.5" customHeight="1"/>
    <row r="28509" ht="13.5" customHeight="1"/>
    <row r="28510" ht="13.5" customHeight="1"/>
    <row r="28511" ht="13.5" customHeight="1"/>
    <row r="28512" ht="13.5" customHeight="1"/>
    <row r="28513" ht="13.5" customHeight="1"/>
    <row r="28514" ht="13.5" customHeight="1"/>
    <row r="28515" ht="13.5" customHeight="1"/>
    <row r="28516" ht="13.5" customHeight="1"/>
    <row r="28517" ht="13.5" customHeight="1"/>
    <row r="28518" ht="13.5" customHeight="1"/>
    <row r="28519" ht="13.5" customHeight="1"/>
    <row r="28520" ht="13.5" customHeight="1"/>
    <row r="28521" ht="13.5" customHeight="1"/>
    <row r="28522" ht="13.5" customHeight="1"/>
    <row r="28523" ht="13.5" customHeight="1"/>
    <row r="28524" ht="13.5" customHeight="1"/>
    <row r="28525" ht="13.5" customHeight="1"/>
    <row r="28526" ht="13.5" customHeight="1"/>
    <row r="28527" ht="13.5" customHeight="1"/>
    <row r="28528" ht="13.5" customHeight="1"/>
    <row r="28529" ht="13.5" customHeight="1"/>
    <row r="28530" ht="13.5" customHeight="1"/>
    <row r="28531" ht="13.5" customHeight="1"/>
    <row r="28532" ht="13.5" customHeight="1"/>
    <row r="28533" ht="13.5" customHeight="1"/>
    <row r="28534" ht="13.5" customHeight="1"/>
    <row r="28535" ht="13.5" customHeight="1"/>
    <row r="28536" ht="13.5" customHeight="1"/>
    <row r="28537" ht="13.5" customHeight="1"/>
    <row r="28538" ht="13.5" customHeight="1"/>
    <row r="28539" ht="13.5" customHeight="1"/>
    <row r="28540" ht="13.5" customHeight="1"/>
    <row r="28541" ht="13.5" customHeight="1"/>
    <row r="28542" ht="13.5" customHeight="1"/>
    <row r="28543" ht="13.5" customHeight="1"/>
    <row r="28544" ht="13.5" customHeight="1"/>
    <row r="28545" ht="13.5" customHeight="1"/>
    <row r="28546" ht="13.5" customHeight="1"/>
    <row r="28547" ht="13.5" customHeight="1"/>
    <row r="28548" ht="13.5" customHeight="1"/>
    <row r="28549" ht="13.5" customHeight="1"/>
    <row r="28550" ht="13.5" customHeight="1"/>
    <row r="28551" ht="13.5" customHeight="1"/>
    <row r="28552" ht="13.5" customHeight="1"/>
    <row r="28553" ht="13.5" customHeight="1"/>
    <row r="28554" ht="13.5" customHeight="1"/>
    <row r="28555" ht="13.5" customHeight="1"/>
    <row r="28556" ht="13.5" customHeight="1"/>
    <row r="28557" ht="13.5" customHeight="1"/>
    <row r="28558" ht="13.5" customHeight="1"/>
    <row r="28559" ht="13.5" customHeight="1"/>
    <row r="28560" ht="13.5" customHeight="1"/>
    <row r="28561" ht="13.5" customHeight="1"/>
    <row r="28562" ht="13.5" customHeight="1"/>
    <row r="28563" ht="13.5" customHeight="1"/>
    <row r="28564" ht="13.5" customHeight="1"/>
    <row r="28565" ht="13.5" customHeight="1"/>
    <row r="28566" ht="13.5" customHeight="1"/>
    <row r="28567" ht="13.5" customHeight="1"/>
    <row r="28568" ht="13.5" customHeight="1"/>
    <row r="28569" ht="13.5" customHeight="1"/>
    <row r="28570" ht="13.5" customHeight="1"/>
    <row r="28571" ht="13.5" customHeight="1"/>
    <row r="28572" ht="13.5" customHeight="1"/>
    <row r="28573" ht="13.5" customHeight="1"/>
    <row r="28574" ht="13.5" customHeight="1"/>
    <row r="28575" ht="13.5" customHeight="1"/>
    <row r="28576" ht="13.5" customHeight="1"/>
    <row r="28577" ht="13.5" customHeight="1"/>
    <row r="28578" ht="13.5" customHeight="1"/>
    <row r="28579" ht="13.5" customHeight="1"/>
    <row r="28580" ht="13.5" customHeight="1"/>
    <row r="28581" ht="13.5" customHeight="1"/>
    <row r="28582" ht="13.5" customHeight="1"/>
    <row r="28583" ht="13.5" customHeight="1"/>
    <row r="28584" ht="13.5" customHeight="1"/>
    <row r="28585" ht="13.5" customHeight="1"/>
    <row r="28586" ht="13.5" customHeight="1"/>
    <row r="28587" ht="13.5" customHeight="1"/>
    <row r="28588" ht="13.5" customHeight="1"/>
    <row r="28589" ht="13.5" customHeight="1"/>
    <row r="28590" ht="13.5" customHeight="1"/>
    <row r="28591" ht="13.5" customHeight="1"/>
    <row r="28592" ht="13.5" customHeight="1"/>
    <row r="28593" ht="13.5" customHeight="1"/>
    <row r="28594" ht="13.5" customHeight="1"/>
    <row r="28595" ht="13.5" customHeight="1"/>
    <row r="28596" ht="13.5" customHeight="1"/>
    <row r="28597" ht="13.5" customHeight="1"/>
    <row r="28598" ht="13.5" customHeight="1"/>
    <row r="28599" ht="13.5" customHeight="1"/>
    <row r="28600" ht="13.5" customHeight="1"/>
    <row r="28601" ht="13.5" customHeight="1"/>
    <row r="28602" ht="13.5" customHeight="1"/>
    <row r="28603" ht="13.5" customHeight="1"/>
    <row r="28604" ht="13.5" customHeight="1"/>
    <row r="28605" ht="13.5" customHeight="1"/>
    <row r="28606" ht="13.5" customHeight="1"/>
    <row r="28607" ht="13.5" customHeight="1"/>
    <row r="28608" ht="13.5" customHeight="1"/>
    <row r="28609" ht="13.5" customHeight="1"/>
    <row r="28610" ht="13.5" customHeight="1"/>
    <row r="28611" ht="13.5" customHeight="1"/>
    <row r="28612" ht="13.5" customHeight="1"/>
    <row r="28613" ht="13.5" customHeight="1"/>
    <row r="28614" ht="13.5" customHeight="1"/>
    <row r="28615" ht="13.5" customHeight="1"/>
    <row r="28616" ht="13.5" customHeight="1"/>
    <row r="28617" ht="13.5" customHeight="1"/>
    <row r="28618" ht="13.5" customHeight="1"/>
    <row r="28619" ht="13.5" customHeight="1"/>
    <row r="28620" ht="13.5" customHeight="1"/>
    <row r="28621" ht="13.5" customHeight="1"/>
    <row r="28622" ht="13.5" customHeight="1"/>
    <row r="28623" ht="13.5" customHeight="1"/>
    <row r="28624" ht="13.5" customHeight="1"/>
    <row r="28625" ht="13.5" customHeight="1"/>
    <row r="28626" ht="13.5" customHeight="1"/>
    <row r="28627" ht="13.5" customHeight="1"/>
    <row r="28628" ht="13.5" customHeight="1"/>
    <row r="28629" ht="13.5" customHeight="1"/>
    <row r="28630" ht="13.5" customHeight="1"/>
    <row r="28631" ht="13.5" customHeight="1"/>
    <row r="28632" ht="13.5" customHeight="1"/>
    <row r="28633" ht="13.5" customHeight="1"/>
    <row r="28634" ht="13.5" customHeight="1"/>
    <row r="28635" ht="13.5" customHeight="1"/>
    <row r="28636" ht="13.5" customHeight="1"/>
    <row r="28637" ht="13.5" customHeight="1"/>
    <row r="28638" ht="13.5" customHeight="1"/>
    <row r="28639" ht="13.5" customHeight="1"/>
    <row r="28640" ht="13.5" customHeight="1"/>
    <row r="28641" ht="13.5" customHeight="1"/>
    <row r="28642" ht="13.5" customHeight="1"/>
    <row r="28643" ht="13.5" customHeight="1"/>
    <row r="28644" ht="13.5" customHeight="1"/>
    <row r="28645" ht="13.5" customHeight="1"/>
    <row r="28646" ht="13.5" customHeight="1"/>
    <row r="28647" ht="13.5" customHeight="1"/>
    <row r="28648" ht="13.5" customHeight="1"/>
    <row r="28649" ht="13.5" customHeight="1"/>
    <row r="28650" ht="13.5" customHeight="1"/>
    <row r="28651" ht="13.5" customHeight="1"/>
    <row r="28652" ht="13.5" customHeight="1"/>
    <row r="28653" ht="13.5" customHeight="1"/>
    <row r="28654" ht="13.5" customHeight="1"/>
    <row r="28655" ht="13.5" customHeight="1"/>
    <row r="28656" ht="13.5" customHeight="1"/>
    <row r="28657" ht="13.5" customHeight="1"/>
    <row r="28658" ht="13.5" customHeight="1"/>
    <row r="28659" ht="13.5" customHeight="1"/>
    <row r="28660" ht="13.5" customHeight="1"/>
    <row r="28661" ht="13.5" customHeight="1"/>
    <row r="28662" ht="13.5" customHeight="1"/>
    <row r="28663" ht="13.5" customHeight="1"/>
    <row r="28664" ht="13.5" customHeight="1"/>
    <row r="28665" ht="13.5" customHeight="1"/>
    <row r="28666" ht="13.5" customHeight="1"/>
    <row r="28667" ht="13.5" customHeight="1"/>
    <row r="28668" ht="13.5" customHeight="1"/>
    <row r="28669" ht="13.5" customHeight="1"/>
    <row r="28670" ht="13.5" customHeight="1"/>
    <row r="28671" ht="13.5" customHeight="1"/>
    <row r="28672" ht="13.5" customHeight="1"/>
    <row r="28673" ht="13.5" customHeight="1"/>
    <row r="28674" ht="13.5" customHeight="1"/>
    <row r="28675" ht="13.5" customHeight="1"/>
    <row r="28676" ht="13.5" customHeight="1"/>
    <row r="28677" ht="13.5" customHeight="1"/>
    <row r="28678" ht="13.5" customHeight="1"/>
    <row r="28679" ht="13.5" customHeight="1"/>
    <row r="28680" ht="13.5" customHeight="1"/>
    <row r="28681" ht="13.5" customHeight="1"/>
    <row r="28682" ht="13.5" customHeight="1"/>
    <row r="28683" ht="13.5" customHeight="1"/>
    <row r="28684" ht="13.5" customHeight="1"/>
    <row r="28685" ht="13.5" customHeight="1"/>
    <row r="28686" ht="13.5" customHeight="1"/>
    <row r="28687" ht="13.5" customHeight="1"/>
    <row r="28688" ht="13.5" customHeight="1"/>
    <row r="28689" ht="13.5" customHeight="1"/>
    <row r="28690" ht="13.5" customHeight="1"/>
    <row r="28691" ht="13.5" customHeight="1"/>
    <row r="28692" ht="13.5" customHeight="1"/>
    <row r="28693" ht="13.5" customHeight="1"/>
    <row r="28694" ht="13.5" customHeight="1"/>
    <row r="28695" ht="13.5" customHeight="1"/>
    <row r="28696" ht="13.5" customHeight="1"/>
    <row r="28697" ht="13.5" customHeight="1"/>
    <row r="28698" ht="13.5" customHeight="1"/>
    <row r="28699" ht="13.5" customHeight="1"/>
    <row r="28700" ht="13.5" customHeight="1"/>
    <row r="28701" ht="13.5" customHeight="1"/>
    <row r="28702" ht="13.5" customHeight="1"/>
    <row r="28703" ht="13.5" customHeight="1"/>
    <row r="28704" ht="13.5" customHeight="1"/>
    <row r="28705" ht="13.5" customHeight="1"/>
    <row r="28706" ht="13.5" customHeight="1"/>
    <row r="28707" ht="13.5" customHeight="1"/>
    <row r="28708" ht="13.5" customHeight="1"/>
    <row r="28709" ht="13.5" customHeight="1"/>
    <row r="28710" ht="13.5" customHeight="1"/>
    <row r="28711" ht="13.5" customHeight="1"/>
    <row r="28712" ht="13.5" customHeight="1"/>
    <row r="28713" ht="13.5" customHeight="1"/>
    <row r="28714" ht="13.5" customHeight="1"/>
    <row r="28715" ht="13.5" customHeight="1"/>
    <row r="28716" ht="13.5" customHeight="1"/>
    <row r="28717" ht="13.5" customHeight="1"/>
    <row r="28718" ht="13.5" customHeight="1"/>
    <row r="28719" ht="13.5" customHeight="1"/>
    <row r="28720" ht="13.5" customHeight="1"/>
    <row r="28721" ht="13.5" customHeight="1"/>
    <row r="28722" ht="13.5" customHeight="1"/>
    <row r="28723" ht="13.5" customHeight="1"/>
    <row r="28724" ht="13.5" customHeight="1"/>
    <row r="28725" ht="13.5" customHeight="1"/>
    <row r="28726" ht="13.5" customHeight="1"/>
    <row r="28727" ht="13.5" customHeight="1"/>
    <row r="28728" ht="13.5" customHeight="1"/>
    <row r="28729" ht="13.5" customHeight="1"/>
    <row r="28730" ht="13.5" customHeight="1"/>
    <row r="28731" ht="13.5" customHeight="1"/>
    <row r="28732" ht="13.5" customHeight="1"/>
    <row r="28733" ht="13.5" customHeight="1"/>
    <row r="28734" ht="13.5" customHeight="1"/>
    <row r="28735" ht="13.5" customHeight="1"/>
    <row r="28736" ht="13.5" customHeight="1"/>
    <row r="28737" ht="13.5" customHeight="1"/>
    <row r="28738" ht="13.5" customHeight="1"/>
    <row r="28739" ht="13.5" customHeight="1"/>
    <row r="28740" ht="13.5" customHeight="1"/>
    <row r="28741" ht="13.5" customHeight="1"/>
    <row r="28742" ht="13.5" customHeight="1"/>
    <row r="28743" ht="13.5" customHeight="1"/>
    <row r="28744" ht="13.5" customHeight="1"/>
    <row r="28745" ht="13.5" customHeight="1"/>
    <row r="28746" ht="13.5" customHeight="1"/>
    <row r="28747" ht="13.5" customHeight="1"/>
    <row r="28748" ht="13.5" customHeight="1"/>
    <row r="28749" ht="13.5" customHeight="1"/>
    <row r="28750" ht="13.5" customHeight="1"/>
    <row r="28751" ht="13.5" customHeight="1"/>
    <row r="28752" ht="13.5" customHeight="1"/>
    <row r="28753" ht="13.5" customHeight="1"/>
    <row r="28754" ht="13.5" customHeight="1"/>
    <row r="28755" ht="13.5" customHeight="1"/>
    <row r="28756" ht="13.5" customHeight="1"/>
    <row r="28757" ht="13.5" customHeight="1"/>
    <row r="28758" ht="13.5" customHeight="1"/>
    <row r="28759" ht="13.5" customHeight="1"/>
    <row r="28760" ht="13.5" customHeight="1"/>
    <row r="28761" ht="13.5" customHeight="1"/>
    <row r="28762" ht="13.5" customHeight="1"/>
    <row r="28763" ht="13.5" customHeight="1"/>
    <row r="28764" ht="13.5" customHeight="1"/>
    <row r="28765" ht="13.5" customHeight="1"/>
    <row r="28766" ht="13.5" customHeight="1"/>
    <row r="28767" ht="13.5" customHeight="1"/>
    <row r="28768" ht="13.5" customHeight="1"/>
    <row r="28769" ht="13.5" customHeight="1"/>
    <row r="28770" ht="13.5" customHeight="1"/>
    <row r="28771" ht="13.5" customHeight="1"/>
    <row r="28772" ht="13.5" customHeight="1"/>
    <row r="28773" ht="13.5" customHeight="1"/>
    <row r="28774" ht="13.5" customHeight="1"/>
    <row r="28775" ht="13.5" customHeight="1"/>
    <row r="28776" ht="13.5" customHeight="1"/>
    <row r="28777" ht="13.5" customHeight="1"/>
    <row r="28778" ht="13.5" customHeight="1"/>
    <row r="28779" ht="13.5" customHeight="1"/>
    <row r="28780" ht="13.5" customHeight="1"/>
    <row r="28781" ht="13.5" customHeight="1"/>
    <row r="28782" ht="13.5" customHeight="1"/>
    <row r="28783" ht="13.5" customHeight="1"/>
    <row r="28784" ht="13.5" customHeight="1"/>
    <row r="28785" ht="13.5" customHeight="1"/>
    <row r="28786" ht="13.5" customHeight="1"/>
    <row r="28787" ht="13.5" customHeight="1"/>
    <row r="28788" ht="13.5" customHeight="1"/>
    <row r="28789" ht="13.5" customHeight="1"/>
    <row r="28790" ht="13.5" customHeight="1"/>
    <row r="28791" ht="13.5" customHeight="1"/>
    <row r="28792" ht="13.5" customHeight="1"/>
    <row r="28793" ht="13.5" customHeight="1"/>
    <row r="28794" ht="13.5" customHeight="1"/>
    <row r="28795" ht="13.5" customHeight="1"/>
    <row r="28796" ht="13.5" customHeight="1"/>
    <row r="28797" ht="13.5" customHeight="1"/>
    <row r="28798" ht="13.5" customHeight="1"/>
    <row r="28799" ht="13.5" customHeight="1"/>
    <row r="28800" ht="13.5" customHeight="1"/>
    <row r="28801" ht="13.5" customHeight="1"/>
    <row r="28802" ht="13.5" customHeight="1"/>
    <row r="28803" ht="13.5" customHeight="1"/>
    <row r="28804" ht="13.5" customHeight="1"/>
    <row r="28805" ht="13.5" customHeight="1"/>
    <row r="28806" ht="13.5" customHeight="1"/>
    <row r="28807" ht="13.5" customHeight="1"/>
    <row r="28808" ht="13.5" customHeight="1"/>
    <row r="28809" ht="13.5" customHeight="1"/>
    <row r="28810" ht="13.5" customHeight="1"/>
    <row r="28811" ht="13.5" customHeight="1"/>
    <row r="28812" ht="13.5" customHeight="1"/>
    <row r="28813" ht="13.5" customHeight="1"/>
    <row r="28814" ht="13.5" customHeight="1"/>
    <row r="28815" ht="13.5" customHeight="1"/>
    <row r="28816" ht="13.5" customHeight="1"/>
    <row r="28817" ht="13.5" customHeight="1"/>
    <row r="28818" ht="13.5" customHeight="1"/>
    <row r="28819" ht="13.5" customHeight="1"/>
    <row r="28820" ht="13.5" customHeight="1"/>
    <row r="28821" ht="13.5" customHeight="1"/>
    <row r="28822" ht="13.5" customHeight="1"/>
    <row r="28823" ht="13.5" customHeight="1"/>
    <row r="28824" ht="13.5" customHeight="1"/>
    <row r="28825" ht="13.5" customHeight="1"/>
    <row r="28826" ht="13.5" customHeight="1"/>
    <row r="28827" ht="13.5" customHeight="1"/>
    <row r="28828" ht="13.5" customHeight="1"/>
    <row r="28829" ht="13.5" customHeight="1"/>
    <row r="28830" ht="13.5" customHeight="1"/>
    <row r="28831" ht="13.5" customHeight="1"/>
    <row r="28832" ht="13.5" customHeight="1"/>
    <row r="28833" ht="13.5" customHeight="1"/>
    <row r="28834" ht="13.5" customHeight="1"/>
    <row r="28835" ht="13.5" customHeight="1"/>
    <row r="28836" ht="13.5" customHeight="1"/>
    <row r="28837" ht="13.5" customHeight="1"/>
    <row r="28838" ht="13.5" customHeight="1"/>
    <row r="28839" ht="13.5" customHeight="1"/>
    <row r="28840" ht="13.5" customHeight="1"/>
    <row r="28841" ht="13.5" customHeight="1"/>
    <row r="28842" ht="13.5" customHeight="1"/>
    <row r="28843" ht="13.5" customHeight="1"/>
    <row r="28844" ht="13.5" customHeight="1"/>
    <row r="28845" ht="13.5" customHeight="1"/>
    <row r="28846" ht="13.5" customHeight="1"/>
    <row r="28847" ht="13.5" customHeight="1"/>
    <row r="28848" ht="13.5" customHeight="1"/>
    <row r="28849" ht="13.5" customHeight="1"/>
    <row r="28850" ht="13.5" customHeight="1"/>
    <row r="28851" ht="13.5" customHeight="1"/>
    <row r="28852" ht="13.5" customHeight="1"/>
    <row r="28853" ht="13.5" customHeight="1"/>
    <row r="28854" ht="13.5" customHeight="1"/>
    <row r="28855" ht="13.5" customHeight="1"/>
    <row r="28856" ht="13.5" customHeight="1"/>
    <row r="28857" ht="13.5" customHeight="1"/>
    <row r="28858" ht="13.5" customHeight="1"/>
    <row r="28859" ht="13.5" customHeight="1"/>
    <row r="28860" ht="13.5" customHeight="1"/>
    <row r="28861" ht="13.5" customHeight="1"/>
    <row r="28862" ht="13.5" customHeight="1"/>
    <row r="28863" ht="13.5" customHeight="1"/>
    <row r="28864" ht="13.5" customHeight="1"/>
    <row r="28865" ht="13.5" customHeight="1"/>
    <row r="28866" ht="13.5" customHeight="1"/>
    <row r="28867" ht="13.5" customHeight="1"/>
    <row r="28868" ht="13.5" customHeight="1"/>
    <row r="28869" ht="13.5" customHeight="1"/>
    <row r="28870" ht="13.5" customHeight="1"/>
    <row r="28871" ht="13.5" customHeight="1"/>
    <row r="28872" ht="13.5" customHeight="1"/>
    <row r="28873" ht="13.5" customHeight="1"/>
    <row r="28874" ht="13.5" customHeight="1"/>
    <row r="28875" ht="13.5" customHeight="1"/>
    <row r="28876" ht="13.5" customHeight="1"/>
    <row r="28877" ht="13.5" customHeight="1"/>
    <row r="28878" ht="13.5" customHeight="1"/>
    <row r="28879" ht="13.5" customHeight="1"/>
    <row r="28880" ht="13.5" customHeight="1"/>
    <row r="28881" ht="13.5" customHeight="1"/>
    <row r="28882" ht="13.5" customHeight="1"/>
    <row r="28883" ht="13.5" customHeight="1"/>
    <row r="28884" ht="13.5" customHeight="1"/>
    <row r="28885" ht="13.5" customHeight="1"/>
    <row r="28886" ht="13.5" customHeight="1"/>
    <row r="28887" ht="13.5" customHeight="1"/>
    <row r="28888" ht="13.5" customHeight="1"/>
    <row r="28889" ht="13.5" customHeight="1"/>
    <row r="28890" ht="13.5" customHeight="1"/>
    <row r="28891" ht="13.5" customHeight="1"/>
    <row r="28892" ht="13.5" customHeight="1"/>
    <row r="28893" ht="13.5" customHeight="1"/>
    <row r="28894" ht="13.5" customHeight="1"/>
    <row r="28895" ht="13.5" customHeight="1"/>
    <row r="28896" ht="13.5" customHeight="1"/>
    <row r="28897" ht="13.5" customHeight="1"/>
    <row r="28898" ht="13.5" customHeight="1"/>
    <row r="28899" ht="13.5" customHeight="1"/>
    <row r="28900" ht="13.5" customHeight="1"/>
    <row r="28901" ht="13.5" customHeight="1"/>
    <row r="28902" ht="13.5" customHeight="1"/>
    <row r="28903" ht="13.5" customHeight="1"/>
    <row r="28904" ht="13.5" customHeight="1"/>
    <row r="28905" ht="13.5" customHeight="1"/>
    <row r="28906" ht="13.5" customHeight="1"/>
    <row r="28907" ht="13.5" customHeight="1"/>
    <row r="28908" ht="13.5" customHeight="1"/>
    <row r="28909" ht="13.5" customHeight="1"/>
    <row r="28910" ht="13.5" customHeight="1"/>
    <row r="28911" ht="13.5" customHeight="1"/>
    <row r="28912" ht="13.5" customHeight="1"/>
    <row r="28913" ht="13.5" customHeight="1"/>
    <row r="28914" ht="13.5" customHeight="1"/>
    <row r="28915" ht="13.5" customHeight="1"/>
    <row r="28916" ht="13.5" customHeight="1"/>
    <row r="28917" ht="13.5" customHeight="1"/>
    <row r="28918" ht="13.5" customHeight="1"/>
    <row r="28919" ht="13.5" customHeight="1"/>
    <row r="28920" ht="13.5" customHeight="1"/>
    <row r="28921" ht="13.5" customHeight="1"/>
    <row r="28922" ht="13.5" customHeight="1"/>
    <row r="28923" ht="13.5" customHeight="1"/>
    <row r="28924" ht="13.5" customHeight="1"/>
    <row r="28925" ht="13.5" customHeight="1"/>
    <row r="28926" ht="13.5" customHeight="1"/>
    <row r="28927" ht="13.5" customHeight="1"/>
    <row r="28928" ht="13.5" customHeight="1"/>
    <row r="28929" ht="13.5" customHeight="1"/>
    <row r="28930" ht="13.5" customHeight="1"/>
    <row r="28931" ht="13.5" customHeight="1"/>
    <row r="28932" ht="13.5" customHeight="1"/>
    <row r="28933" ht="13.5" customHeight="1"/>
    <row r="28934" ht="13.5" customHeight="1"/>
    <row r="28935" ht="13.5" customHeight="1"/>
    <row r="28936" ht="13.5" customHeight="1"/>
    <row r="28937" ht="13.5" customHeight="1"/>
    <row r="28938" ht="13.5" customHeight="1"/>
    <row r="28939" ht="13.5" customHeight="1"/>
    <row r="28940" ht="13.5" customHeight="1"/>
    <row r="28941" ht="13.5" customHeight="1"/>
    <row r="28942" ht="13.5" customHeight="1"/>
    <row r="28943" ht="13.5" customHeight="1"/>
    <row r="28944" ht="13.5" customHeight="1"/>
    <row r="28945" ht="13.5" customHeight="1"/>
    <row r="28946" ht="13.5" customHeight="1"/>
    <row r="28947" ht="13.5" customHeight="1"/>
    <row r="28948" ht="13.5" customHeight="1"/>
    <row r="28949" ht="13.5" customHeight="1"/>
    <row r="28950" ht="13.5" customHeight="1"/>
    <row r="28951" ht="13.5" customHeight="1"/>
    <row r="28952" ht="13.5" customHeight="1"/>
    <row r="28953" ht="13.5" customHeight="1"/>
    <row r="28954" ht="13.5" customHeight="1"/>
    <row r="28955" ht="13.5" customHeight="1"/>
    <row r="28956" ht="13.5" customHeight="1"/>
    <row r="28957" ht="13.5" customHeight="1"/>
    <row r="28958" ht="13.5" customHeight="1"/>
    <row r="28959" ht="13.5" customHeight="1"/>
    <row r="28960" ht="13.5" customHeight="1"/>
    <row r="28961" ht="13.5" customHeight="1"/>
    <row r="28962" ht="13.5" customHeight="1"/>
    <row r="28963" ht="13.5" customHeight="1"/>
    <row r="28964" ht="13.5" customHeight="1"/>
    <row r="28965" ht="13.5" customHeight="1"/>
    <row r="28966" ht="13.5" customHeight="1"/>
    <row r="28967" ht="13.5" customHeight="1"/>
    <row r="28968" ht="13.5" customHeight="1"/>
    <row r="28969" ht="13.5" customHeight="1"/>
    <row r="28970" ht="13.5" customHeight="1"/>
    <row r="28971" ht="13.5" customHeight="1"/>
    <row r="28972" ht="13.5" customHeight="1"/>
    <row r="28973" ht="13.5" customHeight="1"/>
    <row r="28974" ht="13.5" customHeight="1"/>
    <row r="28975" ht="13.5" customHeight="1"/>
    <row r="28976" ht="13.5" customHeight="1"/>
    <row r="28977" ht="13.5" customHeight="1"/>
    <row r="28978" ht="13.5" customHeight="1"/>
    <row r="28979" ht="13.5" customHeight="1"/>
    <row r="28980" ht="13.5" customHeight="1"/>
    <row r="28981" ht="13.5" customHeight="1"/>
    <row r="28982" ht="13.5" customHeight="1"/>
    <row r="28983" ht="13.5" customHeight="1"/>
    <row r="28984" ht="13.5" customHeight="1"/>
    <row r="28985" ht="13.5" customHeight="1"/>
    <row r="28986" ht="13.5" customHeight="1"/>
    <row r="28987" ht="13.5" customHeight="1"/>
    <row r="28988" ht="13.5" customHeight="1"/>
    <row r="28989" ht="13.5" customHeight="1"/>
    <row r="28990" ht="13.5" customHeight="1"/>
    <row r="28991" ht="13.5" customHeight="1"/>
    <row r="28992" ht="13.5" customHeight="1"/>
    <row r="28993" ht="13.5" customHeight="1"/>
    <row r="28994" ht="13.5" customHeight="1"/>
    <row r="28995" ht="13.5" customHeight="1"/>
    <row r="28996" ht="13.5" customHeight="1"/>
    <row r="28997" ht="13.5" customHeight="1"/>
    <row r="28998" ht="13.5" customHeight="1"/>
    <row r="28999" ht="13.5" customHeight="1"/>
    <row r="29000" ht="13.5" customHeight="1"/>
    <row r="29001" ht="13.5" customHeight="1"/>
    <row r="29002" ht="13.5" customHeight="1"/>
    <row r="29003" ht="13.5" customHeight="1"/>
    <row r="29004" ht="13.5" customHeight="1"/>
    <row r="29005" ht="13.5" customHeight="1"/>
    <row r="29006" ht="13.5" customHeight="1"/>
    <row r="29007" ht="13.5" customHeight="1"/>
    <row r="29008" ht="13.5" customHeight="1"/>
    <row r="29009" ht="13.5" customHeight="1"/>
    <row r="29010" ht="13.5" customHeight="1"/>
    <row r="29011" ht="13.5" customHeight="1"/>
    <row r="29012" ht="13.5" customHeight="1"/>
    <row r="29013" ht="13.5" customHeight="1"/>
    <row r="29014" ht="13.5" customHeight="1"/>
    <row r="29015" ht="13.5" customHeight="1"/>
    <row r="29016" ht="13.5" customHeight="1"/>
    <row r="29017" ht="13.5" customHeight="1"/>
    <row r="29018" ht="13.5" customHeight="1"/>
    <row r="29019" ht="13.5" customHeight="1"/>
    <row r="29020" ht="13.5" customHeight="1"/>
    <row r="29021" ht="13.5" customHeight="1"/>
    <row r="29022" ht="13.5" customHeight="1"/>
    <row r="29023" ht="13.5" customHeight="1"/>
    <row r="29024" ht="13.5" customHeight="1"/>
    <row r="29025" ht="13.5" customHeight="1"/>
    <row r="29026" ht="13.5" customHeight="1"/>
    <row r="29027" ht="13.5" customHeight="1"/>
    <row r="29028" ht="13.5" customHeight="1"/>
    <row r="29029" ht="13.5" customHeight="1"/>
    <row r="29030" ht="13.5" customHeight="1"/>
    <row r="29031" ht="13.5" customHeight="1"/>
    <row r="29032" ht="13.5" customHeight="1"/>
    <row r="29033" ht="13.5" customHeight="1"/>
    <row r="29034" ht="13.5" customHeight="1"/>
    <row r="29035" ht="13.5" customHeight="1"/>
    <row r="29036" ht="13.5" customHeight="1"/>
    <row r="29037" ht="13.5" customHeight="1"/>
    <row r="29038" ht="13.5" customHeight="1"/>
    <row r="29039" ht="13.5" customHeight="1"/>
    <row r="29040" ht="13.5" customHeight="1"/>
    <row r="29041" ht="13.5" customHeight="1"/>
    <row r="29042" ht="13.5" customHeight="1"/>
    <row r="29043" ht="13.5" customHeight="1"/>
    <row r="29044" ht="13.5" customHeight="1"/>
    <row r="29045" ht="13.5" customHeight="1"/>
    <row r="29046" ht="13.5" customHeight="1"/>
    <row r="29047" ht="13.5" customHeight="1"/>
    <row r="29048" ht="13.5" customHeight="1"/>
    <row r="29049" ht="13.5" customHeight="1"/>
    <row r="29050" ht="13.5" customHeight="1"/>
    <row r="29051" ht="13.5" customHeight="1"/>
    <row r="29052" ht="13.5" customHeight="1"/>
    <row r="29053" ht="13.5" customHeight="1"/>
    <row r="29054" ht="13.5" customHeight="1"/>
    <row r="29055" ht="13.5" customHeight="1"/>
    <row r="29056" ht="13.5" customHeight="1"/>
    <row r="29057" ht="13.5" customHeight="1"/>
    <row r="29058" ht="13.5" customHeight="1"/>
    <row r="29059" ht="13.5" customHeight="1"/>
    <row r="29060" ht="13.5" customHeight="1"/>
    <row r="29061" ht="13.5" customHeight="1"/>
    <row r="29062" ht="13.5" customHeight="1"/>
    <row r="29063" ht="13.5" customHeight="1"/>
    <row r="29064" ht="13.5" customHeight="1"/>
    <row r="29065" ht="13.5" customHeight="1"/>
    <row r="29066" ht="13.5" customHeight="1"/>
    <row r="29067" ht="13.5" customHeight="1"/>
    <row r="29068" ht="13.5" customHeight="1"/>
    <row r="29069" ht="13.5" customHeight="1"/>
    <row r="29070" ht="13.5" customHeight="1"/>
    <row r="29071" ht="13.5" customHeight="1"/>
    <row r="29072" ht="13.5" customHeight="1"/>
    <row r="29073" ht="13.5" customHeight="1"/>
    <row r="29074" ht="13.5" customHeight="1"/>
    <row r="29075" ht="13.5" customHeight="1"/>
    <row r="29076" ht="13.5" customHeight="1"/>
    <row r="29077" ht="13.5" customHeight="1"/>
    <row r="29078" ht="13.5" customHeight="1"/>
    <row r="29079" ht="13.5" customHeight="1"/>
    <row r="29080" ht="13.5" customHeight="1"/>
    <row r="29081" ht="13.5" customHeight="1"/>
    <row r="29082" ht="13.5" customHeight="1"/>
    <row r="29083" ht="13.5" customHeight="1"/>
    <row r="29084" ht="13.5" customHeight="1"/>
    <row r="29085" ht="13.5" customHeight="1"/>
    <row r="29086" ht="13.5" customHeight="1"/>
    <row r="29087" ht="13.5" customHeight="1"/>
    <row r="29088" ht="13.5" customHeight="1"/>
    <row r="29089" ht="13.5" customHeight="1"/>
    <row r="29090" ht="13.5" customHeight="1"/>
    <row r="29091" ht="13.5" customHeight="1"/>
    <row r="29092" ht="13.5" customHeight="1"/>
    <row r="29093" ht="13.5" customHeight="1"/>
    <row r="29094" ht="13.5" customHeight="1"/>
    <row r="29095" ht="13.5" customHeight="1"/>
    <row r="29096" ht="13.5" customHeight="1"/>
    <row r="29097" ht="13.5" customHeight="1"/>
    <row r="29098" ht="13.5" customHeight="1"/>
    <row r="29099" ht="13.5" customHeight="1"/>
    <row r="29100" ht="13.5" customHeight="1"/>
    <row r="29101" ht="13.5" customHeight="1"/>
    <row r="29102" ht="13.5" customHeight="1"/>
    <row r="29103" ht="13.5" customHeight="1"/>
    <row r="29104" ht="13.5" customHeight="1"/>
    <row r="29105" ht="13.5" customHeight="1"/>
    <row r="29106" ht="13.5" customHeight="1"/>
    <row r="29107" ht="13.5" customHeight="1"/>
    <row r="29108" ht="13.5" customHeight="1"/>
    <row r="29109" ht="13.5" customHeight="1"/>
    <row r="29110" ht="13.5" customHeight="1"/>
    <row r="29111" ht="13.5" customHeight="1"/>
    <row r="29112" ht="13.5" customHeight="1"/>
    <row r="29113" ht="13.5" customHeight="1"/>
    <row r="29114" ht="13.5" customHeight="1"/>
    <row r="29115" ht="13.5" customHeight="1"/>
    <row r="29116" ht="13.5" customHeight="1"/>
    <row r="29117" ht="13.5" customHeight="1"/>
    <row r="29118" ht="13.5" customHeight="1"/>
    <row r="29119" ht="13.5" customHeight="1"/>
    <row r="29120" ht="13.5" customHeight="1"/>
    <row r="29121" ht="13.5" customHeight="1"/>
    <row r="29122" ht="13.5" customHeight="1"/>
    <row r="29123" ht="13.5" customHeight="1"/>
    <row r="29124" ht="13.5" customHeight="1"/>
    <row r="29125" ht="13.5" customHeight="1"/>
    <row r="29126" ht="13.5" customHeight="1"/>
    <row r="29127" ht="13.5" customHeight="1"/>
    <row r="29128" ht="13.5" customHeight="1"/>
    <row r="29129" ht="13.5" customHeight="1"/>
    <row r="29130" ht="13.5" customHeight="1"/>
    <row r="29131" ht="13.5" customHeight="1"/>
    <row r="29132" ht="13.5" customHeight="1"/>
    <row r="29133" ht="13.5" customHeight="1"/>
    <row r="29134" ht="13.5" customHeight="1"/>
    <row r="29135" ht="13.5" customHeight="1"/>
    <row r="29136" ht="13.5" customHeight="1"/>
    <row r="29137" ht="13.5" customHeight="1"/>
    <row r="29138" ht="13.5" customHeight="1"/>
    <row r="29139" ht="13.5" customHeight="1"/>
    <row r="29140" ht="13.5" customHeight="1"/>
    <row r="29141" ht="13.5" customHeight="1"/>
    <row r="29142" ht="13.5" customHeight="1"/>
    <row r="29143" ht="13.5" customHeight="1"/>
    <row r="29144" ht="13.5" customHeight="1"/>
    <row r="29145" ht="13.5" customHeight="1"/>
    <row r="29146" ht="13.5" customHeight="1"/>
    <row r="29147" ht="13.5" customHeight="1"/>
    <row r="29148" ht="13.5" customHeight="1"/>
    <row r="29149" ht="13.5" customHeight="1"/>
    <row r="29150" ht="13.5" customHeight="1"/>
    <row r="29151" ht="13.5" customHeight="1"/>
    <row r="29152" ht="13.5" customHeight="1"/>
    <row r="29153" ht="13.5" customHeight="1"/>
    <row r="29154" ht="13.5" customHeight="1"/>
    <row r="29155" ht="13.5" customHeight="1"/>
    <row r="29156" ht="13.5" customHeight="1"/>
    <row r="29157" ht="13.5" customHeight="1"/>
    <row r="29158" ht="13.5" customHeight="1"/>
    <row r="29159" ht="13.5" customHeight="1"/>
    <row r="29160" ht="13.5" customHeight="1"/>
    <row r="29161" ht="13.5" customHeight="1"/>
    <row r="29162" ht="13.5" customHeight="1"/>
    <row r="29163" ht="13.5" customHeight="1"/>
    <row r="29164" ht="13.5" customHeight="1"/>
    <row r="29165" ht="13.5" customHeight="1"/>
    <row r="29166" ht="13.5" customHeight="1"/>
    <row r="29167" ht="13.5" customHeight="1"/>
    <row r="29168" ht="13.5" customHeight="1"/>
    <row r="29169" ht="13.5" customHeight="1"/>
    <row r="29170" ht="13.5" customHeight="1"/>
    <row r="29171" ht="13.5" customHeight="1"/>
    <row r="29172" ht="13.5" customHeight="1"/>
    <row r="29173" ht="13.5" customHeight="1"/>
    <row r="29174" ht="13.5" customHeight="1"/>
    <row r="29175" ht="13.5" customHeight="1"/>
    <row r="29176" ht="13.5" customHeight="1"/>
    <row r="29177" ht="13.5" customHeight="1"/>
    <row r="29178" ht="13.5" customHeight="1"/>
    <row r="29179" ht="13.5" customHeight="1"/>
    <row r="29180" ht="13.5" customHeight="1"/>
    <row r="29181" ht="13.5" customHeight="1"/>
    <row r="29182" ht="13.5" customHeight="1"/>
    <row r="29183" ht="13.5" customHeight="1"/>
    <row r="29184" ht="13.5" customHeight="1"/>
    <row r="29185" ht="13.5" customHeight="1"/>
    <row r="29186" ht="13.5" customHeight="1"/>
    <row r="29187" ht="13.5" customHeight="1"/>
    <row r="29188" ht="13.5" customHeight="1"/>
    <row r="29189" ht="13.5" customHeight="1"/>
    <row r="29190" ht="13.5" customHeight="1"/>
    <row r="29191" ht="13.5" customHeight="1"/>
    <row r="29192" ht="13.5" customHeight="1"/>
    <row r="29193" ht="13.5" customHeight="1"/>
    <row r="29194" ht="13.5" customHeight="1"/>
    <row r="29195" ht="13.5" customHeight="1"/>
    <row r="29196" ht="13.5" customHeight="1"/>
    <row r="29197" ht="13.5" customHeight="1"/>
    <row r="29198" ht="13.5" customHeight="1"/>
    <row r="29199" ht="13.5" customHeight="1"/>
    <row r="29200" ht="13.5" customHeight="1"/>
    <row r="29201" ht="13.5" customHeight="1"/>
    <row r="29202" ht="13.5" customHeight="1"/>
    <row r="29203" ht="13.5" customHeight="1"/>
    <row r="29204" ht="13.5" customHeight="1"/>
    <row r="29205" ht="13.5" customHeight="1"/>
    <row r="29206" ht="13.5" customHeight="1"/>
    <row r="29207" ht="13.5" customHeight="1"/>
    <row r="29208" ht="13.5" customHeight="1"/>
    <row r="29209" ht="13.5" customHeight="1"/>
    <row r="29210" ht="13.5" customHeight="1"/>
    <row r="29211" ht="13.5" customHeight="1"/>
    <row r="29212" ht="13.5" customHeight="1"/>
    <row r="29213" ht="13.5" customHeight="1"/>
    <row r="29214" ht="13.5" customHeight="1"/>
    <row r="29215" ht="13.5" customHeight="1"/>
    <row r="29216" ht="13.5" customHeight="1"/>
    <row r="29217" ht="13.5" customHeight="1"/>
    <row r="29218" ht="13.5" customHeight="1"/>
    <row r="29219" ht="13.5" customHeight="1"/>
    <row r="29220" ht="13.5" customHeight="1"/>
    <row r="29221" ht="13.5" customHeight="1"/>
    <row r="29222" ht="13.5" customHeight="1"/>
    <row r="29223" ht="13.5" customHeight="1"/>
    <row r="29224" ht="13.5" customHeight="1"/>
    <row r="29225" ht="13.5" customHeight="1"/>
    <row r="29226" ht="13.5" customHeight="1"/>
    <row r="29227" ht="13.5" customHeight="1"/>
    <row r="29228" ht="13.5" customHeight="1"/>
    <row r="29229" ht="13.5" customHeight="1"/>
    <row r="29230" ht="13.5" customHeight="1"/>
    <row r="29231" ht="13.5" customHeight="1"/>
    <row r="29232" ht="13.5" customHeight="1"/>
    <row r="29233" ht="13.5" customHeight="1"/>
    <row r="29234" ht="13.5" customHeight="1"/>
    <row r="29235" ht="13.5" customHeight="1"/>
    <row r="29236" ht="13.5" customHeight="1"/>
    <row r="29237" ht="13.5" customHeight="1"/>
    <row r="29238" ht="13.5" customHeight="1"/>
    <row r="29239" ht="13.5" customHeight="1"/>
    <row r="29240" ht="13.5" customHeight="1"/>
    <row r="29241" ht="13.5" customHeight="1"/>
    <row r="29242" ht="13.5" customHeight="1"/>
    <row r="29243" ht="13.5" customHeight="1"/>
    <row r="29244" ht="13.5" customHeight="1"/>
    <row r="29245" ht="13.5" customHeight="1"/>
    <row r="29246" ht="13.5" customHeight="1"/>
    <row r="29247" ht="13.5" customHeight="1"/>
    <row r="29248" ht="13.5" customHeight="1"/>
    <row r="29249" ht="13.5" customHeight="1"/>
    <row r="29250" ht="13.5" customHeight="1"/>
    <row r="29251" ht="13.5" customHeight="1"/>
    <row r="29252" ht="13.5" customHeight="1"/>
    <row r="29253" ht="13.5" customHeight="1"/>
    <row r="29254" ht="13.5" customHeight="1"/>
    <row r="29255" ht="13.5" customHeight="1"/>
    <row r="29256" ht="13.5" customHeight="1"/>
    <row r="29257" ht="13.5" customHeight="1"/>
    <row r="29258" ht="13.5" customHeight="1"/>
    <row r="29259" ht="13.5" customHeight="1"/>
    <row r="29260" ht="13.5" customHeight="1"/>
    <row r="29261" ht="13.5" customHeight="1"/>
    <row r="29262" ht="13.5" customHeight="1"/>
    <row r="29263" ht="13.5" customHeight="1"/>
    <row r="29264" ht="13.5" customHeight="1"/>
    <row r="29265" ht="13.5" customHeight="1"/>
    <row r="29266" ht="13.5" customHeight="1"/>
    <row r="29267" ht="13.5" customHeight="1"/>
    <row r="29268" ht="13.5" customHeight="1"/>
    <row r="29269" ht="13.5" customHeight="1"/>
    <row r="29270" ht="13.5" customHeight="1"/>
    <row r="29271" ht="13.5" customHeight="1"/>
    <row r="29272" ht="13.5" customHeight="1"/>
    <row r="29273" ht="13.5" customHeight="1"/>
    <row r="29274" ht="13.5" customHeight="1"/>
    <row r="29275" ht="13.5" customHeight="1"/>
    <row r="29276" ht="13.5" customHeight="1"/>
    <row r="29277" ht="13.5" customHeight="1"/>
    <row r="29278" ht="13.5" customHeight="1"/>
    <row r="29279" ht="13.5" customHeight="1"/>
    <row r="29280" ht="13.5" customHeight="1"/>
    <row r="29281" ht="13.5" customHeight="1"/>
    <row r="29282" ht="13.5" customHeight="1"/>
    <row r="29283" ht="13.5" customHeight="1"/>
    <row r="29284" ht="13.5" customHeight="1"/>
    <row r="29285" ht="13.5" customHeight="1"/>
    <row r="29286" ht="13.5" customHeight="1"/>
    <row r="29287" ht="13.5" customHeight="1"/>
    <row r="29288" ht="13.5" customHeight="1"/>
    <row r="29289" ht="13.5" customHeight="1"/>
    <row r="29290" ht="13.5" customHeight="1"/>
    <row r="29291" ht="13.5" customHeight="1"/>
    <row r="29292" ht="13.5" customHeight="1"/>
    <row r="29293" ht="13.5" customHeight="1"/>
    <row r="29294" ht="13.5" customHeight="1"/>
    <row r="29295" ht="13.5" customHeight="1"/>
    <row r="29296" ht="13.5" customHeight="1"/>
    <row r="29297" ht="13.5" customHeight="1"/>
    <row r="29298" ht="13.5" customHeight="1"/>
    <row r="29299" ht="13.5" customHeight="1"/>
    <row r="29300" ht="13.5" customHeight="1"/>
    <row r="29301" ht="13.5" customHeight="1"/>
    <row r="29302" ht="13.5" customHeight="1"/>
    <row r="29303" ht="13.5" customHeight="1"/>
    <row r="29304" ht="13.5" customHeight="1"/>
    <row r="29305" ht="13.5" customHeight="1"/>
    <row r="29306" ht="13.5" customHeight="1"/>
    <row r="29307" ht="13.5" customHeight="1"/>
    <row r="29308" ht="13.5" customHeight="1"/>
    <row r="29309" ht="13.5" customHeight="1"/>
    <row r="29310" ht="13.5" customHeight="1"/>
    <row r="29311" ht="13.5" customHeight="1"/>
    <row r="29312" ht="13.5" customHeight="1"/>
    <row r="29313" ht="13.5" customHeight="1"/>
    <row r="29314" ht="13.5" customHeight="1"/>
    <row r="29315" ht="13.5" customHeight="1"/>
    <row r="29316" ht="13.5" customHeight="1"/>
    <row r="29317" ht="13.5" customHeight="1"/>
    <row r="29318" ht="13.5" customHeight="1"/>
    <row r="29319" ht="13.5" customHeight="1"/>
    <row r="29320" ht="13.5" customHeight="1"/>
    <row r="29321" ht="13.5" customHeight="1"/>
    <row r="29322" ht="13.5" customHeight="1"/>
    <row r="29323" ht="13.5" customHeight="1"/>
    <row r="29324" ht="13.5" customHeight="1"/>
    <row r="29325" ht="13.5" customHeight="1"/>
    <row r="29326" ht="13.5" customHeight="1"/>
    <row r="29327" ht="13.5" customHeight="1"/>
    <row r="29328" ht="13.5" customHeight="1"/>
    <row r="29329" ht="13.5" customHeight="1"/>
    <row r="29330" ht="13.5" customHeight="1"/>
    <row r="29331" ht="13.5" customHeight="1"/>
    <row r="29332" ht="13.5" customHeight="1"/>
    <row r="29333" ht="13.5" customHeight="1"/>
    <row r="29334" ht="13.5" customHeight="1"/>
    <row r="29335" ht="13.5" customHeight="1"/>
    <row r="29336" ht="13.5" customHeight="1"/>
    <row r="29337" ht="13.5" customHeight="1"/>
    <row r="29338" ht="13.5" customHeight="1"/>
    <row r="29339" ht="13.5" customHeight="1"/>
    <row r="29340" ht="13.5" customHeight="1"/>
    <row r="29341" ht="13.5" customHeight="1"/>
    <row r="29342" ht="13.5" customHeight="1"/>
    <row r="29343" ht="13.5" customHeight="1"/>
    <row r="29344" ht="13.5" customHeight="1"/>
    <row r="29345" ht="13.5" customHeight="1"/>
    <row r="29346" ht="13.5" customHeight="1"/>
    <row r="29347" ht="13.5" customHeight="1"/>
    <row r="29348" ht="13.5" customHeight="1"/>
    <row r="29349" ht="13.5" customHeight="1"/>
    <row r="29350" ht="13.5" customHeight="1"/>
    <row r="29351" ht="13.5" customHeight="1"/>
    <row r="29352" ht="13.5" customHeight="1"/>
    <row r="29353" ht="13.5" customHeight="1"/>
    <row r="29354" ht="13.5" customHeight="1"/>
    <row r="29355" ht="13.5" customHeight="1"/>
    <row r="29356" ht="13.5" customHeight="1"/>
    <row r="29357" ht="13.5" customHeight="1"/>
    <row r="29358" ht="13.5" customHeight="1"/>
    <row r="29359" ht="13.5" customHeight="1"/>
    <row r="29360" ht="13.5" customHeight="1"/>
    <row r="29361" ht="13.5" customHeight="1"/>
    <row r="29362" ht="13.5" customHeight="1"/>
    <row r="29363" ht="13.5" customHeight="1"/>
    <row r="29364" ht="13.5" customHeight="1"/>
    <row r="29365" ht="13.5" customHeight="1"/>
    <row r="29366" ht="13.5" customHeight="1"/>
    <row r="29367" ht="13.5" customHeight="1"/>
    <row r="29368" ht="13.5" customHeight="1"/>
    <row r="29369" ht="13.5" customHeight="1"/>
    <row r="29370" ht="13.5" customHeight="1"/>
    <row r="29371" ht="13.5" customHeight="1"/>
    <row r="29372" ht="13.5" customHeight="1"/>
    <row r="29373" ht="13.5" customHeight="1"/>
    <row r="29374" ht="13.5" customHeight="1"/>
    <row r="29375" ht="13.5" customHeight="1"/>
    <row r="29376" ht="13.5" customHeight="1"/>
    <row r="29377" ht="13.5" customHeight="1"/>
    <row r="29378" ht="13.5" customHeight="1"/>
    <row r="29379" ht="13.5" customHeight="1"/>
    <row r="29380" ht="13.5" customHeight="1"/>
    <row r="29381" ht="13.5" customHeight="1"/>
    <row r="29382" ht="13.5" customHeight="1"/>
    <row r="29383" ht="13.5" customHeight="1"/>
    <row r="29384" ht="13.5" customHeight="1"/>
    <row r="29385" ht="13.5" customHeight="1"/>
    <row r="29386" ht="13.5" customHeight="1"/>
    <row r="29387" ht="13.5" customHeight="1"/>
    <row r="29388" ht="13.5" customHeight="1"/>
    <row r="29389" ht="13.5" customHeight="1"/>
    <row r="29390" ht="13.5" customHeight="1"/>
    <row r="29391" ht="13.5" customHeight="1"/>
    <row r="29392" ht="13.5" customHeight="1"/>
    <row r="29393" ht="13.5" customHeight="1"/>
    <row r="29394" ht="13.5" customHeight="1"/>
    <row r="29395" ht="13.5" customHeight="1"/>
    <row r="29396" ht="13.5" customHeight="1"/>
    <row r="29397" ht="13.5" customHeight="1"/>
    <row r="29398" ht="13.5" customHeight="1"/>
    <row r="29399" ht="13.5" customHeight="1"/>
    <row r="29400" ht="13.5" customHeight="1"/>
    <row r="29401" ht="13.5" customHeight="1"/>
    <row r="29402" ht="13.5" customHeight="1"/>
    <row r="29403" ht="13.5" customHeight="1"/>
    <row r="29404" ht="13.5" customHeight="1"/>
    <row r="29405" ht="13.5" customHeight="1"/>
    <row r="29406" ht="13.5" customHeight="1"/>
    <row r="29407" ht="13.5" customHeight="1"/>
    <row r="29408" ht="13.5" customHeight="1"/>
    <row r="29409" ht="13.5" customHeight="1"/>
    <row r="29410" ht="13.5" customHeight="1"/>
    <row r="29411" ht="13.5" customHeight="1"/>
    <row r="29412" ht="13.5" customHeight="1"/>
    <row r="29413" ht="13.5" customHeight="1"/>
    <row r="29414" ht="13.5" customHeight="1"/>
    <row r="29415" ht="13.5" customHeight="1"/>
    <row r="29416" ht="13.5" customHeight="1"/>
    <row r="29417" ht="13.5" customHeight="1"/>
    <row r="29418" ht="13.5" customHeight="1"/>
    <row r="29419" ht="13.5" customHeight="1"/>
    <row r="29420" ht="13.5" customHeight="1"/>
    <row r="29421" ht="13.5" customHeight="1"/>
    <row r="29422" ht="13.5" customHeight="1"/>
    <row r="29423" ht="13.5" customHeight="1"/>
    <row r="29424" ht="13.5" customHeight="1"/>
    <row r="29425" ht="13.5" customHeight="1"/>
    <row r="29426" ht="13.5" customHeight="1"/>
    <row r="29427" ht="13.5" customHeight="1"/>
    <row r="29428" ht="13.5" customHeight="1"/>
    <row r="29429" ht="13.5" customHeight="1"/>
    <row r="29430" ht="13.5" customHeight="1"/>
    <row r="29431" ht="13.5" customHeight="1"/>
    <row r="29432" ht="13.5" customHeight="1"/>
    <row r="29433" ht="13.5" customHeight="1"/>
    <row r="29434" ht="13.5" customHeight="1"/>
    <row r="29435" ht="13.5" customHeight="1"/>
    <row r="29436" ht="13.5" customHeight="1"/>
    <row r="29437" ht="13.5" customHeight="1"/>
    <row r="29438" ht="13.5" customHeight="1"/>
    <row r="29439" ht="13.5" customHeight="1"/>
    <row r="29440" ht="13.5" customHeight="1"/>
    <row r="29441" ht="13.5" customHeight="1"/>
    <row r="29442" ht="13.5" customHeight="1"/>
    <row r="29443" ht="13.5" customHeight="1"/>
    <row r="29444" ht="13.5" customHeight="1"/>
    <row r="29445" ht="13.5" customHeight="1"/>
    <row r="29446" ht="13.5" customHeight="1"/>
    <row r="29447" ht="13.5" customHeight="1"/>
    <row r="29448" ht="13.5" customHeight="1"/>
    <row r="29449" ht="13.5" customHeight="1"/>
    <row r="29450" ht="13.5" customHeight="1"/>
    <row r="29451" ht="13.5" customHeight="1"/>
    <row r="29452" ht="13.5" customHeight="1"/>
    <row r="29453" ht="13.5" customHeight="1"/>
    <row r="29454" ht="13.5" customHeight="1"/>
    <row r="29455" ht="13.5" customHeight="1"/>
    <row r="29456" ht="13.5" customHeight="1"/>
    <row r="29457" ht="13.5" customHeight="1"/>
    <row r="29458" ht="13.5" customHeight="1"/>
    <row r="29459" ht="13.5" customHeight="1"/>
    <row r="29460" ht="13.5" customHeight="1"/>
    <row r="29461" ht="13.5" customHeight="1"/>
    <row r="29462" ht="13.5" customHeight="1"/>
    <row r="29463" ht="13.5" customHeight="1"/>
    <row r="29464" ht="13.5" customHeight="1"/>
    <row r="29465" ht="13.5" customHeight="1"/>
    <row r="29466" ht="13.5" customHeight="1"/>
    <row r="29467" ht="13.5" customHeight="1"/>
    <row r="29468" ht="13.5" customHeight="1"/>
    <row r="29469" ht="13.5" customHeight="1"/>
    <row r="29470" ht="13.5" customHeight="1"/>
    <row r="29471" ht="13.5" customHeight="1"/>
    <row r="29472" ht="13.5" customHeight="1"/>
    <row r="29473" ht="13.5" customHeight="1"/>
    <row r="29474" ht="13.5" customHeight="1"/>
    <row r="29475" ht="13.5" customHeight="1"/>
    <row r="29476" ht="13.5" customHeight="1"/>
    <row r="29477" ht="13.5" customHeight="1"/>
    <row r="29478" ht="13.5" customHeight="1"/>
    <row r="29479" ht="13.5" customHeight="1"/>
    <row r="29480" ht="13.5" customHeight="1"/>
    <row r="29481" ht="13.5" customHeight="1"/>
    <row r="29482" ht="13.5" customHeight="1"/>
    <row r="29483" ht="13.5" customHeight="1"/>
    <row r="29484" ht="13.5" customHeight="1"/>
    <row r="29485" ht="13.5" customHeight="1"/>
    <row r="29486" ht="13.5" customHeight="1"/>
    <row r="29487" ht="13.5" customHeight="1"/>
    <row r="29488" ht="13.5" customHeight="1"/>
    <row r="29489" ht="13.5" customHeight="1"/>
    <row r="29490" ht="13.5" customHeight="1"/>
    <row r="29491" ht="13.5" customHeight="1"/>
    <row r="29492" ht="13.5" customHeight="1"/>
    <row r="29493" ht="13.5" customHeight="1"/>
    <row r="29494" ht="13.5" customHeight="1"/>
    <row r="29495" ht="13.5" customHeight="1"/>
    <row r="29496" ht="13.5" customHeight="1"/>
    <row r="29497" ht="13.5" customHeight="1"/>
    <row r="29498" ht="13.5" customHeight="1"/>
    <row r="29499" ht="13.5" customHeight="1"/>
    <row r="29500" ht="13.5" customHeight="1"/>
    <row r="29501" ht="13.5" customHeight="1"/>
    <row r="29502" ht="13.5" customHeight="1"/>
    <row r="29503" ht="13.5" customHeight="1"/>
    <row r="29504" ht="13.5" customHeight="1"/>
    <row r="29505" ht="13.5" customHeight="1"/>
    <row r="29506" ht="13.5" customHeight="1"/>
    <row r="29507" ht="13.5" customHeight="1"/>
    <row r="29508" ht="13.5" customHeight="1"/>
    <row r="29509" ht="13.5" customHeight="1"/>
    <row r="29510" ht="13.5" customHeight="1"/>
    <row r="29511" ht="13.5" customHeight="1"/>
    <row r="29512" ht="13.5" customHeight="1"/>
    <row r="29513" ht="13.5" customHeight="1"/>
    <row r="29514" ht="13.5" customHeight="1"/>
    <row r="29515" ht="13.5" customHeight="1"/>
    <row r="29516" ht="13.5" customHeight="1"/>
    <row r="29517" ht="13.5" customHeight="1"/>
    <row r="29518" ht="13.5" customHeight="1"/>
    <row r="29519" ht="13.5" customHeight="1"/>
    <row r="29520" ht="13.5" customHeight="1"/>
    <row r="29521" ht="13.5" customHeight="1"/>
    <row r="29522" ht="13.5" customHeight="1"/>
    <row r="29523" ht="13.5" customHeight="1"/>
    <row r="29524" ht="13.5" customHeight="1"/>
    <row r="29525" ht="13.5" customHeight="1"/>
    <row r="29526" ht="13.5" customHeight="1"/>
    <row r="29527" ht="13.5" customHeight="1"/>
    <row r="29528" ht="13.5" customHeight="1"/>
    <row r="29529" ht="13.5" customHeight="1"/>
    <row r="29530" ht="13.5" customHeight="1"/>
    <row r="29531" ht="13.5" customHeight="1"/>
    <row r="29532" ht="13.5" customHeight="1"/>
    <row r="29533" ht="13.5" customHeight="1"/>
    <row r="29534" ht="13.5" customHeight="1"/>
    <row r="29535" ht="13.5" customHeight="1"/>
    <row r="29536" ht="13.5" customHeight="1"/>
    <row r="29537" ht="13.5" customHeight="1"/>
    <row r="29538" ht="13.5" customHeight="1"/>
    <row r="29539" ht="13.5" customHeight="1"/>
    <row r="29540" ht="13.5" customHeight="1"/>
    <row r="29541" ht="13.5" customHeight="1"/>
    <row r="29542" ht="13.5" customHeight="1"/>
    <row r="29543" ht="13.5" customHeight="1"/>
    <row r="29544" ht="13.5" customHeight="1"/>
    <row r="29545" ht="13.5" customHeight="1"/>
    <row r="29546" ht="13.5" customHeight="1"/>
    <row r="29547" ht="13.5" customHeight="1"/>
    <row r="29548" ht="13.5" customHeight="1"/>
    <row r="29549" ht="13.5" customHeight="1"/>
    <row r="29550" ht="13.5" customHeight="1"/>
    <row r="29551" ht="13.5" customHeight="1"/>
    <row r="29552" ht="13.5" customHeight="1"/>
    <row r="29553" ht="13.5" customHeight="1"/>
    <row r="29554" ht="13.5" customHeight="1"/>
    <row r="29555" ht="13.5" customHeight="1"/>
    <row r="29556" ht="13.5" customHeight="1"/>
    <row r="29557" ht="13.5" customHeight="1"/>
    <row r="29558" ht="13.5" customHeight="1"/>
    <row r="29559" ht="13.5" customHeight="1"/>
    <row r="29560" ht="13.5" customHeight="1"/>
    <row r="29561" ht="13.5" customHeight="1"/>
    <row r="29562" ht="13.5" customHeight="1"/>
    <row r="29563" ht="13.5" customHeight="1"/>
    <row r="29564" ht="13.5" customHeight="1"/>
    <row r="29565" ht="13.5" customHeight="1"/>
    <row r="29566" ht="13.5" customHeight="1"/>
    <row r="29567" ht="13.5" customHeight="1"/>
    <row r="29568" ht="13.5" customHeight="1"/>
    <row r="29569" ht="13.5" customHeight="1"/>
    <row r="29570" ht="13.5" customHeight="1"/>
    <row r="29571" ht="13.5" customHeight="1"/>
    <row r="29572" ht="13.5" customHeight="1"/>
    <row r="29573" ht="13.5" customHeight="1"/>
    <row r="29574" ht="13.5" customHeight="1"/>
    <row r="29575" ht="13.5" customHeight="1"/>
    <row r="29576" ht="13.5" customHeight="1"/>
    <row r="29577" ht="13.5" customHeight="1"/>
    <row r="29578" ht="13.5" customHeight="1"/>
    <row r="29579" ht="13.5" customHeight="1"/>
    <row r="29580" ht="13.5" customHeight="1"/>
    <row r="29581" ht="13.5" customHeight="1"/>
    <row r="29582" ht="13.5" customHeight="1"/>
    <row r="29583" ht="13.5" customHeight="1"/>
    <row r="29584" ht="13.5" customHeight="1"/>
    <row r="29585" ht="13.5" customHeight="1"/>
    <row r="29586" ht="13.5" customHeight="1"/>
    <row r="29587" ht="13.5" customHeight="1"/>
    <row r="29588" ht="13.5" customHeight="1"/>
    <row r="29589" ht="13.5" customHeight="1"/>
    <row r="29590" ht="13.5" customHeight="1"/>
    <row r="29591" ht="13.5" customHeight="1"/>
    <row r="29592" ht="13.5" customHeight="1"/>
    <row r="29593" ht="13.5" customHeight="1"/>
    <row r="29594" ht="13.5" customHeight="1"/>
    <row r="29595" ht="13.5" customHeight="1"/>
    <row r="29596" ht="13.5" customHeight="1"/>
    <row r="29597" ht="13.5" customHeight="1"/>
    <row r="29598" ht="13.5" customHeight="1"/>
    <row r="29599" ht="13.5" customHeight="1"/>
    <row r="29600" ht="13.5" customHeight="1"/>
    <row r="29601" ht="13.5" customHeight="1"/>
    <row r="29602" ht="13.5" customHeight="1"/>
    <row r="29603" ht="13.5" customHeight="1"/>
    <row r="29604" ht="13.5" customHeight="1"/>
    <row r="29605" ht="13.5" customHeight="1"/>
    <row r="29606" ht="13.5" customHeight="1"/>
    <row r="29607" ht="13.5" customHeight="1"/>
    <row r="29608" ht="13.5" customHeight="1"/>
    <row r="29609" ht="13.5" customHeight="1"/>
    <row r="29610" ht="13.5" customHeight="1"/>
    <row r="29611" ht="13.5" customHeight="1"/>
    <row r="29612" ht="13.5" customHeight="1"/>
    <row r="29613" ht="13.5" customHeight="1"/>
    <row r="29614" ht="13.5" customHeight="1"/>
    <row r="29615" ht="13.5" customHeight="1"/>
    <row r="29616" ht="13.5" customHeight="1"/>
    <row r="29617" ht="13.5" customHeight="1"/>
    <row r="29618" ht="13.5" customHeight="1"/>
    <row r="29619" ht="13.5" customHeight="1"/>
    <row r="29620" ht="13.5" customHeight="1"/>
    <row r="29621" ht="13.5" customHeight="1"/>
    <row r="29622" ht="13.5" customHeight="1"/>
    <row r="29623" ht="13.5" customHeight="1"/>
    <row r="29624" ht="13.5" customHeight="1"/>
    <row r="29625" ht="13.5" customHeight="1"/>
    <row r="29626" ht="13.5" customHeight="1"/>
    <row r="29627" ht="13.5" customHeight="1"/>
    <row r="29628" ht="13.5" customHeight="1"/>
    <row r="29629" ht="13.5" customHeight="1"/>
    <row r="29630" ht="13.5" customHeight="1"/>
    <row r="29631" ht="13.5" customHeight="1"/>
    <row r="29632" ht="13.5" customHeight="1"/>
    <row r="29633" ht="13.5" customHeight="1"/>
    <row r="29634" ht="13.5" customHeight="1"/>
    <row r="29635" ht="13.5" customHeight="1"/>
    <row r="29636" ht="13.5" customHeight="1"/>
    <row r="29637" ht="13.5" customHeight="1"/>
    <row r="29638" ht="13.5" customHeight="1"/>
    <row r="29639" ht="13.5" customHeight="1"/>
    <row r="29640" ht="13.5" customHeight="1"/>
    <row r="29641" ht="13.5" customHeight="1"/>
    <row r="29642" ht="13.5" customHeight="1"/>
    <row r="29643" ht="13.5" customHeight="1"/>
    <row r="29644" ht="13.5" customHeight="1"/>
    <row r="29645" ht="13.5" customHeight="1"/>
    <row r="29646" ht="13.5" customHeight="1"/>
    <row r="29647" ht="13.5" customHeight="1"/>
    <row r="29648" ht="13.5" customHeight="1"/>
    <row r="29649" ht="13.5" customHeight="1"/>
    <row r="29650" ht="13.5" customHeight="1"/>
    <row r="29651" ht="13.5" customHeight="1"/>
    <row r="29652" ht="13.5" customHeight="1"/>
    <row r="29653" ht="13.5" customHeight="1"/>
    <row r="29654" ht="13.5" customHeight="1"/>
    <row r="29655" ht="13.5" customHeight="1"/>
    <row r="29656" ht="13.5" customHeight="1"/>
    <row r="29657" ht="13.5" customHeight="1"/>
    <row r="29658" ht="13.5" customHeight="1"/>
    <row r="29659" ht="13.5" customHeight="1"/>
    <row r="29660" ht="13.5" customHeight="1"/>
    <row r="29661" ht="13.5" customHeight="1"/>
    <row r="29662" ht="13.5" customHeight="1"/>
    <row r="29663" ht="13.5" customHeight="1"/>
    <row r="29664" ht="13.5" customHeight="1"/>
    <row r="29665" ht="13.5" customHeight="1"/>
    <row r="29666" ht="13.5" customHeight="1"/>
    <row r="29667" ht="13.5" customHeight="1"/>
    <row r="29668" ht="13.5" customHeight="1"/>
    <row r="29669" ht="13.5" customHeight="1"/>
    <row r="29670" ht="13.5" customHeight="1"/>
    <row r="29671" ht="13.5" customHeight="1"/>
    <row r="29672" ht="13.5" customHeight="1"/>
    <row r="29673" ht="13.5" customHeight="1"/>
    <row r="29674" ht="13.5" customHeight="1"/>
    <row r="29675" ht="13.5" customHeight="1"/>
    <row r="29676" ht="13.5" customHeight="1"/>
    <row r="29677" ht="13.5" customHeight="1"/>
    <row r="29678" ht="13.5" customHeight="1"/>
    <row r="29679" ht="13.5" customHeight="1"/>
    <row r="29680" ht="13.5" customHeight="1"/>
    <row r="29681" ht="13.5" customHeight="1"/>
    <row r="29682" ht="13.5" customHeight="1"/>
    <row r="29683" ht="13.5" customHeight="1"/>
    <row r="29684" ht="13.5" customHeight="1"/>
    <row r="29685" ht="13.5" customHeight="1"/>
    <row r="29686" ht="13.5" customHeight="1"/>
    <row r="29687" ht="13.5" customHeight="1"/>
    <row r="29688" ht="13.5" customHeight="1"/>
    <row r="29689" ht="13.5" customHeight="1"/>
    <row r="29690" ht="13.5" customHeight="1"/>
    <row r="29691" ht="13.5" customHeight="1"/>
    <row r="29692" ht="13.5" customHeight="1"/>
    <row r="29693" ht="13.5" customHeight="1"/>
    <row r="29694" ht="13.5" customHeight="1"/>
    <row r="29695" ht="13.5" customHeight="1"/>
    <row r="29696" ht="13.5" customHeight="1"/>
    <row r="29697" ht="13.5" customHeight="1"/>
    <row r="29698" ht="13.5" customHeight="1"/>
    <row r="29699" ht="13.5" customHeight="1"/>
    <row r="29700" ht="13.5" customHeight="1"/>
    <row r="29701" ht="13.5" customHeight="1"/>
    <row r="29702" ht="13.5" customHeight="1"/>
    <row r="29703" ht="13.5" customHeight="1"/>
    <row r="29704" ht="13.5" customHeight="1"/>
    <row r="29705" ht="13.5" customHeight="1"/>
    <row r="29706" ht="13.5" customHeight="1"/>
    <row r="29707" ht="13.5" customHeight="1"/>
    <row r="29708" ht="13.5" customHeight="1"/>
    <row r="29709" ht="13.5" customHeight="1"/>
    <row r="29710" ht="13.5" customHeight="1"/>
    <row r="29711" ht="13.5" customHeight="1"/>
    <row r="29712" ht="13.5" customHeight="1"/>
    <row r="29713" ht="13.5" customHeight="1"/>
    <row r="29714" ht="13.5" customHeight="1"/>
    <row r="29715" ht="13.5" customHeight="1"/>
    <row r="29716" ht="13.5" customHeight="1"/>
    <row r="29717" ht="13.5" customHeight="1"/>
    <row r="29718" ht="13.5" customHeight="1"/>
    <row r="29719" ht="13.5" customHeight="1"/>
    <row r="29720" ht="13.5" customHeight="1"/>
    <row r="29721" ht="13.5" customHeight="1"/>
    <row r="29722" ht="13.5" customHeight="1"/>
    <row r="29723" ht="13.5" customHeight="1"/>
    <row r="29724" ht="13.5" customHeight="1"/>
    <row r="29725" ht="13.5" customHeight="1"/>
    <row r="29726" ht="13.5" customHeight="1"/>
    <row r="29727" ht="13.5" customHeight="1"/>
    <row r="29728" ht="13.5" customHeight="1"/>
    <row r="29729" ht="13.5" customHeight="1"/>
    <row r="29730" ht="13.5" customHeight="1"/>
    <row r="29731" ht="13.5" customHeight="1"/>
    <row r="29732" ht="13.5" customHeight="1"/>
    <row r="29733" ht="13.5" customHeight="1"/>
    <row r="29734" ht="13.5" customHeight="1"/>
    <row r="29735" ht="13.5" customHeight="1"/>
    <row r="29736" ht="13.5" customHeight="1"/>
    <row r="29737" ht="13.5" customHeight="1"/>
    <row r="29738" ht="13.5" customHeight="1"/>
    <row r="29739" ht="13.5" customHeight="1"/>
    <row r="29740" ht="13.5" customHeight="1"/>
    <row r="29741" ht="13.5" customHeight="1"/>
    <row r="29742" ht="13.5" customHeight="1"/>
    <row r="29743" ht="13.5" customHeight="1"/>
    <row r="29744" ht="13.5" customHeight="1"/>
    <row r="29745" ht="13.5" customHeight="1"/>
    <row r="29746" ht="13.5" customHeight="1"/>
    <row r="29747" ht="13.5" customHeight="1"/>
    <row r="29748" ht="13.5" customHeight="1"/>
    <row r="29749" ht="13.5" customHeight="1"/>
    <row r="29750" ht="13.5" customHeight="1"/>
    <row r="29751" ht="13.5" customHeight="1"/>
    <row r="29752" ht="13.5" customHeight="1"/>
    <row r="29753" ht="13.5" customHeight="1"/>
    <row r="29754" ht="13.5" customHeight="1"/>
    <row r="29755" ht="13.5" customHeight="1"/>
    <row r="29756" ht="13.5" customHeight="1"/>
    <row r="29757" ht="13.5" customHeight="1"/>
    <row r="29758" ht="13.5" customHeight="1"/>
    <row r="29759" ht="13.5" customHeight="1"/>
    <row r="29760" ht="13.5" customHeight="1"/>
    <row r="29761" ht="13.5" customHeight="1"/>
    <row r="29762" ht="13.5" customHeight="1"/>
    <row r="29763" ht="13.5" customHeight="1"/>
    <row r="29764" ht="13.5" customHeight="1"/>
    <row r="29765" ht="13.5" customHeight="1"/>
    <row r="29766" ht="13.5" customHeight="1"/>
    <row r="29767" ht="13.5" customHeight="1"/>
    <row r="29768" ht="13.5" customHeight="1"/>
    <row r="29769" ht="13.5" customHeight="1"/>
    <row r="29770" ht="13.5" customHeight="1"/>
    <row r="29771" ht="13.5" customHeight="1"/>
    <row r="29772" ht="13.5" customHeight="1"/>
    <row r="29773" ht="13.5" customHeight="1"/>
    <row r="29774" ht="13.5" customHeight="1"/>
    <row r="29775" ht="13.5" customHeight="1"/>
    <row r="29776" ht="13.5" customHeight="1"/>
    <row r="29777" ht="13.5" customHeight="1"/>
    <row r="29778" ht="13.5" customHeight="1"/>
    <row r="29779" ht="13.5" customHeight="1"/>
    <row r="29780" ht="13.5" customHeight="1"/>
    <row r="29781" ht="13.5" customHeight="1"/>
    <row r="29782" ht="13.5" customHeight="1"/>
    <row r="29783" ht="13.5" customHeight="1"/>
    <row r="29784" ht="13.5" customHeight="1"/>
    <row r="29785" ht="13.5" customHeight="1"/>
    <row r="29786" ht="13.5" customHeight="1"/>
    <row r="29787" ht="13.5" customHeight="1"/>
    <row r="29788" ht="13.5" customHeight="1"/>
    <row r="29789" ht="13.5" customHeight="1"/>
    <row r="29790" ht="13.5" customHeight="1"/>
    <row r="29791" ht="13.5" customHeight="1"/>
    <row r="29792" ht="13.5" customHeight="1"/>
    <row r="29793" ht="13.5" customHeight="1"/>
    <row r="29794" ht="13.5" customHeight="1"/>
    <row r="29795" ht="13.5" customHeight="1"/>
    <row r="29796" ht="13.5" customHeight="1"/>
    <row r="29797" ht="13.5" customHeight="1"/>
    <row r="29798" ht="13.5" customHeight="1"/>
    <row r="29799" ht="13.5" customHeight="1"/>
    <row r="29800" ht="13.5" customHeight="1"/>
    <row r="29801" ht="13.5" customHeight="1"/>
    <row r="29802" ht="13.5" customHeight="1"/>
    <row r="29803" ht="13.5" customHeight="1"/>
    <row r="29804" ht="13.5" customHeight="1"/>
    <row r="29805" ht="13.5" customHeight="1"/>
    <row r="29806" ht="13.5" customHeight="1"/>
    <row r="29807" ht="13.5" customHeight="1"/>
    <row r="29808" ht="13.5" customHeight="1"/>
    <row r="29809" ht="13.5" customHeight="1"/>
    <row r="29810" ht="13.5" customHeight="1"/>
    <row r="29811" ht="13.5" customHeight="1"/>
    <row r="29812" ht="13.5" customHeight="1"/>
    <row r="29813" ht="13.5" customHeight="1"/>
    <row r="29814" ht="13.5" customHeight="1"/>
    <row r="29815" ht="13.5" customHeight="1"/>
    <row r="29816" ht="13.5" customHeight="1"/>
    <row r="29817" ht="13.5" customHeight="1"/>
    <row r="29818" ht="13.5" customHeight="1"/>
    <row r="29819" ht="13.5" customHeight="1"/>
    <row r="29820" ht="13.5" customHeight="1"/>
    <row r="29821" ht="13.5" customHeight="1"/>
    <row r="29822" ht="13.5" customHeight="1"/>
    <row r="29823" ht="13.5" customHeight="1"/>
    <row r="29824" ht="13.5" customHeight="1"/>
    <row r="29825" ht="13.5" customHeight="1"/>
    <row r="29826" ht="13.5" customHeight="1"/>
    <row r="29827" ht="13.5" customHeight="1"/>
    <row r="29828" ht="13.5" customHeight="1"/>
    <row r="29829" ht="13.5" customHeight="1"/>
    <row r="29830" ht="13.5" customHeight="1"/>
    <row r="29831" ht="13.5" customHeight="1"/>
    <row r="29832" ht="13.5" customHeight="1"/>
    <row r="29833" ht="13.5" customHeight="1"/>
    <row r="29834" ht="13.5" customHeight="1"/>
    <row r="29835" ht="13.5" customHeight="1"/>
    <row r="29836" ht="13.5" customHeight="1"/>
    <row r="29837" ht="13.5" customHeight="1"/>
    <row r="29838" ht="13.5" customHeight="1"/>
    <row r="29839" ht="13.5" customHeight="1"/>
    <row r="29840" ht="13.5" customHeight="1"/>
    <row r="29841" ht="13.5" customHeight="1"/>
    <row r="29842" ht="13.5" customHeight="1"/>
    <row r="29843" ht="13.5" customHeight="1"/>
    <row r="29844" ht="13.5" customHeight="1"/>
    <row r="29845" ht="13.5" customHeight="1"/>
    <row r="29846" ht="13.5" customHeight="1"/>
    <row r="29847" ht="13.5" customHeight="1"/>
    <row r="29848" ht="13.5" customHeight="1"/>
    <row r="29849" ht="13.5" customHeight="1"/>
    <row r="29850" ht="13.5" customHeight="1"/>
    <row r="29851" ht="13.5" customHeight="1"/>
    <row r="29852" ht="13.5" customHeight="1"/>
    <row r="29853" ht="13.5" customHeight="1"/>
    <row r="29854" ht="13.5" customHeight="1"/>
    <row r="29855" ht="13.5" customHeight="1"/>
    <row r="29856" ht="13.5" customHeight="1"/>
    <row r="29857" ht="13.5" customHeight="1"/>
    <row r="29858" ht="13.5" customHeight="1"/>
    <row r="29859" ht="13.5" customHeight="1"/>
    <row r="29860" ht="13.5" customHeight="1"/>
    <row r="29861" ht="13.5" customHeight="1"/>
    <row r="29862" ht="13.5" customHeight="1"/>
    <row r="29863" ht="13.5" customHeight="1"/>
    <row r="29864" ht="13.5" customHeight="1"/>
    <row r="29865" ht="13.5" customHeight="1"/>
    <row r="29866" ht="13.5" customHeight="1"/>
    <row r="29867" ht="13.5" customHeight="1"/>
    <row r="29868" ht="13.5" customHeight="1"/>
    <row r="29869" ht="13.5" customHeight="1"/>
    <row r="29870" ht="13.5" customHeight="1"/>
    <row r="29871" ht="13.5" customHeight="1"/>
    <row r="29872" ht="13.5" customHeight="1"/>
    <row r="29873" ht="13.5" customHeight="1"/>
    <row r="29874" ht="13.5" customHeight="1"/>
    <row r="29875" ht="13.5" customHeight="1"/>
    <row r="29876" ht="13.5" customHeight="1"/>
    <row r="29877" ht="13.5" customHeight="1"/>
    <row r="29878" ht="13.5" customHeight="1"/>
    <row r="29879" ht="13.5" customHeight="1"/>
    <row r="29880" ht="13.5" customHeight="1"/>
    <row r="29881" ht="13.5" customHeight="1"/>
    <row r="29882" ht="13.5" customHeight="1"/>
    <row r="29883" ht="13.5" customHeight="1"/>
    <row r="29884" ht="13.5" customHeight="1"/>
    <row r="29885" ht="13.5" customHeight="1"/>
    <row r="29886" ht="13.5" customHeight="1"/>
    <row r="29887" ht="13.5" customHeight="1"/>
    <row r="29888" ht="13.5" customHeight="1"/>
    <row r="29889" ht="13.5" customHeight="1"/>
    <row r="29890" ht="13.5" customHeight="1"/>
    <row r="29891" ht="13.5" customHeight="1"/>
    <row r="29892" ht="13.5" customHeight="1"/>
    <row r="29893" ht="13.5" customHeight="1"/>
    <row r="29894" ht="13.5" customHeight="1"/>
    <row r="29895" ht="13.5" customHeight="1"/>
    <row r="29896" ht="13.5" customHeight="1"/>
    <row r="29897" ht="13.5" customHeight="1"/>
    <row r="29898" ht="13.5" customHeight="1"/>
    <row r="29899" ht="13.5" customHeight="1"/>
    <row r="29900" ht="13.5" customHeight="1"/>
    <row r="29901" ht="13.5" customHeight="1"/>
    <row r="29902" ht="13.5" customHeight="1"/>
    <row r="29903" ht="13.5" customHeight="1"/>
    <row r="29904" ht="13.5" customHeight="1"/>
    <row r="29905" ht="13.5" customHeight="1"/>
    <row r="29906" ht="13.5" customHeight="1"/>
    <row r="29907" ht="13.5" customHeight="1"/>
    <row r="29908" ht="13.5" customHeight="1"/>
    <row r="29909" ht="13.5" customHeight="1"/>
    <row r="29910" ht="13.5" customHeight="1"/>
    <row r="29911" ht="13.5" customHeight="1"/>
    <row r="29912" ht="13.5" customHeight="1"/>
    <row r="29913" ht="13.5" customHeight="1"/>
    <row r="29914" ht="13.5" customHeight="1"/>
    <row r="29915" ht="13.5" customHeight="1"/>
    <row r="29916" ht="13.5" customHeight="1"/>
    <row r="29917" ht="13.5" customHeight="1"/>
    <row r="29918" ht="13.5" customHeight="1"/>
    <row r="29919" ht="13.5" customHeight="1"/>
    <row r="29920" ht="13.5" customHeight="1"/>
    <row r="29921" ht="13.5" customHeight="1"/>
    <row r="29922" ht="13.5" customHeight="1"/>
    <row r="29923" ht="13.5" customHeight="1"/>
    <row r="29924" ht="13.5" customHeight="1"/>
    <row r="29925" ht="13.5" customHeight="1"/>
    <row r="29926" ht="13.5" customHeight="1"/>
    <row r="29927" ht="13.5" customHeight="1"/>
    <row r="29928" ht="13.5" customHeight="1"/>
    <row r="29929" ht="13.5" customHeight="1"/>
    <row r="29930" ht="13.5" customHeight="1"/>
    <row r="29931" ht="13.5" customHeight="1"/>
    <row r="29932" ht="13.5" customHeight="1"/>
    <row r="29933" ht="13.5" customHeight="1"/>
    <row r="29934" ht="13.5" customHeight="1"/>
    <row r="29935" ht="13.5" customHeight="1"/>
    <row r="29936" ht="13.5" customHeight="1"/>
    <row r="29937" ht="13.5" customHeight="1"/>
    <row r="29938" ht="13.5" customHeight="1"/>
    <row r="29939" ht="13.5" customHeight="1"/>
    <row r="29940" ht="13.5" customHeight="1"/>
    <row r="29941" ht="13.5" customHeight="1"/>
    <row r="29942" ht="13.5" customHeight="1"/>
    <row r="29943" ht="13.5" customHeight="1"/>
    <row r="29944" ht="13.5" customHeight="1"/>
    <row r="29945" ht="13.5" customHeight="1"/>
    <row r="29946" ht="13.5" customHeight="1"/>
    <row r="29947" ht="13.5" customHeight="1"/>
    <row r="29948" ht="13.5" customHeight="1"/>
    <row r="29949" ht="13.5" customHeight="1"/>
    <row r="29950" ht="13.5" customHeight="1"/>
    <row r="29951" ht="13.5" customHeight="1"/>
    <row r="29952" ht="13.5" customHeight="1"/>
    <row r="29953" ht="13.5" customHeight="1"/>
    <row r="29954" ht="13.5" customHeight="1"/>
    <row r="29955" ht="13.5" customHeight="1"/>
    <row r="29956" ht="13.5" customHeight="1"/>
    <row r="29957" ht="13.5" customHeight="1"/>
    <row r="29958" ht="13.5" customHeight="1"/>
    <row r="29959" ht="13.5" customHeight="1"/>
    <row r="29960" ht="13.5" customHeight="1"/>
    <row r="29961" ht="13.5" customHeight="1"/>
    <row r="29962" ht="13.5" customHeight="1"/>
    <row r="29963" ht="13.5" customHeight="1"/>
    <row r="29964" ht="13.5" customHeight="1"/>
    <row r="29965" ht="13.5" customHeight="1"/>
    <row r="29966" ht="13.5" customHeight="1"/>
    <row r="29967" ht="13.5" customHeight="1"/>
    <row r="29968" ht="13.5" customHeight="1"/>
    <row r="29969" ht="13.5" customHeight="1"/>
    <row r="29970" ht="13.5" customHeight="1"/>
    <row r="29971" ht="13.5" customHeight="1"/>
    <row r="29972" ht="13.5" customHeight="1"/>
    <row r="29973" ht="13.5" customHeight="1"/>
    <row r="29974" ht="13.5" customHeight="1"/>
    <row r="29975" ht="13.5" customHeight="1"/>
    <row r="29976" ht="13.5" customHeight="1"/>
    <row r="29977" ht="13.5" customHeight="1"/>
    <row r="29978" ht="13.5" customHeight="1"/>
    <row r="29979" ht="13.5" customHeight="1"/>
    <row r="29980" ht="13.5" customHeight="1"/>
    <row r="29981" ht="13.5" customHeight="1"/>
    <row r="29982" ht="13.5" customHeight="1"/>
    <row r="29983" ht="13.5" customHeight="1"/>
    <row r="29984" ht="13.5" customHeight="1"/>
    <row r="29985" ht="13.5" customHeight="1"/>
    <row r="29986" ht="13.5" customHeight="1"/>
    <row r="29987" ht="13.5" customHeight="1"/>
    <row r="29988" ht="13.5" customHeight="1"/>
    <row r="29989" ht="13.5" customHeight="1"/>
    <row r="29990" ht="13.5" customHeight="1"/>
    <row r="29991" ht="13.5" customHeight="1"/>
    <row r="29992" ht="13.5" customHeight="1"/>
    <row r="29993" ht="13.5" customHeight="1"/>
    <row r="29994" ht="13.5" customHeight="1"/>
    <row r="29995" ht="13.5" customHeight="1"/>
    <row r="29996" ht="13.5" customHeight="1"/>
    <row r="29997" ht="13.5" customHeight="1"/>
    <row r="29998" ht="13.5" customHeight="1"/>
    <row r="29999" ht="13.5" customHeight="1"/>
    <row r="30000" ht="13.5" customHeight="1"/>
    <row r="30001" ht="13.5" customHeight="1"/>
    <row r="30002" ht="13.5" customHeight="1"/>
    <row r="30003" ht="13.5" customHeight="1"/>
    <row r="30004" ht="13.5" customHeight="1"/>
    <row r="30005" ht="13.5" customHeight="1"/>
    <row r="30006" ht="13.5" customHeight="1"/>
    <row r="30007" ht="13.5" customHeight="1"/>
    <row r="30008" ht="13.5" customHeight="1"/>
    <row r="30009" ht="13.5" customHeight="1"/>
    <row r="30010" ht="13.5" customHeight="1"/>
    <row r="30011" ht="13.5" customHeight="1"/>
    <row r="30012" ht="13.5" customHeight="1"/>
    <row r="30013" ht="13.5" customHeight="1"/>
    <row r="30014" ht="13.5" customHeight="1"/>
    <row r="30015" ht="13.5" customHeight="1"/>
    <row r="30016" ht="13.5" customHeight="1"/>
    <row r="30017" ht="13.5" customHeight="1"/>
    <row r="30018" ht="13.5" customHeight="1"/>
    <row r="30019" ht="13.5" customHeight="1"/>
    <row r="30020" ht="13.5" customHeight="1"/>
    <row r="30021" ht="13.5" customHeight="1"/>
    <row r="30022" ht="13.5" customHeight="1"/>
    <row r="30023" ht="13.5" customHeight="1"/>
    <row r="30024" ht="13.5" customHeight="1"/>
    <row r="30025" ht="13.5" customHeight="1"/>
    <row r="30026" ht="13.5" customHeight="1"/>
    <row r="30027" ht="13.5" customHeight="1"/>
    <row r="30028" ht="13.5" customHeight="1"/>
    <row r="30029" ht="13.5" customHeight="1"/>
    <row r="30030" ht="13.5" customHeight="1"/>
    <row r="30031" ht="13.5" customHeight="1"/>
    <row r="30032" ht="13.5" customHeight="1"/>
    <row r="30033" ht="13.5" customHeight="1"/>
    <row r="30034" ht="13.5" customHeight="1"/>
    <row r="30035" ht="13.5" customHeight="1"/>
    <row r="30036" ht="13.5" customHeight="1"/>
    <row r="30037" ht="13.5" customHeight="1"/>
    <row r="30038" ht="13.5" customHeight="1"/>
    <row r="30039" ht="13.5" customHeight="1"/>
    <row r="30040" ht="13.5" customHeight="1"/>
    <row r="30041" ht="13.5" customHeight="1"/>
    <row r="30042" ht="13.5" customHeight="1"/>
    <row r="30043" ht="13.5" customHeight="1"/>
    <row r="30044" ht="13.5" customHeight="1"/>
    <row r="30045" ht="13.5" customHeight="1"/>
    <row r="30046" ht="13.5" customHeight="1"/>
    <row r="30047" ht="13.5" customHeight="1"/>
    <row r="30048" ht="13.5" customHeight="1"/>
    <row r="30049" ht="13.5" customHeight="1"/>
    <row r="30050" ht="13.5" customHeight="1"/>
    <row r="30051" ht="13.5" customHeight="1"/>
    <row r="30052" ht="13.5" customHeight="1"/>
    <row r="30053" ht="13.5" customHeight="1"/>
    <row r="30054" ht="13.5" customHeight="1"/>
    <row r="30055" ht="13.5" customHeight="1"/>
    <row r="30056" ht="13.5" customHeight="1"/>
    <row r="30057" ht="13.5" customHeight="1"/>
    <row r="30058" ht="13.5" customHeight="1"/>
    <row r="30059" ht="13.5" customHeight="1"/>
    <row r="30060" ht="13.5" customHeight="1"/>
    <row r="30061" ht="13.5" customHeight="1"/>
    <row r="30062" ht="13.5" customHeight="1"/>
    <row r="30063" ht="13.5" customHeight="1"/>
    <row r="30064" ht="13.5" customHeight="1"/>
    <row r="30065" ht="13.5" customHeight="1"/>
    <row r="30066" ht="13.5" customHeight="1"/>
    <row r="30067" ht="13.5" customHeight="1"/>
    <row r="30068" ht="13.5" customHeight="1"/>
    <row r="30069" ht="13.5" customHeight="1"/>
    <row r="30070" ht="13.5" customHeight="1"/>
    <row r="30071" ht="13.5" customHeight="1"/>
    <row r="30072" ht="13.5" customHeight="1"/>
    <row r="30073" ht="13.5" customHeight="1"/>
    <row r="30074" ht="13.5" customHeight="1"/>
    <row r="30075" ht="13.5" customHeight="1"/>
    <row r="30076" ht="13.5" customHeight="1"/>
    <row r="30077" ht="13.5" customHeight="1"/>
    <row r="30078" ht="13.5" customHeight="1"/>
    <row r="30079" ht="13.5" customHeight="1"/>
    <row r="30080" ht="13.5" customHeight="1"/>
    <row r="30081" ht="13.5" customHeight="1"/>
    <row r="30082" ht="13.5" customHeight="1"/>
    <row r="30083" ht="13.5" customHeight="1"/>
    <row r="30084" ht="13.5" customHeight="1"/>
    <row r="30085" ht="13.5" customHeight="1"/>
    <row r="30086" ht="13.5" customHeight="1"/>
    <row r="30087" ht="13.5" customHeight="1"/>
    <row r="30088" ht="13.5" customHeight="1"/>
    <row r="30089" ht="13.5" customHeight="1"/>
    <row r="30090" ht="13.5" customHeight="1"/>
    <row r="30091" ht="13.5" customHeight="1"/>
    <row r="30092" ht="13.5" customHeight="1"/>
    <row r="30093" ht="13.5" customHeight="1"/>
    <row r="30094" ht="13.5" customHeight="1"/>
    <row r="30095" ht="13.5" customHeight="1"/>
    <row r="30096" ht="13.5" customHeight="1"/>
    <row r="30097" ht="13.5" customHeight="1"/>
    <row r="30098" ht="13.5" customHeight="1"/>
    <row r="30099" ht="13.5" customHeight="1"/>
    <row r="30100" ht="13.5" customHeight="1"/>
    <row r="30101" ht="13.5" customHeight="1"/>
    <row r="30102" ht="13.5" customHeight="1"/>
    <row r="30103" ht="13.5" customHeight="1"/>
    <row r="30104" ht="13.5" customHeight="1"/>
    <row r="30105" ht="13.5" customHeight="1"/>
    <row r="30106" ht="13.5" customHeight="1"/>
    <row r="30107" ht="13.5" customHeight="1"/>
    <row r="30108" ht="13.5" customHeight="1"/>
    <row r="30109" ht="13.5" customHeight="1"/>
    <row r="30110" ht="13.5" customHeight="1"/>
    <row r="30111" ht="13.5" customHeight="1"/>
    <row r="30112" ht="13.5" customHeight="1"/>
    <row r="30113" ht="13.5" customHeight="1"/>
    <row r="30114" ht="13.5" customHeight="1"/>
    <row r="30115" ht="13.5" customHeight="1"/>
    <row r="30116" ht="13.5" customHeight="1"/>
    <row r="30117" ht="13.5" customHeight="1"/>
    <row r="30118" ht="13.5" customHeight="1"/>
    <row r="30119" ht="13.5" customHeight="1"/>
    <row r="30120" ht="13.5" customHeight="1"/>
    <row r="30121" ht="13.5" customHeight="1"/>
    <row r="30122" ht="13.5" customHeight="1"/>
    <row r="30123" ht="13.5" customHeight="1"/>
    <row r="30124" ht="13.5" customHeight="1"/>
    <row r="30125" ht="13.5" customHeight="1"/>
    <row r="30126" ht="13.5" customHeight="1"/>
    <row r="30127" ht="13.5" customHeight="1"/>
    <row r="30128" ht="13.5" customHeight="1"/>
    <row r="30129" ht="13.5" customHeight="1"/>
    <row r="30130" ht="13.5" customHeight="1"/>
    <row r="30131" ht="13.5" customHeight="1"/>
    <row r="30132" ht="13.5" customHeight="1"/>
    <row r="30133" ht="13.5" customHeight="1"/>
    <row r="30134" ht="13.5" customHeight="1"/>
    <row r="30135" ht="13.5" customHeight="1"/>
    <row r="30136" ht="13.5" customHeight="1"/>
    <row r="30137" ht="13.5" customHeight="1"/>
    <row r="30138" ht="13.5" customHeight="1"/>
    <row r="30139" ht="13.5" customHeight="1"/>
    <row r="30140" ht="13.5" customHeight="1"/>
    <row r="30141" ht="13.5" customHeight="1"/>
    <row r="30142" ht="13.5" customHeight="1"/>
    <row r="30143" ht="13.5" customHeight="1"/>
    <row r="30144" ht="13.5" customHeight="1"/>
    <row r="30145" ht="13.5" customHeight="1"/>
    <row r="30146" ht="13.5" customHeight="1"/>
    <row r="30147" ht="13.5" customHeight="1"/>
    <row r="30148" ht="13.5" customHeight="1"/>
    <row r="30149" ht="13.5" customHeight="1"/>
    <row r="30150" ht="13.5" customHeight="1"/>
    <row r="30151" ht="13.5" customHeight="1"/>
    <row r="30152" ht="13.5" customHeight="1"/>
    <row r="30153" ht="13.5" customHeight="1"/>
    <row r="30154" ht="13.5" customHeight="1"/>
    <row r="30155" ht="13.5" customHeight="1"/>
    <row r="30156" ht="13.5" customHeight="1"/>
    <row r="30157" ht="13.5" customHeight="1"/>
    <row r="30158" ht="13.5" customHeight="1"/>
    <row r="30159" ht="13.5" customHeight="1"/>
    <row r="30160" ht="13.5" customHeight="1"/>
    <row r="30161" ht="13.5" customHeight="1"/>
    <row r="30162" ht="13.5" customHeight="1"/>
    <row r="30163" ht="13.5" customHeight="1"/>
    <row r="30164" ht="13.5" customHeight="1"/>
    <row r="30165" ht="13.5" customHeight="1"/>
    <row r="30166" ht="13.5" customHeight="1"/>
    <row r="30167" ht="13.5" customHeight="1"/>
    <row r="30168" ht="13.5" customHeight="1"/>
    <row r="30169" ht="13.5" customHeight="1"/>
    <row r="30170" ht="13.5" customHeight="1"/>
    <row r="30171" ht="13.5" customHeight="1"/>
    <row r="30172" ht="13.5" customHeight="1"/>
    <row r="30173" ht="13.5" customHeight="1"/>
    <row r="30174" ht="13.5" customHeight="1"/>
    <row r="30175" ht="13.5" customHeight="1"/>
    <row r="30176" ht="13.5" customHeight="1"/>
    <row r="30177" ht="13.5" customHeight="1"/>
    <row r="30178" ht="13.5" customHeight="1"/>
    <row r="30179" ht="13.5" customHeight="1"/>
    <row r="30180" ht="13.5" customHeight="1"/>
    <row r="30181" ht="13.5" customHeight="1"/>
    <row r="30182" ht="13.5" customHeight="1"/>
    <row r="30183" ht="13.5" customHeight="1"/>
    <row r="30184" ht="13.5" customHeight="1"/>
    <row r="30185" ht="13.5" customHeight="1"/>
    <row r="30186" ht="13.5" customHeight="1"/>
    <row r="30187" ht="13.5" customHeight="1"/>
    <row r="30188" ht="13.5" customHeight="1"/>
    <row r="30189" ht="13.5" customHeight="1"/>
    <row r="30190" ht="13.5" customHeight="1"/>
    <row r="30191" ht="13.5" customHeight="1"/>
    <row r="30192" ht="13.5" customHeight="1"/>
    <row r="30193" ht="13.5" customHeight="1"/>
    <row r="30194" ht="13.5" customHeight="1"/>
    <row r="30195" ht="13.5" customHeight="1"/>
    <row r="30196" ht="13.5" customHeight="1"/>
    <row r="30197" ht="13.5" customHeight="1"/>
    <row r="30198" ht="13.5" customHeight="1"/>
    <row r="30199" ht="13.5" customHeight="1"/>
    <row r="30200" ht="13.5" customHeight="1"/>
    <row r="30201" ht="13.5" customHeight="1"/>
    <row r="30202" ht="13.5" customHeight="1"/>
    <row r="30203" ht="13.5" customHeight="1"/>
    <row r="30204" ht="13.5" customHeight="1"/>
    <row r="30205" ht="13.5" customHeight="1"/>
    <row r="30206" ht="13.5" customHeight="1"/>
    <row r="30207" ht="13.5" customHeight="1"/>
    <row r="30208" ht="13.5" customHeight="1"/>
    <row r="30209" ht="13.5" customHeight="1"/>
    <row r="30210" ht="13.5" customHeight="1"/>
    <row r="30211" ht="13.5" customHeight="1"/>
    <row r="30212" ht="13.5" customHeight="1"/>
    <row r="30213" ht="13.5" customHeight="1"/>
    <row r="30214" ht="13.5" customHeight="1"/>
    <row r="30215" ht="13.5" customHeight="1"/>
    <row r="30216" ht="13.5" customHeight="1"/>
    <row r="30217" ht="13.5" customHeight="1"/>
    <row r="30218" ht="13.5" customHeight="1"/>
    <row r="30219" ht="13.5" customHeight="1"/>
    <row r="30220" ht="13.5" customHeight="1"/>
    <row r="30221" ht="13.5" customHeight="1"/>
    <row r="30222" ht="13.5" customHeight="1"/>
    <row r="30223" ht="13.5" customHeight="1"/>
    <row r="30224" ht="13.5" customHeight="1"/>
    <row r="30225" ht="13.5" customHeight="1"/>
    <row r="30226" ht="13.5" customHeight="1"/>
    <row r="30227" ht="13.5" customHeight="1"/>
    <row r="30228" ht="13.5" customHeight="1"/>
    <row r="30229" ht="13.5" customHeight="1"/>
    <row r="30230" ht="13.5" customHeight="1"/>
    <row r="30231" ht="13.5" customHeight="1"/>
    <row r="30232" ht="13.5" customHeight="1"/>
    <row r="30233" ht="13.5" customHeight="1"/>
    <row r="30234" ht="13.5" customHeight="1"/>
    <row r="30235" ht="13.5" customHeight="1"/>
    <row r="30236" ht="13.5" customHeight="1"/>
    <row r="30237" ht="13.5" customHeight="1"/>
    <row r="30238" ht="13.5" customHeight="1"/>
    <row r="30239" ht="13.5" customHeight="1"/>
    <row r="30240" ht="13.5" customHeight="1"/>
    <row r="30241" ht="13.5" customHeight="1"/>
    <row r="30242" ht="13.5" customHeight="1"/>
    <row r="30243" ht="13.5" customHeight="1"/>
    <row r="30244" ht="13.5" customHeight="1"/>
    <row r="30245" ht="13.5" customHeight="1"/>
    <row r="30246" ht="13.5" customHeight="1"/>
    <row r="30247" ht="13.5" customHeight="1"/>
    <row r="30248" ht="13.5" customHeight="1"/>
    <row r="30249" ht="13.5" customHeight="1"/>
    <row r="30250" ht="13.5" customHeight="1"/>
    <row r="30251" ht="13.5" customHeight="1"/>
    <row r="30252" ht="13.5" customHeight="1"/>
    <row r="30253" ht="13.5" customHeight="1"/>
    <row r="30254" ht="13.5" customHeight="1"/>
    <row r="30255" ht="13.5" customHeight="1"/>
    <row r="30256" ht="13.5" customHeight="1"/>
    <row r="30257" ht="13.5" customHeight="1"/>
    <row r="30258" ht="13.5" customHeight="1"/>
    <row r="30259" ht="13.5" customHeight="1"/>
    <row r="30260" ht="13.5" customHeight="1"/>
    <row r="30261" ht="13.5" customHeight="1"/>
    <row r="30262" ht="13.5" customHeight="1"/>
    <row r="30263" ht="13.5" customHeight="1"/>
    <row r="30264" ht="13.5" customHeight="1"/>
    <row r="30265" ht="13.5" customHeight="1"/>
    <row r="30266" ht="13.5" customHeight="1"/>
    <row r="30267" ht="13.5" customHeight="1"/>
    <row r="30268" ht="13.5" customHeight="1"/>
    <row r="30269" ht="13.5" customHeight="1"/>
    <row r="30270" ht="13.5" customHeight="1"/>
    <row r="30271" ht="13.5" customHeight="1"/>
    <row r="30272" ht="13.5" customHeight="1"/>
    <row r="30273" ht="13.5" customHeight="1"/>
    <row r="30274" ht="13.5" customHeight="1"/>
    <row r="30275" ht="13.5" customHeight="1"/>
    <row r="30276" ht="13.5" customHeight="1"/>
    <row r="30277" ht="13.5" customHeight="1"/>
    <row r="30278" ht="13.5" customHeight="1"/>
    <row r="30279" ht="13.5" customHeight="1"/>
    <row r="30280" ht="13.5" customHeight="1"/>
    <row r="30281" ht="13.5" customHeight="1"/>
    <row r="30282" ht="13.5" customHeight="1"/>
    <row r="30283" ht="13.5" customHeight="1"/>
    <row r="30284" ht="13.5" customHeight="1"/>
    <row r="30285" ht="13.5" customHeight="1"/>
    <row r="30286" ht="13.5" customHeight="1"/>
    <row r="30287" ht="13.5" customHeight="1"/>
    <row r="30288" ht="13.5" customHeight="1"/>
    <row r="30289" ht="13.5" customHeight="1"/>
    <row r="30290" ht="13.5" customHeight="1"/>
    <row r="30291" ht="13.5" customHeight="1"/>
    <row r="30292" ht="13.5" customHeight="1"/>
    <row r="30293" ht="13.5" customHeight="1"/>
    <row r="30294" ht="13.5" customHeight="1"/>
    <row r="30295" ht="13.5" customHeight="1"/>
    <row r="30296" ht="13.5" customHeight="1"/>
    <row r="30297" ht="13.5" customHeight="1"/>
    <row r="30298" ht="13.5" customHeight="1"/>
    <row r="30299" ht="13.5" customHeight="1"/>
    <row r="30300" ht="13.5" customHeight="1"/>
    <row r="30301" ht="13.5" customHeight="1"/>
    <row r="30302" ht="13.5" customHeight="1"/>
    <row r="30303" ht="13.5" customHeight="1"/>
    <row r="30304" ht="13.5" customHeight="1"/>
    <row r="30305" ht="13.5" customHeight="1"/>
    <row r="30306" ht="13.5" customHeight="1"/>
    <row r="30307" ht="13.5" customHeight="1"/>
    <row r="30308" ht="13.5" customHeight="1"/>
    <row r="30309" ht="13.5" customHeight="1"/>
    <row r="30310" ht="13.5" customHeight="1"/>
    <row r="30311" ht="13.5" customHeight="1"/>
    <row r="30312" ht="13.5" customHeight="1"/>
    <row r="30313" ht="13.5" customHeight="1"/>
    <row r="30314" ht="13.5" customHeight="1"/>
    <row r="30315" ht="13.5" customHeight="1"/>
    <row r="30316" ht="13.5" customHeight="1"/>
    <row r="30317" ht="13.5" customHeight="1"/>
    <row r="30318" ht="13.5" customHeight="1"/>
    <row r="30319" ht="13.5" customHeight="1"/>
    <row r="30320" ht="13.5" customHeight="1"/>
    <row r="30321" ht="13.5" customHeight="1"/>
    <row r="30322" ht="13.5" customHeight="1"/>
    <row r="30323" ht="13.5" customHeight="1"/>
    <row r="30324" ht="13.5" customHeight="1"/>
    <row r="30325" ht="13.5" customHeight="1"/>
    <row r="30326" ht="13.5" customHeight="1"/>
    <row r="30327" ht="13.5" customHeight="1"/>
    <row r="30328" ht="13.5" customHeight="1"/>
    <row r="30329" ht="13.5" customHeight="1"/>
    <row r="30330" ht="13.5" customHeight="1"/>
    <row r="30331" ht="13.5" customHeight="1"/>
    <row r="30332" ht="13.5" customHeight="1"/>
    <row r="30333" ht="13.5" customHeight="1"/>
    <row r="30334" ht="13.5" customHeight="1"/>
    <row r="30335" ht="13.5" customHeight="1"/>
    <row r="30336" ht="13.5" customHeight="1"/>
    <row r="30337" ht="13.5" customHeight="1"/>
    <row r="30338" ht="13.5" customHeight="1"/>
    <row r="30339" ht="13.5" customHeight="1"/>
    <row r="30340" ht="13.5" customHeight="1"/>
    <row r="30341" ht="13.5" customHeight="1"/>
    <row r="30342" ht="13.5" customHeight="1"/>
    <row r="30343" ht="13.5" customHeight="1"/>
    <row r="30344" ht="13.5" customHeight="1"/>
    <row r="30345" ht="13.5" customHeight="1"/>
    <row r="30346" ht="13.5" customHeight="1"/>
    <row r="30347" ht="13.5" customHeight="1"/>
    <row r="30348" ht="13.5" customHeight="1"/>
    <row r="30349" ht="13.5" customHeight="1"/>
    <row r="30350" ht="13.5" customHeight="1"/>
    <row r="30351" ht="13.5" customHeight="1"/>
    <row r="30352" ht="13.5" customHeight="1"/>
    <row r="30353" ht="13.5" customHeight="1"/>
    <row r="30354" ht="13.5" customHeight="1"/>
    <row r="30355" ht="13.5" customHeight="1"/>
    <row r="30356" ht="13.5" customHeight="1"/>
    <row r="30357" ht="13.5" customHeight="1"/>
    <row r="30358" ht="13.5" customHeight="1"/>
    <row r="30359" ht="13.5" customHeight="1"/>
    <row r="30360" ht="13.5" customHeight="1"/>
    <row r="30361" ht="13.5" customHeight="1"/>
    <row r="30362" ht="13.5" customHeight="1"/>
    <row r="30363" ht="13.5" customHeight="1"/>
    <row r="30364" ht="13.5" customHeight="1"/>
    <row r="30365" ht="13.5" customHeight="1"/>
    <row r="30366" ht="13.5" customHeight="1"/>
    <row r="30367" ht="13.5" customHeight="1"/>
    <row r="30368" ht="13.5" customHeight="1"/>
    <row r="30369" ht="13.5" customHeight="1"/>
    <row r="30370" ht="13.5" customHeight="1"/>
    <row r="30371" ht="13.5" customHeight="1"/>
    <row r="30372" ht="13.5" customHeight="1"/>
    <row r="30373" ht="13.5" customHeight="1"/>
    <row r="30374" ht="13.5" customHeight="1"/>
    <row r="30375" ht="13.5" customHeight="1"/>
    <row r="30376" ht="13.5" customHeight="1"/>
    <row r="30377" ht="13.5" customHeight="1"/>
    <row r="30378" ht="13.5" customHeight="1"/>
    <row r="30379" ht="13.5" customHeight="1"/>
    <row r="30380" ht="13.5" customHeight="1"/>
    <row r="30381" ht="13.5" customHeight="1"/>
    <row r="30382" ht="13.5" customHeight="1"/>
    <row r="30383" ht="13.5" customHeight="1"/>
    <row r="30384" ht="13.5" customHeight="1"/>
    <row r="30385" ht="13.5" customHeight="1"/>
    <row r="30386" ht="13.5" customHeight="1"/>
    <row r="30387" ht="13.5" customHeight="1"/>
    <row r="30388" ht="13.5" customHeight="1"/>
    <row r="30389" ht="13.5" customHeight="1"/>
    <row r="30390" ht="13.5" customHeight="1"/>
    <row r="30391" ht="13.5" customHeight="1"/>
    <row r="30392" ht="13.5" customHeight="1"/>
    <row r="30393" ht="13.5" customHeight="1"/>
    <row r="30394" ht="13.5" customHeight="1"/>
    <row r="30395" ht="13.5" customHeight="1"/>
    <row r="30396" ht="13.5" customHeight="1"/>
    <row r="30397" ht="13.5" customHeight="1"/>
    <row r="30398" ht="13.5" customHeight="1"/>
    <row r="30399" ht="13.5" customHeight="1"/>
    <row r="30400" ht="13.5" customHeight="1"/>
    <row r="30401" ht="13.5" customHeight="1"/>
    <row r="30402" ht="13.5" customHeight="1"/>
    <row r="30403" ht="13.5" customHeight="1"/>
    <row r="30404" ht="13.5" customHeight="1"/>
    <row r="30405" ht="13.5" customHeight="1"/>
    <row r="30406" ht="13.5" customHeight="1"/>
    <row r="30407" ht="13.5" customHeight="1"/>
    <row r="30408" ht="13.5" customHeight="1"/>
    <row r="30409" ht="13.5" customHeight="1"/>
    <row r="30410" ht="13.5" customHeight="1"/>
    <row r="30411" ht="13.5" customHeight="1"/>
    <row r="30412" ht="13.5" customHeight="1"/>
    <row r="30413" ht="13.5" customHeight="1"/>
    <row r="30414" ht="13.5" customHeight="1"/>
    <row r="30415" ht="13.5" customHeight="1"/>
    <row r="30416" ht="13.5" customHeight="1"/>
    <row r="30417" ht="13.5" customHeight="1"/>
    <row r="30418" ht="13.5" customHeight="1"/>
    <row r="30419" ht="13.5" customHeight="1"/>
    <row r="30420" ht="13.5" customHeight="1"/>
    <row r="30421" ht="13.5" customHeight="1"/>
    <row r="30422" ht="13.5" customHeight="1"/>
    <row r="30423" ht="13.5" customHeight="1"/>
    <row r="30424" ht="13.5" customHeight="1"/>
    <row r="30425" ht="13.5" customHeight="1"/>
    <row r="30426" ht="13.5" customHeight="1"/>
    <row r="30427" ht="13.5" customHeight="1"/>
    <row r="30428" ht="13.5" customHeight="1"/>
    <row r="30429" ht="13.5" customHeight="1"/>
    <row r="30430" ht="13.5" customHeight="1"/>
    <row r="30431" ht="13.5" customHeight="1"/>
    <row r="30432" ht="13.5" customHeight="1"/>
    <row r="30433" ht="13.5" customHeight="1"/>
    <row r="30434" ht="13.5" customHeight="1"/>
    <row r="30435" ht="13.5" customHeight="1"/>
    <row r="30436" ht="13.5" customHeight="1"/>
    <row r="30437" ht="13.5" customHeight="1"/>
    <row r="30438" ht="13.5" customHeight="1"/>
    <row r="30439" ht="13.5" customHeight="1"/>
    <row r="30440" ht="13.5" customHeight="1"/>
    <row r="30441" ht="13.5" customHeight="1"/>
    <row r="30442" ht="13.5" customHeight="1"/>
    <row r="30443" ht="13.5" customHeight="1"/>
    <row r="30444" ht="13.5" customHeight="1"/>
    <row r="30445" ht="13.5" customHeight="1"/>
    <row r="30446" ht="13.5" customHeight="1"/>
    <row r="30447" ht="13.5" customHeight="1"/>
    <row r="30448" ht="13.5" customHeight="1"/>
    <row r="30449" ht="13.5" customHeight="1"/>
    <row r="30450" ht="13.5" customHeight="1"/>
    <row r="30451" ht="13.5" customHeight="1"/>
    <row r="30452" ht="13.5" customHeight="1"/>
    <row r="30453" ht="13.5" customHeight="1"/>
    <row r="30454" ht="13.5" customHeight="1"/>
    <row r="30455" ht="13.5" customHeight="1"/>
    <row r="30456" ht="13.5" customHeight="1"/>
    <row r="30457" ht="13.5" customHeight="1"/>
    <row r="30458" ht="13.5" customHeight="1"/>
    <row r="30459" ht="13.5" customHeight="1"/>
    <row r="30460" ht="13.5" customHeight="1"/>
    <row r="30461" ht="13.5" customHeight="1"/>
    <row r="30462" ht="13.5" customHeight="1"/>
    <row r="30463" ht="13.5" customHeight="1"/>
    <row r="30464" ht="13.5" customHeight="1"/>
    <row r="30465" ht="13.5" customHeight="1"/>
    <row r="30466" ht="13.5" customHeight="1"/>
    <row r="30467" ht="13.5" customHeight="1"/>
    <row r="30468" ht="13.5" customHeight="1"/>
    <row r="30469" ht="13.5" customHeight="1"/>
    <row r="30470" ht="13.5" customHeight="1"/>
    <row r="30471" ht="13.5" customHeight="1"/>
    <row r="30472" ht="13.5" customHeight="1"/>
    <row r="30473" ht="13.5" customHeight="1"/>
    <row r="30474" ht="13.5" customHeight="1"/>
    <row r="30475" ht="13.5" customHeight="1"/>
    <row r="30476" ht="13.5" customHeight="1"/>
    <row r="30477" ht="13.5" customHeight="1"/>
    <row r="30478" ht="13.5" customHeight="1"/>
    <row r="30479" ht="13.5" customHeight="1"/>
    <row r="30480" ht="13.5" customHeight="1"/>
    <row r="30481" ht="13.5" customHeight="1"/>
    <row r="30482" ht="13.5" customHeight="1"/>
    <row r="30483" ht="13.5" customHeight="1"/>
    <row r="30484" ht="13.5" customHeight="1"/>
    <row r="30485" ht="13.5" customHeight="1"/>
    <row r="30486" ht="13.5" customHeight="1"/>
    <row r="30487" ht="13.5" customHeight="1"/>
    <row r="30488" ht="13.5" customHeight="1"/>
    <row r="30489" ht="13.5" customHeight="1"/>
    <row r="30490" ht="13.5" customHeight="1"/>
    <row r="30491" ht="13.5" customHeight="1"/>
    <row r="30492" ht="13.5" customHeight="1"/>
    <row r="30493" ht="13.5" customHeight="1"/>
    <row r="30494" ht="13.5" customHeight="1"/>
    <row r="30495" ht="13.5" customHeight="1"/>
    <row r="30496" ht="13.5" customHeight="1"/>
    <row r="30497" ht="13.5" customHeight="1"/>
    <row r="30498" ht="13.5" customHeight="1"/>
    <row r="30499" ht="13.5" customHeight="1"/>
    <row r="30500" ht="13.5" customHeight="1"/>
    <row r="30501" ht="13.5" customHeight="1"/>
    <row r="30502" ht="13.5" customHeight="1"/>
    <row r="30503" ht="13.5" customHeight="1"/>
    <row r="30504" ht="13.5" customHeight="1"/>
    <row r="30505" ht="13.5" customHeight="1"/>
    <row r="30506" ht="13.5" customHeight="1"/>
    <row r="30507" ht="13.5" customHeight="1"/>
    <row r="30508" ht="13.5" customHeight="1"/>
    <row r="30509" ht="13.5" customHeight="1"/>
    <row r="30510" ht="13.5" customHeight="1"/>
    <row r="30511" ht="13.5" customHeight="1"/>
    <row r="30512" ht="13.5" customHeight="1"/>
    <row r="30513" ht="13.5" customHeight="1"/>
    <row r="30514" ht="13.5" customHeight="1"/>
    <row r="30515" ht="13.5" customHeight="1"/>
    <row r="30516" ht="13.5" customHeight="1"/>
    <row r="30517" ht="13.5" customHeight="1"/>
    <row r="30518" ht="13.5" customHeight="1"/>
    <row r="30519" ht="13.5" customHeight="1"/>
    <row r="30520" ht="13.5" customHeight="1"/>
    <row r="30521" ht="13.5" customHeight="1"/>
    <row r="30522" ht="13.5" customHeight="1"/>
    <row r="30523" ht="13.5" customHeight="1"/>
    <row r="30524" ht="13.5" customHeight="1"/>
    <row r="30525" ht="13.5" customHeight="1"/>
    <row r="30526" ht="13.5" customHeight="1"/>
    <row r="30527" ht="13.5" customHeight="1"/>
    <row r="30528" ht="13.5" customHeight="1"/>
    <row r="30529" ht="13.5" customHeight="1"/>
    <row r="30530" ht="13.5" customHeight="1"/>
    <row r="30531" ht="13.5" customHeight="1"/>
    <row r="30532" ht="13.5" customHeight="1"/>
    <row r="30533" ht="13.5" customHeight="1"/>
    <row r="30534" ht="13.5" customHeight="1"/>
    <row r="30535" ht="13.5" customHeight="1"/>
    <row r="30536" ht="13.5" customHeight="1"/>
    <row r="30537" ht="13.5" customHeight="1"/>
    <row r="30538" ht="13.5" customHeight="1"/>
    <row r="30539" ht="13.5" customHeight="1"/>
    <row r="30540" ht="13.5" customHeight="1"/>
    <row r="30541" ht="13.5" customHeight="1"/>
    <row r="30542" ht="13.5" customHeight="1"/>
    <row r="30543" ht="13.5" customHeight="1"/>
    <row r="30544" ht="13.5" customHeight="1"/>
    <row r="30545" ht="13.5" customHeight="1"/>
    <row r="30546" ht="13.5" customHeight="1"/>
    <row r="30547" ht="13.5" customHeight="1"/>
    <row r="30548" ht="13.5" customHeight="1"/>
    <row r="30549" ht="13.5" customHeight="1"/>
    <row r="30550" ht="13.5" customHeight="1"/>
    <row r="30551" ht="13.5" customHeight="1"/>
    <row r="30552" ht="13.5" customHeight="1"/>
    <row r="30553" ht="13.5" customHeight="1"/>
    <row r="30554" ht="13.5" customHeight="1"/>
    <row r="30555" ht="13.5" customHeight="1"/>
    <row r="30556" ht="13.5" customHeight="1"/>
    <row r="30557" ht="13.5" customHeight="1"/>
    <row r="30558" ht="13.5" customHeight="1"/>
    <row r="30559" ht="13.5" customHeight="1"/>
    <row r="30560" ht="13.5" customHeight="1"/>
    <row r="30561" ht="13.5" customHeight="1"/>
    <row r="30562" ht="13.5" customHeight="1"/>
    <row r="30563" ht="13.5" customHeight="1"/>
    <row r="30564" ht="13.5" customHeight="1"/>
    <row r="30565" ht="13.5" customHeight="1"/>
    <row r="30566" ht="13.5" customHeight="1"/>
    <row r="30567" ht="13.5" customHeight="1"/>
    <row r="30568" ht="13.5" customHeight="1"/>
    <row r="30569" ht="13.5" customHeight="1"/>
    <row r="30570" ht="13.5" customHeight="1"/>
    <row r="30571" ht="13.5" customHeight="1"/>
    <row r="30572" ht="13.5" customHeight="1"/>
    <row r="30573" ht="13.5" customHeight="1"/>
    <row r="30574" ht="13.5" customHeight="1"/>
    <row r="30575" ht="13.5" customHeight="1"/>
    <row r="30576" ht="13.5" customHeight="1"/>
    <row r="30577" ht="13.5" customHeight="1"/>
    <row r="30578" ht="13.5" customHeight="1"/>
    <row r="30579" ht="13.5" customHeight="1"/>
    <row r="30580" ht="13.5" customHeight="1"/>
    <row r="30581" ht="13.5" customHeight="1"/>
    <row r="30582" ht="13.5" customHeight="1"/>
    <row r="30583" ht="13.5" customHeight="1"/>
    <row r="30584" ht="13.5" customHeight="1"/>
    <row r="30585" ht="13.5" customHeight="1"/>
    <row r="30586" ht="13.5" customHeight="1"/>
    <row r="30587" ht="13.5" customHeight="1"/>
    <row r="30588" ht="13.5" customHeight="1"/>
    <row r="30589" ht="13.5" customHeight="1"/>
    <row r="30590" ht="13.5" customHeight="1"/>
    <row r="30591" ht="13.5" customHeight="1"/>
    <row r="30592" ht="13.5" customHeight="1"/>
    <row r="30593" ht="13.5" customHeight="1"/>
    <row r="30594" ht="13.5" customHeight="1"/>
    <row r="30595" ht="13.5" customHeight="1"/>
    <row r="30596" ht="13.5" customHeight="1"/>
    <row r="30597" ht="13.5" customHeight="1"/>
    <row r="30598" ht="13.5" customHeight="1"/>
    <row r="30599" ht="13.5" customHeight="1"/>
    <row r="30600" ht="13.5" customHeight="1"/>
    <row r="30601" ht="13.5" customHeight="1"/>
    <row r="30602" ht="13.5" customHeight="1"/>
    <row r="30603" ht="13.5" customHeight="1"/>
    <row r="30604" ht="13.5" customHeight="1"/>
    <row r="30605" ht="13.5" customHeight="1"/>
    <row r="30606" ht="13.5" customHeight="1"/>
    <row r="30607" ht="13.5" customHeight="1"/>
    <row r="30608" ht="13.5" customHeight="1"/>
    <row r="30609" ht="13.5" customHeight="1"/>
    <row r="30610" ht="13.5" customHeight="1"/>
    <row r="30611" ht="13.5" customHeight="1"/>
    <row r="30612" ht="13.5" customHeight="1"/>
    <row r="30613" ht="13.5" customHeight="1"/>
    <row r="30614" ht="13.5" customHeight="1"/>
    <row r="30615" ht="13.5" customHeight="1"/>
    <row r="30616" ht="13.5" customHeight="1"/>
    <row r="30617" ht="13.5" customHeight="1"/>
    <row r="30618" ht="13.5" customHeight="1"/>
    <row r="30619" ht="13.5" customHeight="1"/>
    <row r="30620" ht="13.5" customHeight="1"/>
    <row r="30621" ht="13.5" customHeight="1"/>
    <row r="30622" ht="13.5" customHeight="1"/>
    <row r="30623" ht="13.5" customHeight="1"/>
    <row r="30624" ht="13.5" customHeight="1"/>
    <row r="30625" ht="13.5" customHeight="1"/>
    <row r="30626" ht="13.5" customHeight="1"/>
    <row r="30627" ht="13.5" customHeight="1"/>
    <row r="30628" ht="13.5" customHeight="1"/>
    <row r="30629" ht="13.5" customHeight="1"/>
    <row r="30630" ht="13.5" customHeight="1"/>
    <row r="30631" ht="13.5" customHeight="1"/>
    <row r="30632" ht="13.5" customHeight="1"/>
    <row r="30633" ht="13.5" customHeight="1"/>
    <row r="30634" ht="13.5" customHeight="1"/>
    <row r="30635" ht="13.5" customHeight="1"/>
    <row r="30636" ht="13.5" customHeight="1"/>
    <row r="30637" ht="13.5" customHeight="1"/>
    <row r="30638" ht="13.5" customHeight="1"/>
    <row r="30639" ht="13.5" customHeight="1"/>
    <row r="30640" ht="13.5" customHeight="1"/>
    <row r="30641" ht="13.5" customHeight="1"/>
    <row r="30642" ht="13.5" customHeight="1"/>
    <row r="30643" ht="13.5" customHeight="1"/>
    <row r="30644" ht="13.5" customHeight="1"/>
    <row r="30645" ht="13.5" customHeight="1"/>
    <row r="30646" ht="13.5" customHeight="1"/>
    <row r="30647" ht="13.5" customHeight="1"/>
    <row r="30648" ht="13.5" customHeight="1"/>
    <row r="30649" ht="13.5" customHeight="1"/>
    <row r="30650" ht="13.5" customHeight="1"/>
    <row r="30651" ht="13.5" customHeight="1"/>
    <row r="30652" ht="13.5" customHeight="1"/>
    <row r="30653" ht="13.5" customHeight="1"/>
    <row r="30654" ht="13.5" customHeight="1"/>
    <row r="30655" ht="13.5" customHeight="1"/>
    <row r="30656" ht="13.5" customHeight="1"/>
    <row r="30657" ht="13.5" customHeight="1"/>
    <row r="30658" ht="13.5" customHeight="1"/>
    <row r="30659" ht="13.5" customHeight="1"/>
    <row r="30660" ht="13.5" customHeight="1"/>
    <row r="30661" ht="13.5" customHeight="1"/>
    <row r="30662" ht="13.5" customHeight="1"/>
    <row r="30663" ht="13.5" customHeight="1"/>
    <row r="30664" ht="13.5" customHeight="1"/>
    <row r="30665" ht="13.5" customHeight="1"/>
    <row r="30666" ht="13.5" customHeight="1"/>
    <row r="30667" ht="13.5" customHeight="1"/>
    <row r="30668" ht="13.5" customHeight="1"/>
    <row r="30669" ht="13.5" customHeight="1"/>
    <row r="30670" ht="13.5" customHeight="1"/>
    <row r="30671" ht="13.5" customHeight="1"/>
    <row r="30672" ht="13.5" customHeight="1"/>
    <row r="30673" ht="13.5" customHeight="1"/>
    <row r="30674" ht="13.5" customHeight="1"/>
    <row r="30675" ht="13.5" customHeight="1"/>
    <row r="30676" ht="13.5" customHeight="1"/>
    <row r="30677" ht="13.5" customHeight="1"/>
    <row r="30678" ht="13.5" customHeight="1"/>
    <row r="30679" ht="13.5" customHeight="1"/>
    <row r="30680" ht="13.5" customHeight="1"/>
    <row r="30681" ht="13.5" customHeight="1"/>
    <row r="30682" ht="13.5" customHeight="1"/>
    <row r="30683" ht="13.5" customHeight="1"/>
    <row r="30684" ht="13.5" customHeight="1"/>
    <row r="30685" ht="13.5" customHeight="1"/>
    <row r="30686" ht="13.5" customHeight="1"/>
    <row r="30687" ht="13.5" customHeight="1"/>
    <row r="30688" ht="13.5" customHeight="1"/>
    <row r="30689" ht="13.5" customHeight="1"/>
    <row r="30690" ht="13.5" customHeight="1"/>
    <row r="30691" ht="13.5" customHeight="1"/>
    <row r="30692" ht="13.5" customHeight="1"/>
    <row r="30693" ht="13.5" customHeight="1"/>
    <row r="30694" ht="13.5" customHeight="1"/>
    <row r="30695" ht="13.5" customHeight="1"/>
    <row r="30696" ht="13.5" customHeight="1"/>
    <row r="30697" ht="13.5" customHeight="1"/>
    <row r="30698" ht="13.5" customHeight="1"/>
    <row r="30699" ht="13.5" customHeight="1"/>
    <row r="30700" ht="13.5" customHeight="1"/>
    <row r="30701" ht="13.5" customHeight="1"/>
    <row r="30702" ht="13.5" customHeight="1"/>
    <row r="30703" ht="13.5" customHeight="1"/>
    <row r="30704" ht="13.5" customHeight="1"/>
    <row r="30705" ht="13.5" customHeight="1"/>
    <row r="30706" ht="13.5" customHeight="1"/>
    <row r="30707" ht="13.5" customHeight="1"/>
    <row r="30708" ht="13.5" customHeight="1"/>
    <row r="30709" ht="13.5" customHeight="1"/>
    <row r="30710" ht="13.5" customHeight="1"/>
    <row r="30711" ht="13.5" customHeight="1"/>
    <row r="30712" ht="13.5" customHeight="1"/>
    <row r="30713" ht="13.5" customHeight="1"/>
    <row r="30714" ht="13.5" customHeight="1"/>
    <row r="30715" ht="13.5" customHeight="1"/>
    <row r="30716" ht="13.5" customHeight="1"/>
    <row r="30717" ht="13.5" customHeight="1"/>
    <row r="30718" ht="13.5" customHeight="1"/>
    <row r="30719" ht="13.5" customHeight="1"/>
    <row r="30720" ht="13.5" customHeight="1"/>
    <row r="30721" ht="13.5" customHeight="1"/>
    <row r="30722" ht="13.5" customHeight="1"/>
    <row r="30723" ht="13.5" customHeight="1"/>
    <row r="30724" ht="13.5" customHeight="1"/>
    <row r="30725" ht="13.5" customHeight="1"/>
    <row r="30726" ht="13.5" customHeight="1"/>
    <row r="30727" ht="13.5" customHeight="1"/>
    <row r="30728" ht="13.5" customHeight="1"/>
    <row r="30729" ht="13.5" customHeight="1"/>
    <row r="30730" ht="13.5" customHeight="1"/>
    <row r="30731" ht="13.5" customHeight="1"/>
    <row r="30732" ht="13.5" customHeight="1"/>
    <row r="30733" ht="13.5" customHeight="1"/>
    <row r="30734" ht="13.5" customHeight="1"/>
    <row r="30735" ht="13.5" customHeight="1"/>
    <row r="30736" ht="13.5" customHeight="1"/>
    <row r="30737" ht="13.5" customHeight="1"/>
    <row r="30738" ht="13.5" customHeight="1"/>
    <row r="30739" ht="13.5" customHeight="1"/>
    <row r="30740" ht="13.5" customHeight="1"/>
    <row r="30741" ht="13.5" customHeight="1"/>
    <row r="30742" ht="13.5" customHeight="1"/>
    <row r="30743" ht="13.5" customHeight="1"/>
    <row r="30744" ht="13.5" customHeight="1"/>
    <row r="30745" ht="13.5" customHeight="1"/>
    <row r="30746" ht="13.5" customHeight="1"/>
    <row r="30747" ht="13.5" customHeight="1"/>
    <row r="30748" ht="13.5" customHeight="1"/>
    <row r="30749" ht="13.5" customHeight="1"/>
    <row r="30750" ht="13.5" customHeight="1"/>
    <row r="30751" ht="13.5" customHeight="1"/>
    <row r="30752" ht="13.5" customHeight="1"/>
    <row r="30753" ht="13.5" customHeight="1"/>
    <row r="30754" ht="13.5" customHeight="1"/>
    <row r="30755" ht="13.5" customHeight="1"/>
    <row r="30756" ht="13.5" customHeight="1"/>
    <row r="30757" ht="13.5" customHeight="1"/>
    <row r="30758" ht="13.5" customHeight="1"/>
    <row r="30759" ht="13.5" customHeight="1"/>
    <row r="30760" ht="13.5" customHeight="1"/>
    <row r="30761" ht="13.5" customHeight="1"/>
    <row r="30762" ht="13.5" customHeight="1"/>
    <row r="30763" ht="13.5" customHeight="1"/>
    <row r="30764" ht="13.5" customHeight="1"/>
    <row r="30765" ht="13.5" customHeight="1"/>
    <row r="30766" ht="13.5" customHeight="1"/>
    <row r="30767" ht="13.5" customHeight="1"/>
    <row r="30768" ht="13.5" customHeight="1"/>
    <row r="30769" ht="13.5" customHeight="1"/>
    <row r="30770" ht="13.5" customHeight="1"/>
    <row r="30771" ht="13.5" customHeight="1"/>
    <row r="30772" ht="13.5" customHeight="1"/>
    <row r="30773" ht="13.5" customHeight="1"/>
    <row r="30774" ht="13.5" customHeight="1"/>
    <row r="30775" ht="13.5" customHeight="1"/>
    <row r="30776" ht="13.5" customHeight="1"/>
    <row r="30777" ht="13.5" customHeight="1"/>
    <row r="30778" ht="13.5" customHeight="1"/>
    <row r="30779" ht="13.5" customHeight="1"/>
    <row r="30780" ht="13.5" customHeight="1"/>
    <row r="30781" ht="13.5" customHeight="1"/>
    <row r="30782" ht="13.5" customHeight="1"/>
    <row r="30783" ht="13.5" customHeight="1"/>
    <row r="30784" ht="13.5" customHeight="1"/>
    <row r="30785" ht="13.5" customHeight="1"/>
    <row r="30786" ht="13.5" customHeight="1"/>
    <row r="30787" ht="13.5" customHeight="1"/>
    <row r="30788" ht="13.5" customHeight="1"/>
    <row r="30789" ht="13.5" customHeight="1"/>
    <row r="30790" ht="13.5" customHeight="1"/>
    <row r="30791" ht="13.5" customHeight="1"/>
    <row r="30792" ht="13.5" customHeight="1"/>
    <row r="30793" ht="13.5" customHeight="1"/>
    <row r="30794" ht="13.5" customHeight="1"/>
    <row r="30795" ht="13.5" customHeight="1"/>
    <row r="30796" ht="13.5" customHeight="1"/>
    <row r="30797" ht="13.5" customHeight="1"/>
    <row r="30798" ht="13.5" customHeight="1"/>
    <row r="30799" ht="13.5" customHeight="1"/>
    <row r="30800" ht="13.5" customHeight="1"/>
    <row r="30801" ht="13.5" customHeight="1"/>
    <row r="30802" ht="13.5" customHeight="1"/>
    <row r="30803" ht="13.5" customHeight="1"/>
    <row r="30804" ht="13.5" customHeight="1"/>
    <row r="30805" ht="13.5" customHeight="1"/>
    <row r="30806" ht="13.5" customHeight="1"/>
    <row r="30807" ht="13.5" customHeight="1"/>
    <row r="30808" ht="13.5" customHeight="1"/>
    <row r="30809" ht="13.5" customHeight="1"/>
    <row r="30810" ht="13.5" customHeight="1"/>
    <row r="30811" ht="13.5" customHeight="1"/>
    <row r="30812" ht="13.5" customHeight="1"/>
    <row r="30813" ht="13.5" customHeight="1"/>
    <row r="30814" ht="13.5" customHeight="1"/>
    <row r="30815" ht="13.5" customHeight="1"/>
    <row r="30816" ht="13.5" customHeight="1"/>
    <row r="30817" ht="13.5" customHeight="1"/>
    <row r="30818" ht="13.5" customHeight="1"/>
    <row r="30819" ht="13.5" customHeight="1"/>
    <row r="30820" ht="13.5" customHeight="1"/>
    <row r="30821" ht="13.5" customHeight="1"/>
    <row r="30822" ht="13.5" customHeight="1"/>
    <row r="30823" ht="13.5" customHeight="1"/>
    <row r="30824" ht="13.5" customHeight="1"/>
    <row r="30825" ht="13.5" customHeight="1"/>
    <row r="30826" ht="13.5" customHeight="1"/>
    <row r="30827" ht="13.5" customHeight="1"/>
    <row r="30828" ht="13.5" customHeight="1"/>
    <row r="30829" ht="13.5" customHeight="1"/>
    <row r="30830" ht="13.5" customHeight="1"/>
    <row r="30831" ht="13.5" customHeight="1"/>
    <row r="30832" ht="13.5" customHeight="1"/>
    <row r="30833" ht="13.5" customHeight="1"/>
    <row r="30834" ht="13.5" customHeight="1"/>
    <row r="30835" ht="13.5" customHeight="1"/>
    <row r="30836" ht="13.5" customHeight="1"/>
    <row r="30837" ht="13.5" customHeight="1"/>
    <row r="30838" ht="13.5" customHeight="1"/>
    <row r="30839" ht="13.5" customHeight="1"/>
    <row r="30840" ht="13.5" customHeight="1"/>
    <row r="30841" ht="13.5" customHeight="1"/>
    <row r="30842" ht="13.5" customHeight="1"/>
    <row r="30843" ht="13.5" customHeight="1"/>
    <row r="30844" ht="13.5" customHeight="1"/>
    <row r="30845" ht="13.5" customHeight="1"/>
    <row r="30846" ht="13.5" customHeight="1"/>
    <row r="30847" ht="13.5" customHeight="1"/>
    <row r="30848" ht="13.5" customHeight="1"/>
    <row r="30849" ht="13.5" customHeight="1"/>
    <row r="30850" ht="13.5" customHeight="1"/>
    <row r="30851" ht="13.5" customHeight="1"/>
    <row r="30852" ht="13.5" customHeight="1"/>
    <row r="30853" ht="13.5" customHeight="1"/>
    <row r="30854" ht="13.5" customHeight="1"/>
    <row r="30855" ht="13.5" customHeight="1"/>
    <row r="30856" ht="13.5" customHeight="1"/>
    <row r="30857" ht="13.5" customHeight="1"/>
    <row r="30858" ht="13.5" customHeight="1"/>
    <row r="30859" ht="13.5" customHeight="1"/>
    <row r="30860" ht="13.5" customHeight="1"/>
    <row r="30861" ht="13.5" customHeight="1"/>
    <row r="30862" ht="13.5" customHeight="1"/>
    <row r="30863" ht="13.5" customHeight="1"/>
    <row r="30864" ht="13.5" customHeight="1"/>
    <row r="30865" ht="13.5" customHeight="1"/>
    <row r="30866" ht="13.5" customHeight="1"/>
    <row r="30867" ht="13.5" customHeight="1"/>
    <row r="30868" ht="13.5" customHeight="1"/>
    <row r="30869" ht="13.5" customHeight="1"/>
    <row r="30870" ht="13.5" customHeight="1"/>
    <row r="30871" ht="13.5" customHeight="1"/>
    <row r="30872" ht="13.5" customHeight="1"/>
    <row r="30873" ht="13.5" customHeight="1"/>
    <row r="30874" ht="13.5" customHeight="1"/>
    <row r="30875" ht="13.5" customHeight="1"/>
    <row r="30876" ht="13.5" customHeight="1"/>
    <row r="30877" ht="13.5" customHeight="1"/>
    <row r="30878" ht="13.5" customHeight="1"/>
    <row r="30879" ht="13.5" customHeight="1"/>
    <row r="30880" ht="13.5" customHeight="1"/>
    <row r="30881" ht="13.5" customHeight="1"/>
    <row r="30882" ht="13.5" customHeight="1"/>
    <row r="30883" ht="13.5" customHeight="1"/>
    <row r="30884" ht="13.5" customHeight="1"/>
    <row r="30885" ht="13.5" customHeight="1"/>
    <row r="30886" ht="13.5" customHeight="1"/>
    <row r="30887" ht="13.5" customHeight="1"/>
    <row r="30888" ht="13.5" customHeight="1"/>
    <row r="30889" ht="13.5" customHeight="1"/>
    <row r="30890" ht="13.5" customHeight="1"/>
    <row r="30891" ht="13.5" customHeight="1"/>
    <row r="30892" ht="13.5" customHeight="1"/>
    <row r="30893" ht="13.5" customHeight="1"/>
    <row r="30894" ht="13.5" customHeight="1"/>
    <row r="30895" ht="13.5" customHeight="1"/>
    <row r="30896" ht="13.5" customHeight="1"/>
    <row r="30897" ht="13.5" customHeight="1"/>
    <row r="30898" ht="13.5" customHeight="1"/>
    <row r="30899" ht="13.5" customHeight="1"/>
    <row r="30900" ht="13.5" customHeight="1"/>
    <row r="30901" ht="13.5" customHeight="1"/>
    <row r="30902" ht="13.5" customHeight="1"/>
    <row r="30903" ht="13.5" customHeight="1"/>
    <row r="30904" ht="13.5" customHeight="1"/>
    <row r="30905" ht="13.5" customHeight="1"/>
    <row r="30906" ht="13.5" customHeight="1"/>
    <row r="30907" ht="13.5" customHeight="1"/>
    <row r="30908" ht="13.5" customHeight="1"/>
    <row r="30909" ht="13.5" customHeight="1"/>
    <row r="30910" ht="13.5" customHeight="1"/>
    <row r="30911" ht="13.5" customHeight="1"/>
    <row r="30912" ht="13.5" customHeight="1"/>
    <row r="30913" ht="13.5" customHeight="1"/>
    <row r="30914" ht="13.5" customHeight="1"/>
    <row r="30915" ht="13.5" customHeight="1"/>
    <row r="30916" ht="13.5" customHeight="1"/>
    <row r="30917" ht="13.5" customHeight="1"/>
    <row r="30918" ht="13.5" customHeight="1"/>
    <row r="30919" ht="13.5" customHeight="1"/>
    <row r="30920" ht="13.5" customHeight="1"/>
    <row r="30921" ht="13.5" customHeight="1"/>
    <row r="30922" ht="13.5" customHeight="1"/>
    <row r="30923" ht="13.5" customHeight="1"/>
    <row r="30924" ht="13.5" customHeight="1"/>
    <row r="30925" ht="13.5" customHeight="1"/>
    <row r="30926" ht="13.5" customHeight="1"/>
    <row r="30927" ht="13.5" customHeight="1"/>
    <row r="30928" ht="13.5" customHeight="1"/>
    <row r="30929" ht="13.5" customHeight="1"/>
    <row r="30930" ht="13.5" customHeight="1"/>
    <row r="30931" ht="13.5" customHeight="1"/>
    <row r="30932" ht="13.5" customHeight="1"/>
    <row r="30933" ht="13.5" customHeight="1"/>
    <row r="30934" ht="13.5" customHeight="1"/>
    <row r="30935" ht="13.5" customHeight="1"/>
    <row r="30936" ht="13.5" customHeight="1"/>
    <row r="30937" ht="13.5" customHeight="1"/>
    <row r="30938" ht="13.5" customHeight="1"/>
    <row r="30939" ht="13.5" customHeight="1"/>
    <row r="30940" ht="13.5" customHeight="1"/>
    <row r="30941" ht="13.5" customHeight="1"/>
    <row r="30942" ht="13.5" customHeight="1"/>
    <row r="30943" ht="13.5" customHeight="1"/>
    <row r="30944" ht="13.5" customHeight="1"/>
    <row r="30945" ht="13.5" customHeight="1"/>
    <row r="30946" ht="13.5" customHeight="1"/>
    <row r="30947" ht="13.5" customHeight="1"/>
    <row r="30948" ht="13.5" customHeight="1"/>
    <row r="30949" ht="13.5" customHeight="1"/>
    <row r="30950" ht="13.5" customHeight="1"/>
    <row r="30951" ht="13.5" customHeight="1"/>
    <row r="30952" ht="13.5" customHeight="1"/>
    <row r="30953" ht="13.5" customHeight="1"/>
    <row r="30954" ht="13.5" customHeight="1"/>
    <row r="30955" ht="13.5" customHeight="1"/>
    <row r="30956" ht="13.5" customHeight="1"/>
    <row r="30957" ht="13.5" customHeight="1"/>
    <row r="30958" ht="13.5" customHeight="1"/>
    <row r="30959" ht="13.5" customHeight="1"/>
    <row r="30960" ht="13.5" customHeight="1"/>
    <row r="30961" ht="13.5" customHeight="1"/>
    <row r="30962" ht="13.5" customHeight="1"/>
    <row r="30963" ht="13.5" customHeight="1"/>
    <row r="30964" ht="13.5" customHeight="1"/>
    <row r="30965" ht="13.5" customHeight="1"/>
    <row r="30966" ht="13.5" customHeight="1"/>
    <row r="30967" ht="13.5" customHeight="1"/>
    <row r="30968" ht="13.5" customHeight="1"/>
    <row r="30969" ht="13.5" customHeight="1"/>
    <row r="30970" ht="13.5" customHeight="1"/>
    <row r="30971" ht="13.5" customHeight="1"/>
    <row r="30972" ht="13.5" customHeight="1"/>
    <row r="30973" ht="13.5" customHeight="1"/>
    <row r="30974" ht="13.5" customHeight="1"/>
    <row r="30975" ht="13.5" customHeight="1"/>
    <row r="30976" ht="13.5" customHeight="1"/>
    <row r="30977" ht="13.5" customHeight="1"/>
    <row r="30978" ht="13.5" customHeight="1"/>
    <row r="30979" ht="13.5" customHeight="1"/>
    <row r="30980" ht="13.5" customHeight="1"/>
    <row r="30981" ht="13.5" customHeight="1"/>
    <row r="30982" ht="13.5" customHeight="1"/>
    <row r="30983" ht="13.5" customHeight="1"/>
    <row r="30984" ht="13.5" customHeight="1"/>
    <row r="30985" ht="13.5" customHeight="1"/>
    <row r="30986" ht="13.5" customHeight="1"/>
    <row r="30987" ht="13.5" customHeight="1"/>
    <row r="30988" ht="13.5" customHeight="1"/>
    <row r="30989" ht="13.5" customHeight="1"/>
    <row r="30990" ht="13.5" customHeight="1"/>
    <row r="30991" ht="13.5" customHeight="1"/>
    <row r="30992" ht="13.5" customHeight="1"/>
    <row r="30993" ht="13.5" customHeight="1"/>
    <row r="30994" ht="13.5" customHeight="1"/>
    <row r="30995" ht="13.5" customHeight="1"/>
    <row r="30996" ht="13.5" customHeight="1"/>
    <row r="30997" ht="13.5" customHeight="1"/>
    <row r="30998" ht="13.5" customHeight="1"/>
    <row r="30999" ht="13.5" customHeight="1"/>
    <row r="31000" ht="13.5" customHeight="1"/>
    <row r="31001" ht="13.5" customHeight="1"/>
    <row r="31002" ht="13.5" customHeight="1"/>
    <row r="31003" ht="13.5" customHeight="1"/>
    <row r="31004" ht="13.5" customHeight="1"/>
    <row r="31005" ht="13.5" customHeight="1"/>
    <row r="31006" ht="13.5" customHeight="1"/>
    <row r="31007" ht="13.5" customHeight="1"/>
    <row r="31008" ht="13.5" customHeight="1"/>
    <row r="31009" ht="13.5" customHeight="1"/>
    <row r="31010" ht="13.5" customHeight="1"/>
    <row r="31011" ht="13.5" customHeight="1"/>
    <row r="31012" ht="13.5" customHeight="1"/>
    <row r="31013" ht="13.5" customHeight="1"/>
    <row r="31014" ht="13.5" customHeight="1"/>
    <row r="31015" ht="13.5" customHeight="1"/>
    <row r="31016" ht="13.5" customHeight="1"/>
    <row r="31017" ht="13.5" customHeight="1"/>
    <row r="31018" ht="13.5" customHeight="1"/>
    <row r="31019" ht="13.5" customHeight="1"/>
    <row r="31020" ht="13.5" customHeight="1"/>
    <row r="31021" ht="13.5" customHeight="1"/>
    <row r="31022" ht="13.5" customHeight="1"/>
    <row r="31023" ht="13.5" customHeight="1"/>
    <row r="31024" ht="13.5" customHeight="1"/>
    <row r="31025" ht="13.5" customHeight="1"/>
    <row r="31026" ht="13.5" customHeight="1"/>
    <row r="31027" ht="13.5" customHeight="1"/>
    <row r="31028" ht="13.5" customHeight="1"/>
    <row r="31029" ht="13.5" customHeight="1"/>
    <row r="31030" ht="13.5" customHeight="1"/>
    <row r="31031" ht="13.5" customHeight="1"/>
    <row r="31032" ht="13.5" customHeight="1"/>
    <row r="31033" ht="13.5" customHeight="1"/>
    <row r="31034" ht="13.5" customHeight="1"/>
    <row r="31035" ht="13.5" customHeight="1"/>
    <row r="31036" ht="13.5" customHeight="1"/>
    <row r="31037" ht="13.5" customHeight="1"/>
    <row r="31038" ht="13.5" customHeight="1"/>
    <row r="31039" ht="13.5" customHeight="1"/>
    <row r="31040" ht="13.5" customHeight="1"/>
    <row r="31041" ht="13.5" customHeight="1"/>
    <row r="31042" ht="13.5" customHeight="1"/>
    <row r="31043" ht="13.5" customHeight="1"/>
    <row r="31044" ht="13.5" customHeight="1"/>
    <row r="31045" ht="13.5" customHeight="1"/>
    <row r="31046" ht="13.5" customHeight="1"/>
    <row r="31047" ht="13.5" customHeight="1"/>
    <row r="31048" ht="13.5" customHeight="1"/>
    <row r="31049" ht="13.5" customHeight="1"/>
    <row r="31050" ht="13.5" customHeight="1"/>
    <row r="31051" ht="13.5" customHeight="1"/>
    <row r="31052" ht="13.5" customHeight="1"/>
    <row r="31053" ht="13.5" customHeight="1"/>
    <row r="31054" ht="13.5" customHeight="1"/>
    <row r="31055" ht="13.5" customHeight="1"/>
    <row r="31056" ht="13.5" customHeight="1"/>
    <row r="31057" ht="13.5" customHeight="1"/>
    <row r="31058" ht="13.5" customHeight="1"/>
    <row r="31059" ht="13.5" customHeight="1"/>
    <row r="31060" ht="13.5" customHeight="1"/>
    <row r="31061" ht="13.5" customHeight="1"/>
    <row r="31062" ht="13.5" customHeight="1"/>
    <row r="31063" ht="13.5" customHeight="1"/>
    <row r="31064" ht="13.5" customHeight="1"/>
    <row r="31065" ht="13.5" customHeight="1"/>
    <row r="31066" ht="13.5" customHeight="1"/>
    <row r="31067" ht="13.5" customHeight="1"/>
    <row r="31068" ht="13.5" customHeight="1"/>
    <row r="31069" ht="13.5" customHeight="1"/>
    <row r="31070" ht="13.5" customHeight="1"/>
    <row r="31071" ht="13.5" customHeight="1"/>
    <row r="31072" ht="13.5" customHeight="1"/>
    <row r="31073" ht="13.5" customHeight="1"/>
    <row r="31074" ht="13.5" customHeight="1"/>
    <row r="31075" ht="13.5" customHeight="1"/>
    <row r="31076" ht="13.5" customHeight="1"/>
    <row r="31077" ht="13.5" customHeight="1"/>
    <row r="31078" ht="13.5" customHeight="1"/>
    <row r="31079" ht="13.5" customHeight="1"/>
    <row r="31080" ht="13.5" customHeight="1"/>
    <row r="31081" ht="13.5" customHeight="1"/>
    <row r="31082" ht="13.5" customHeight="1"/>
    <row r="31083" ht="13.5" customHeight="1"/>
    <row r="31084" ht="13.5" customHeight="1"/>
    <row r="31085" ht="13.5" customHeight="1"/>
    <row r="31086" ht="13.5" customHeight="1"/>
    <row r="31087" ht="13.5" customHeight="1"/>
    <row r="31088" ht="13.5" customHeight="1"/>
    <row r="31089" ht="13.5" customHeight="1"/>
    <row r="31090" ht="13.5" customHeight="1"/>
    <row r="31091" ht="13.5" customHeight="1"/>
    <row r="31092" ht="13.5" customHeight="1"/>
    <row r="31093" ht="13.5" customHeight="1"/>
    <row r="31094" ht="13.5" customHeight="1"/>
    <row r="31095" ht="13.5" customHeight="1"/>
    <row r="31096" ht="13.5" customHeight="1"/>
    <row r="31097" ht="13.5" customHeight="1"/>
    <row r="31098" ht="13.5" customHeight="1"/>
    <row r="31099" ht="13.5" customHeight="1"/>
    <row r="31100" ht="13.5" customHeight="1"/>
    <row r="31101" ht="13.5" customHeight="1"/>
    <row r="31102" ht="13.5" customHeight="1"/>
    <row r="31103" ht="13.5" customHeight="1"/>
    <row r="31104" ht="13.5" customHeight="1"/>
    <row r="31105" ht="13.5" customHeight="1"/>
    <row r="31106" ht="13.5" customHeight="1"/>
    <row r="31107" ht="13.5" customHeight="1"/>
    <row r="31108" ht="13.5" customHeight="1"/>
    <row r="31109" ht="13.5" customHeight="1"/>
    <row r="31110" ht="13.5" customHeight="1"/>
    <row r="31111" ht="13.5" customHeight="1"/>
    <row r="31112" ht="13.5" customHeight="1"/>
    <row r="31113" ht="13.5" customHeight="1"/>
    <row r="31114" ht="13.5" customHeight="1"/>
    <row r="31115" ht="13.5" customHeight="1"/>
    <row r="31116" ht="13.5" customHeight="1"/>
    <row r="31117" ht="13.5" customHeight="1"/>
    <row r="31118" ht="13.5" customHeight="1"/>
    <row r="31119" ht="13.5" customHeight="1"/>
    <row r="31120" ht="13.5" customHeight="1"/>
    <row r="31121" ht="13.5" customHeight="1"/>
    <row r="31122" ht="13.5" customHeight="1"/>
    <row r="31123" ht="13.5" customHeight="1"/>
    <row r="31124" ht="13.5" customHeight="1"/>
    <row r="31125" ht="13.5" customHeight="1"/>
    <row r="31126" ht="13.5" customHeight="1"/>
    <row r="31127" ht="13.5" customHeight="1"/>
    <row r="31128" ht="13.5" customHeight="1"/>
    <row r="31129" ht="13.5" customHeight="1"/>
    <row r="31130" ht="13.5" customHeight="1"/>
    <row r="31131" ht="13.5" customHeight="1"/>
    <row r="31132" ht="13.5" customHeight="1"/>
    <row r="31133" ht="13.5" customHeight="1"/>
    <row r="31134" ht="13.5" customHeight="1"/>
    <row r="31135" ht="13.5" customHeight="1"/>
    <row r="31136" ht="13.5" customHeight="1"/>
    <row r="31137" ht="13.5" customHeight="1"/>
    <row r="31138" ht="13.5" customHeight="1"/>
    <row r="31139" ht="13.5" customHeight="1"/>
    <row r="31140" ht="13.5" customHeight="1"/>
    <row r="31141" ht="13.5" customHeight="1"/>
    <row r="31142" ht="13.5" customHeight="1"/>
    <row r="31143" ht="13.5" customHeight="1"/>
    <row r="31144" ht="13.5" customHeight="1"/>
    <row r="31145" ht="13.5" customHeight="1"/>
    <row r="31146" ht="13.5" customHeight="1"/>
    <row r="31147" ht="13.5" customHeight="1"/>
    <row r="31148" ht="13.5" customHeight="1"/>
    <row r="31149" ht="13.5" customHeight="1"/>
    <row r="31150" ht="13.5" customHeight="1"/>
    <row r="31151" ht="13.5" customHeight="1"/>
    <row r="31152" ht="13.5" customHeight="1"/>
    <row r="31153" ht="13.5" customHeight="1"/>
    <row r="31154" ht="13.5" customHeight="1"/>
    <row r="31155" ht="13.5" customHeight="1"/>
    <row r="31156" ht="13.5" customHeight="1"/>
    <row r="31157" ht="13.5" customHeight="1"/>
    <row r="31158" ht="13.5" customHeight="1"/>
    <row r="31159" ht="13.5" customHeight="1"/>
    <row r="31160" ht="13.5" customHeight="1"/>
    <row r="31161" ht="13.5" customHeight="1"/>
    <row r="31162" ht="13.5" customHeight="1"/>
    <row r="31163" ht="13.5" customHeight="1"/>
    <row r="31164" ht="13.5" customHeight="1"/>
    <row r="31165" ht="13.5" customHeight="1"/>
    <row r="31166" ht="13.5" customHeight="1"/>
    <row r="31167" ht="13.5" customHeight="1"/>
    <row r="31168" ht="13.5" customHeight="1"/>
    <row r="31169" ht="13.5" customHeight="1"/>
    <row r="31170" ht="13.5" customHeight="1"/>
    <row r="31171" ht="13.5" customHeight="1"/>
    <row r="31172" ht="13.5" customHeight="1"/>
    <row r="31173" ht="13.5" customHeight="1"/>
    <row r="31174" ht="13.5" customHeight="1"/>
    <row r="31175" ht="13.5" customHeight="1"/>
    <row r="31176" ht="13.5" customHeight="1"/>
    <row r="31177" ht="13.5" customHeight="1"/>
    <row r="31178" ht="13.5" customHeight="1"/>
    <row r="31179" ht="13.5" customHeight="1"/>
    <row r="31180" ht="13.5" customHeight="1"/>
    <row r="31181" ht="13.5" customHeight="1"/>
    <row r="31182" ht="13.5" customHeight="1"/>
    <row r="31183" ht="13.5" customHeight="1"/>
    <row r="31184" ht="13.5" customHeight="1"/>
    <row r="31185" ht="13.5" customHeight="1"/>
    <row r="31186" ht="13.5" customHeight="1"/>
    <row r="31187" ht="13.5" customHeight="1"/>
    <row r="31188" ht="13.5" customHeight="1"/>
    <row r="31189" ht="13.5" customHeight="1"/>
    <row r="31190" ht="13.5" customHeight="1"/>
    <row r="31191" ht="13.5" customHeight="1"/>
    <row r="31192" ht="13.5" customHeight="1"/>
    <row r="31193" ht="13.5" customHeight="1"/>
    <row r="31194" ht="13.5" customHeight="1"/>
    <row r="31195" ht="13.5" customHeight="1"/>
    <row r="31196" ht="13.5" customHeight="1"/>
    <row r="31197" ht="13.5" customHeight="1"/>
    <row r="31198" ht="13.5" customHeight="1"/>
    <row r="31199" ht="13.5" customHeight="1"/>
    <row r="31200" ht="13.5" customHeight="1"/>
    <row r="31201" ht="13.5" customHeight="1"/>
    <row r="31202" ht="13.5" customHeight="1"/>
    <row r="31203" ht="13.5" customHeight="1"/>
    <row r="31204" ht="13.5" customHeight="1"/>
    <row r="31205" ht="13.5" customHeight="1"/>
    <row r="31206" ht="13.5" customHeight="1"/>
    <row r="31207" ht="13.5" customHeight="1"/>
    <row r="31208" ht="13.5" customHeight="1"/>
    <row r="31209" ht="13.5" customHeight="1"/>
    <row r="31210" ht="13.5" customHeight="1"/>
    <row r="31211" ht="13.5" customHeight="1"/>
    <row r="31212" ht="13.5" customHeight="1"/>
    <row r="31213" ht="13.5" customHeight="1"/>
    <row r="31214" ht="13.5" customHeight="1"/>
    <row r="31215" ht="13.5" customHeight="1"/>
    <row r="31216" ht="13.5" customHeight="1"/>
    <row r="31217" ht="13.5" customHeight="1"/>
    <row r="31218" ht="13.5" customHeight="1"/>
    <row r="31219" ht="13.5" customHeight="1"/>
    <row r="31220" ht="13.5" customHeight="1"/>
    <row r="31221" ht="13.5" customHeight="1"/>
    <row r="31222" ht="13.5" customHeight="1"/>
    <row r="31223" ht="13.5" customHeight="1"/>
    <row r="31224" ht="13.5" customHeight="1"/>
    <row r="31225" ht="13.5" customHeight="1"/>
    <row r="31226" ht="13.5" customHeight="1"/>
    <row r="31227" ht="13.5" customHeight="1"/>
    <row r="31228" ht="13.5" customHeight="1"/>
    <row r="31229" ht="13.5" customHeight="1"/>
    <row r="31230" ht="13.5" customHeight="1"/>
    <row r="31231" ht="13.5" customHeight="1"/>
    <row r="31232" ht="13.5" customHeight="1"/>
    <row r="31233" ht="13.5" customHeight="1"/>
    <row r="31234" ht="13.5" customHeight="1"/>
    <row r="31235" ht="13.5" customHeight="1"/>
    <row r="31236" ht="13.5" customHeight="1"/>
    <row r="31237" ht="13.5" customHeight="1"/>
    <row r="31238" ht="13.5" customHeight="1"/>
    <row r="31239" ht="13.5" customHeight="1"/>
    <row r="31240" ht="13.5" customHeight="1"/>
    <row r="31241" ht="13.5" customHeight="1"/>
    <row r="31242" ht="13.5" customHeight="1"/>
    <row r="31243" ht="13.5" customHeight="1"/>
    <row r="31244" ht="13.5" customHeight="1"/>
    <row r="31245" ht="13.5" customHeight="1"/>
    <row r="31246" ht="13.5" customHeight="1"/>
    <row r="31247" ht="13.5" customHeight="1"/>
    <row r="31248" ht="13.5" customHeight="1"/>
    <row r="31249" ht="13.5" customHeight="1"/>
    <row r="31250" ht="13.5" customHeight="1"/>
    <row r="31251" ht="13.5" customHeight="1"/>
    <row r="31252" ht="13.5" customHeight="1"/>
    <row r="31253" ht="13.5" customHeight="1"/>
    <row r="31254" ht="13.5" customHeight="1"/>
    <row r="31255" ht="13.5" customHeight="1"/>
    <row r="31256" ht="13.5" customHeight="1"/>
    <row r="31257" ht="13.5" customHeight="1"/>
    <row r="31258" ht="13.5" customHeight="1"/>
    <row r="31259" ht="13.5" customHeight="1"/>
    <row r="31260" ht="13.5" customHeight="1"/>
    <row r="31261" ht="13.5" customHeight="1"/>
    <row r="31262" ht="13.5" customHeight="1"/>
    <row r="31263" ht="13.5" customHeight="1"/>
    <row r="31264" ht="13.5" customHeight="1"/>
    <row r="31265" ht="13.5" customHeight="1"/>
    <row r="31266" ht="13.5" customHeight="1"/>
    <row r="31267" ht="13.5" customHeight="1"/>
    <row r="31268" ht="13.5" customHeight="1"/>
    <row r="31269" ht="13.5" customHeight="1"/>
    <row r="31270" ht="13.5" customHeight="1"/>
    <row r="31271" ht="13.5" customHeight="1"/>
    <row r="31272" ht="13.5" customHeight="1"/>
    <row r="31273" ht="13.5" customHeight="1"/>
    <row r="31274" ht="13.5" customHeight="1"/>
    <row r="31275" ht="13.5" customHeight="1"/>
    <row r="31276" ht="13.5" customHeight="1"/>
    <row r="31277" ht="13.5" customHeight="1"/>
    <row r="31278" ht="13.5" customHeight="1"/>
    <row r="31279" ht="13.5" customHeight="1"/>
    <row r="31280" ht="13.5" customHeight="1"/>
    <row r="31281" ht="13.5" customHeight="1"/>
    <row r="31282" ht="13.5" customHeight="1"/>
    <row r="31283" ht="13.5" customHeight="1"/>
    <row r="31284" ht="13.5" customHeight="1"/>
    <row r="31285" ht="13.5" customHeight="1"/>
    <row r="31286" ht="13.5" customHeight="1"/>
    <row r="31287" ht="13.5" customHeight="1"/>
    <row r="31288" ht="13.5" customHeight="1"/>
    <row r="31289" ht="13.5" customHeight="1"/>
    <row r="31290" ht="13.5" customHeight="1"/>
    <row r="31291" ht="13.5" customHeight="1"/>
    <row r="31292" ht="13.5" customHeight="1"/>
    <row r="31293" ht="13.5" customHeight="1"/>
    <row r="31294" ht="13.5" customHeight="1"/>
    <row r="31295" ht="13.5" customHeight="1"/>
    <row r="31296" ht="13.5" customHeight="1"/>
    <row r="31297" ht="13.5" customHeight="1"/>
    <row r="31298" ht="13.5" customHeight="1"/>
    <row r="31299" ht="13.5" customHeight="1"/>
    <row r="31300" ht="13.5" customHeight="1"/>
    <row r="31301" ht="13.5" customHeight="1"/>
    <row r="31302" ht="13.5" customHeight="1"/>
    <row r="31303" ht="13.5" customHeight="1"/>
    <row r="31304" ht="13.5" customHeight="1"/>
    <row r="31305" ht="13.5" customHeight="1"/>
    <row r="31306" ht="13.5" customHeight="1"/>
    <row r="31307" ht="13.5" customHeight="1"/>
    <row r="31308" ht="13.5" customHeight="1"/>
    <row r="31309" ht="13.5" customHeight="1"/>
    <row r="31310" ht="13.5" customHeight="1"/>
    <row r="31311" ht="13.5" customHeight="1"/>
    <row r="31312" ht="13.5" customHeight="1"/>
    <row r="31313" ht="13.5" customHeight="1"/>
    <row r="31314" ht="13.5" customHeight="1"/>
    <row r="31315" ht="13.5" customHeight="1"/>
    <row r="31316" ht="13.5" customHeight="1"/>
    <row r="31317" ht="13.5" customHeight="1"/>
    <row r="31318" ht="13.5" customHeight="1"/>
    <row r="31319" ht="13.5" customHeight="1"/>
    <row r="31320" ht="13.5" customHeight="1"/>
    <row r="31321" ht="13.5" customHeight="1"/>
    <row r="31322" ht="13.5" customHeight="1"/>
    <row r="31323" ht="13.5" customHeight="1"/>
    <row r="31324" ht="13.5" customHeight="1"/>
    <row r="31325" ht="13.5" customHeight="1"/>
    <row r="31326" ht="13.5" customHeight="1"/>
    <row r="31327" ht="13.5" customHeight="1"/>
    <row r="31328" ht="13.5" customHeight="1"/>
    <row r="31329" ht="13.5" customHeight="1"/>
    <row r="31330" ht="13.5" customHeight="1"/>
    <row r="31331" ht="13.5" customHeight="1"/>
    <row r="31332" ht="13.5" customHeight="1"/>
    <row r="31333" ht="13.5" customHeight="1"/>
    <row r="31334" ht="13.5" customHeight="1"/>
    <row r="31335" ht="13.5" customHeight="1"/>
    <row r="31336" ht="13.5" customHeight="1"/>
    <row r="31337" ht="13.5" customHeight="1"/>
    <row r="31338" ht="13.5" customHeight="1"/>
    <row r="31339" ht="13.5" customHeight="1"/>
    <row r="31340" ht="13.5" customHeight="1"/>
    <row r="31341" ht="13.5" customHeight="1"/>
    <row r="31342" ht="13.5" customHeight="1"/>
    <row r="31343" ht="13.5" customHeight="1"/>
    <row r="31344" ht="13.5" customHeight="1"/>
    <row r="31345" ht="13.5" customHeight="1"/>
    <row r="31346" ht="13.5" customHeight="1"/>
    <row r="31347" ht="13.5" customHeight="1"/>
    <row r="31348" ht="13.5" customHeight="1"/>
    <row r="31349" ht="13.5" customHeight="1"/>
    <row r="31350" ht="13.5" customHeight="1"/>
    <row r="31351" ht="13.5" customHeight="1"/>
    <row r="31352" ht="13.5" customHeight="1"/>
    <row r="31353" ht="13.5" customHeight="1"/>
    <row r="31354" ht="13.5" customHeight="1"/>
    <row r="31355" ht="13.5" customHeight="1"/>
    <row r="31356" ht="13.5" customHeight="1"/>
    <row r="31357" ht="13.5" customHeight="1"/>
    <row r="31358" ht="13.5" customHeight="1"/>
    <row r="31359" ht="13.5" customHeight="1"/>
    <row r="31360" ht="13.5" customHeight="1"/>
    <row r="31361" ht="13.5" customHeight="1"/>
    <row r="31362" ht="13.5" customHeight="1"/>
    <row r="31363" ht="13.5" customHeight="1"/>
    <row r="31364" ht="13.5" customHeight="1"/>
    <row r="31365" ht="13.5" customHeight="1"/>
    <row r="31366" ht="13.5" customHeight="1"/>
    <row r="31367" ht="13.5" customHeight="1"/>
    <row r="31368" ht="13.5" customHeight="1"/>
    <row r="31369" ht="13.5" customHeight="1"/>
    <row r="31370" ht="13.5" customHeight="1"/>
    <row r="31371" ht="13.5" customHeight="1"/>
    <row r="31372" ht="13.5" customHeight="1"/>
    <row r="31373" ht="13.5" customHeight="1"/>
    <row r="31374" ht="13.5" customHeight="1"/>
    <row r="31375" ht="13.5" customHeight="1"/>
    <row r="31376" ht="13.5" customHeight="1"/>
    <row r="31377" ht="13.5" customHeight="1"/>
    <row r="31378" ht="13.5" customHeight="1"/>
    <row r="31379" ht="13.5" customHeight="1"/>
    <row r="31380" ht="13.5" customHeight="1"/>
    <row r="31381" ht="13.5" customHeight="1"/>
    <row r="31382" ht="13.5" customHeight="1"/>
    <row r="31383" ht="13.5" customHeight="1"/>
    <row r="31384" ht="13.5" customHeight="1"/>
    <row r="31385" ht="13.5" customHeight="1"/>
    <row r="31386" ht="13.5" customHeight="1"/>
    <row r="31387" ht="13.5" customHeight="1"/>
    <row r="31388" ht="13.5" customHeight="1"/>
    <row r="31389" ht="13.5" customHeight="1"/>
    <row r="31390" ht="13.5" customHeight="1"/>
    <row r="31391" ht="13.5" customHeight="1"/>
    <row r="31392" ht="13.5" customHeight="1"/>
    <row r="31393" ht="13.5" customHeight="1"/>
    <row r="31394" ht="13.5" customHeight="1"/>
    <row r="31395" ht="13.5" customHeight="1"/>
    <row r="31396" ht="13.5" customHeight="1"/>
    <row r="31397" ht="13.5" customHeight="1"/>
    <row r="31398" ht="13.5" customHeight="1"/>
    <row r="31399" ht="13.5" customHeight="1"/>
    <row r="31400" ht="13.5" customHeight="1"/>
    <row r="31401" ht="13.5" customHeight="1"/>
    <row r="31402" ht="13.5" customHeight="1"/>
    <row r="31403" ht="13.5" customHeight="1"/>
    <row r="31404" ht="13.5" customHeight="1"/>
    <row r="31405" ht="13.5" customHeight="1"/>
    <row r="31406" ht="13.5" customHeight="1"/>
    <row r="31407" ht="13.5" customHeight="1"/>
    <row r="31408" ht="13.5" customHeight="1"/>
    <row r="31409" ht="13.5" customHeight="1"/>
    <row r="31410" ht="13.5" customHeight="1"/>
    <row r="31411" ht="13.5" customHeight="1"/>
    <row r="31412" ht="13.5" customHeight="1"/>
    <row r="31413" ht="13.5" customHeight="1"/>
    <row r="31414" ht="13.5" customHeight="1"/>
    <row r="31415" ht="13.5" customHeight="1"/>
    <row r="31416" ht="13.5" customHeight="1"/>
    <row r="31417" ht="13.5" customHeight="1"/>
    <row r="31418" ht="13.5" customHeight="1"/>
    <row r="31419" ht="13.5" customHeight="1"/>
    <row r="31420" ht="13.5" customHeight="1"/>
    <row r="31421" ht="13.5" customHeight="1"/>
    <row r="31422" ht="13.5" customHeight="1"/>
    <row r="31423" ht="13.5" customHeight="1"/>
    <row r="31424" ht="13.5" customHeight="1"/>
    <row r="31425" ht="13.5" customHeight="1"/>
    <row r="31426" ht="13.5" customHeight="1"/>
    <row r="31427" ht="13.5" customHeight="1"/>
    <row r="31428" ht="13.5" customHeight="1"/>
    <row r="31429" ht="13.5" customHeight="1"/>
    <row r="31430" ht="13.5" customHeight="1"/>
    <row r="31431" ht="13.5" customHeight="1"/>
    <row r="31432" ht="13.5" customHeight="1"/>
    <row r="31433" ht="13.5" customHeight="1"/>
    <row r="31434" ht="13.5" customHeight="1"/>
    <row r="31435" ht="13.5" customHeight="1"/>
    <row r="31436" ht="13.5" customHeight="1"/>
    <row r="31437" ht="13.5" customHeight="1"/>
    <row r="31438" ht="13.5" customHeight="1"/>
    <row r="31439" ht="13.5" customHeight="1"/>
    <row r="31440" ht="13.5" customHeight="1"/>
    <row r="31441" ht="13.5" customHeight="1"/>
    <row r="31442" ht="13.5" customHeight="1"/>
    <row r="31443" ht="13.5" customHeight="1"/>
    <row r="31444" ht="13.5" customHeight="1"/>
    <row r="31445" ht="13.5" customHeight="1"/>
    <row r="31446" ht="13.5" customHeight="1"/>
    <row r="31447" ht="13.5" customHeight="1"/>
    <row r="31448" ht="13.5" customHeight="1"/>
    <row r="31449" ht="13.5" customHeight="1"/>
    <row r="31450" ht="13.5" customHeight="1"/>
    <row r="31451" ht="13.5" customHeight="1"/>
    <row r="31452" ht="13.5" customHeight="1"/>
    <row r="31453" ht="13.5" customHeight="1"/>
    <row r="31454" ht="13.5" customHeight="1"/>
    <row r="31455" ht="13.5" customHeight="1"/>
    <row r="31456" ht="13.5" customHeight="1"/>
    <row r="31457" ht="13.5" customHeight="1"/>
    <row r="31458" ht="13.5" customHeight="1"/>
    <row r="31459" ht="13.5" customHeight="1"/>
    <row r="31460" ht="13.5" customHeight="1"/>
    <row r="31461" ht="13.5" customHeight="1"/>
    <row r="31462" ht="13.5" customHeight="1"/>
    <row r="31463" ht="13.5" customHeight="1"/>
    <row r="31464" ht="13.5" customHeight="1"/>
    <row r="31465" ht="13.5" customHeight="1"/>
    <row r="31466" ht="13.5" customHeight="1"/>
    <row r="31467" ht="13.5" customHeight="1"/>
    <row r="31468" ht="13.5" customHeight="1"/>
    <row r="31469" ht="13.5" customHeight="1"/>
    <row r="31470" ht="13.5" customHeight="1"/>
    <row r="31471" ht="13.5" customHeight="1"/>
    <row r="31472" ht="13.5" customHeight="1"/>
    <row r="31473" ht="13.5" customHeight="1"/>
    <row r="31474" ht="13.5" customHeight="1"/>
    <row r="31475" ht="13.5" customHeight="1"/>
    <row r="31476" ht="13.5" customHeight="1"/>
    <row r="31477" ht="13.5" customHeight="1"/>
    <row r="31478" ht="13.5" customHeight="1"/>
    <row r="31479" ht="13.5" customHeight="1"/>
    <row r="31480" ht="13.5" customHeight="1"/>
    <row r="31481" ht="13.5" customHeight="1"/>
    <row r="31482" ht="13.5" customHeight="1"/>
    <row r="31483" ht="13.5" customHeight="1"/>
    <row r="31484" ht="13.5" customHeight="1"/>
    <row r="31485" ht="13.5" customHeight="1"/>
    <row r="31486" ht="13.5" customHeight="1"/>
    <row r="31487" ht="13.5" customHeight="1"/>
    <row r="31488" ht="13.5" customHeight="1"/>
    <row r="31489" ht="13.5" customHeight="1"/>
    <row r="31490" ht="13.5" customHeight="1"/>
    <row r="31491" ht="13.5" customHeight="1"/>
    <row r="31492" ht="13.5" customHeight="1"/>
    <row r="31493" ht="13.5" customHeight="1"/>
    <row r="31494" ht="13.5" customHeight="1"/>
    <row r="31495" ht="13.5" customHeight="1"/>
    <row r="31496" ht="13.5" customHeight="1"/>
    <row r="31497" ht="13.5" customHeight="1"/>
    <row r="31498" ht="13.5" customHeight="1"/>
    <row r="31499" ht="13.5" customHeight="1"/>
    <row r="31500" ht="13.5" customHeight="1"/>
    <row r="31501" ht="13.5" customHeight="1"/>
    <row r="31502" ht="13.5" customHeight="1"/>
    <row r="31503" ht="13.5" customHeight="1"/>
    <row r="31504" ht="13.5" customHeight="1"/>
    <row r="31505" ht="13.5" customHeight="1"/>
    <row r="31506" ht="13.5" customHeight="1"/>
    <row r="31507" ht="13.5" customHeight="1"/>
    <row r="31508" ht="13.5" customHeight="1"/>
    <row r="31509" ht="13.5" customHeight="1"/>
    <row r="31510" ht="13.5" customHeight="1"/>
    <row r="31511" ht="13.5" customHeight="1"/>
    <row r="31512" ht="13.5" customHeight="1"/>
    <row r="31513" ht="13.5" customHeight="1"/>
    <row r="31514" ht="13.5" customHeight="1"/>
    <row r="31515" ht="13.5" customHeight="1"/>
    <row r="31516" ht="13.5" customHeight="1"/>
    <row r="31517" ht="13.5" customHeight="1"/>
    <row r="31518" ht="13.5" customHeight="1"/>
    <row r="31519" ht="13.5" customHeight="1"/>
    <row r="31520" ht="13.5" customHeight="1"/>
    <row r="31521" ht="13.5" customHeight="1"/>
    <row r="31522" ht="13.5" customHeight="1"/>
    <row r="31523" ht="13.5" customHeight="1"/>
    <row r="31524" ht="13.5" customHeight="1"/>
    <row r="31525" ht="13.5" customHeight="1"/>
    <row r="31526" ht="13.5" customHeight="1"/>
    <row r="31527" ht="13.5" customHeight="1"/>
    <row r="31528" ht="13.5" customHeight="1"/>
    <row r="31529" ht="13.5" customHeight="1"/>
    <row r="31530" ht="13.5" customHeight="1"/>
    <row r="31531" ht="13.5" customHeight="1"/>
    <row r="31532" ht="13.5" customHeight="1"/>
    <row r="31533" ht="13.5" customHeight="1"/>
    <row r="31534" ht="13.5" customHeight="1"/>
    <row r="31535" ht="13.5" customHeight="1"/>
    <row r="31536" ht="13.5" customHeight="1"/>
    <row r="31537" ht="13.5" customHeight="1"/>
    <row r="31538" ht="13.5" customHeight="1"/>
    <row r="31539" ht="13.5" customHeight="1"/>
    <row r="31540" ht="13.5" customHeight="1"/>
    <row r="31541" ht="13.5" customHeight="1"/>
    <row r="31542" ht="13.5" customHeight="1"/>
    <row r="31543" ht="13.5" customHeight="1"/>
    <row r="31544" ht="13.5" customHeight="1"/>
    <row r="31545" ht="13.5" customHeight="1"/>
    <row r="31546" ht="13.5" customHeight="1"/>
    <row r="31547" ht="13.5" customHeight="1"/>
    <row r="31548" ht="13.5" customHeight="1"/>
    <row r="31549" ht="13.5" customHeight="1"/>
    <row r="31550" ht="13.5" customHeight="1"/>
    <row r="31551" ht="13.5" customHeight="1"/>
    <row r="31552" ht="13.5" customHeight="1"/>
    <row r="31553" ht="13.5" customHeight="1"/>
    <row r="31554" ht="13.5" customHeight="1"/>
    <row r="31555" ht="13.5" customHeight="1"/>
    <row r="31556" ht="13.5" customHeight="1"/>
    <row r="31557" ht="13.5" customHeight="1"/>
    <row r="31558" ht="13.5" customHeight="1"/>
    <row r="31559" ht="13.5" customHeight="1"/>
    <row r="31560" ht="13.5" customHeight="1"/>
    <row r="31561" ht="13.5" customHeight="1"/>
    <row r="31562" ht="13.5" customHeight="1"/>
    <row r="31563" ht="13.5" customHeight="1"/>
    <row r="31564" ht="13.5" customHeight="1"/>
    <row r="31565" ht="13.5" customHeight="1"/>
    <row r="31566" ht="13.5" customHeight="1"/>
    <row r="31567" ht="13.5" customHeight="1"/>
    <row r="31568" ht="13.5" customHeight="1"/>
    <row r="31569" ht="13.5" customHeight="1"/>
    <row r="31570" ht="13.5" customHeight="1"/>
    <row r="31571" ht="13.5" customHeight="1"/>
    <row r="31572" ht="13.5" customHeight="1"/>
    <row r="31573" ht="13.5" customHeight="1"/>
    <row r="31574" ht="13.5" customHeight="1"/>
    <row r="31575" ht="13.5" customHeight="1"/>
    <row r="31576" ht="13.5" customHeight="1"/>
    <row r="31577" ht="13.5" customHeight="1"/>
    <row r="31578" ht="13.5" customHeight="1"/>
    <row r="31579" ht="13.5" customHeight="1"/>
    <row r="31580" ht="13.5" customHeight="1"/>
    <row r="31581" ht="13.5" customHeight="1"/>
    <row r="31582" ht="13.5" customHeight="1"/>
    <row r="31583" ht="13.5" customHeight="1"/>
    <row r="31584" ht="13.5" customHeight="1"/>
    <row r="31585" ht="13.5" customHeight="1"/>
    <row r="31586" ht="13.5" customHeight="1"/>
    <row r="31587" ht="13.5" customHeight="1"/>
    <row r="31588" ht="13.5" customHeight="1"/>
    <row r="31589" ht="13.5" customHeight="1"/>
    <row r="31590" ht="13.5" customHeight="1"/>
    <row r="31591" ht="13.5" customHeight="1"/>
    <row r="31592" ht="13.5" customHeight="1"/>
    <row r="31593" ht="13.5" customHeight="1"/>
    <row r="31594" ht="13.5" customHeight="1"/>
    <row r="31595" ht="13.5" customHeight="1"/>
    <row r="31596" ht="13.5" customHeight="1"/>
    <row r="31597" ht="13.5" customHeight="1"/>
    <row r="31598" ht="13.5" customHeight="1"/>
    <row r="31599" ht="13.5" customHeight="1"/>
    <row r="31600" ht="13.5" customHeight="1"/>
    <row r="31601" ht="13.5" customHeight="1"/>
    <row r="31602" ht="13.5" customHeight="1"/>
    <row r="31603" ht="13.5" customHeight="1"/>
    <row r="31604" ht="13.5" customHeight="1"/>
    <row r="31605" ht="13.5" customHeight="1"/>
    <row r="31606" ht="13.5" customHeight="1"/>
    <row r="31607" ht="13.5" customHeight="1"/>
    <row r="31608" ht="13.5" customHeight="1"/>
    <row r="31609" ht="13.5" customHeight="1"/>
    <row r="31610" ht="13.5" customHeight="1"/>
    <row r="31611" ht="13.5" customHeight="1"/>
    <row r="31612" ht="13.5" customHeight="1"/>
    <row r="31613" ht="13.5" customHeight="1"/>
    <row r="31614" ht="13.5" customHeight="1"/>
    <row r="31615" ht="13.5" customHeight="1"/>
    <row r="31616" ht="13.5" customHeight="1"/>
    <row r="31617" ht="13.5" customHeight="1"/>
    <row r="31618" ht="13.5" customHeight="1"/>
    <row r="31619" ht="13.5" customHeight="1"/>
    <row r="31620" ht="13.5" customHeight="1"/>
    <row r="31621" ht="13.5" customHeight="1"/>
    <row r="31622" ht="13.5" customHeight="1"/>
    <row r="31623" ht="13.5" customHeight="1"/>
    <row r="31624" ht="13.5" customHeight="1"/>
    <row r="31625" ht="13.5" customHeight="1"/>
    <row r="31626" ht="13.5" customHeight="1"/>
    <row r="31627" ht="13.5" customHeight="1"/>
    <row r="31628" ht="13.5" customHeight="1"/>
    <row r="31629" ht="13.5" customHeight="1"/>
    <row r="31630" ht="13.5" customHeight="1"/>
    <row r="31631" ht="13.5" customHeight="1"/>
    <row r="31632" ht="13.5" customHeight="1"/>
    <row r="31633" ht="13.5" customHeight="1"/>
    <row r="31634" ht="13.5" customHeight="1"/>
    <row r="31635" ht="13.5" customHeight="1"/>
    <row r="31636" ht="13.5" customHeight="1"/>
    <row r="31637" ht="13.5" customHeight="1"/>
    <row r="31638" ht="13.5" customHeight="1"/>
    <row r="31639" ht="13.5" customHeight="1"/>
    <row r="31640" ht="13.5" customHeight="1"/>
    <row r="31641" ht="13.5" customHeight="1"/>
    <row r="31642" ht="13.5" customHeight="1"/>
    <row r="31643" ht="13.5" customHeight="1"/>
    <row r="31644" ht="13.5" customHeight="1"/>
    <row r="31645" ht="13.5" customHeight="1"/>
    <row r="31646" ht="13.5" customHeight="1"/>
    <row r="31647" ht="13.5" customHeight="1"/>
    <row r="31648" ht="13.5" customHeight="1"/>
    <row r="31649" ht="13.5" customHeight="1"/>
    <row r="31650" ht="13.5" customHeight="1"/>
    <row r="31651" ht="13.5" customHeight="1"/>
    <row r="31652" ht="13.5" customHeight="1"/>
    <row r="31653" ht="13.5" customHeight="1"/>
    <row r="31654" ht="13.5" customHeight="1"/>
    <row r="31655" ht="13.5" customHeight="1"/>
    <row r="31656" ht="13.5" customHeight="1"/>
    <row r="31657" ht="13.5" customHeight="1"/>
    <row r="31658" ht="13.5" customHeight="1"/>
    <row r="31659" ht="13.5" customHeight="1"/>
    <row r="31660" ht="13.5" customHeight="1"/>
    <row r="31661" ht="13.5" customHeight="1"/>
    <row r="31662" ht="13.5" customHeight="1"/>
    <row r="31663" ht="13.5" customHeight="1"/>
    <row r="31664" ht="13.5" customHeight="1"/>
    <row r="31665" ht="13.5" customHeight="1"/>
    <row r="31666" ht="13.5" customHeight="1"/>
    <row r="31667" ht="13.5" customHeight="1"/>
    <row r="31668" ht="13.5" customHeight="1"/>
    <row r="31669" ht="13.5" customHeight="1"/>
    <row r="31670" ht="13.5" customHeight="1"/>
    <row r="31671" ht="13.5" customHeight="1"/>
    <row r="31672" ht="13.5" customHeight="1"/>
    <row r="31673" ht="13.5" customHeight="1"/>
    <row r="31674" ht="13.5" customHeight="1"/>
    <row r="31675" ht="13.5" customHeight="1"/>
    <row r="31676" ht="13.5" customHeight="1"/>
    <row r="31677" ht="13.5" customHeight="1"/>
    <row r="31678" ht="13.5" customHeight="1"/>
    <row r="31679" ht="13.5" customHeight="1"/>
    <row r="31680" ht="13.5" customHeight="1"/>
    <row r="31681" ht="13.5" customHeight="1"/>
    <row r="31682" ht="13.5" customHeight="1"/>
    <row r="31683" ht="13.5" customHeight="1"/>
    <row r="31684" ht="13.5" customHeight="1"/>
    <row r="31685" ht="13.5" customHeight="1"/>
    <row r="31686" ht="13.5" customHeight="1"/>
    <row r="31687" ht="13.5" customHeight="1"/>
    <row r="31688" ht="13.5" customHeight="1"/>
    <row r="31689" ht="13.5" customHeight="1"/>
    <row r="31690" ht="13.5" customHeight="1"/>
    <row r="31691" ht="13.5" customHeight="1"/>
    <row r="31692" ht="13.5" customHeight="1"/>
    <row r="31693" ht="13.5" customHeight="1"/>
    <row r="31694" ht="13.5" customHeight="1"/>
    <row r="31695" ht="13.5" customHeight="1"/>
    <row r="31696" ht="13.5" customHeight="1"/>
    <row r="31697" ht="13.5" customHeight="1"/>
    <row r="31698" ht="13.5" customHeight="1"/>
    <row r="31699" ht="13.5" customHeight="1"/>
    <row r="31700" ht="13.5" customHeight="1"/>
    <row r="31701" ht="13.5" customHeight="1"/>
    <row r="31702" ht="13.5" customHeight="1"/>
    <row r="31703" ht="13.5" customHeight="1"/>
    <row r="31704" ht="13.5" customHeight="1"/>
    <row r="31705" ht="13.5" customHeight="1"/>
    <row r="31706" ht="13.5" customHeight="1"/>
    <row r="31707" ht="13.5" customHeight="1"/>
    <row r="31708" ht="13.5" customHeight="1"/>
    <row r="31709" ht="13.5" customHeight="1"/>
    <row r="31710" ht="13.5" customHeight="1"/>
    <row r="31711" ht="13.5" customHeight="1"/>
    <row r="31712" ht="13.5" customHeight="1"/>
    <row r="31713" ht="13.5" customHeight="1"/>
    <row r="31714" ht="13.5" customHeight="1"/>
    <row r="31715" ht="13.5" customHeight="1"/>
    <row r="31716" ht="13.5" customHeight="1"/>
    <row r="31717" ht="13.5" customHeight="1"/>
    <row r="31718" ht="13.5" customHeight="1"/>
    <row r="31719" ht="13.5" customHeight="1"/>
    <row r="31720" ht="13.5" customHeight="1"/>
    <row r="31721" ht="13.5" customHeight="1"/>
    <row r="31722" ht="13.5" customHeight="1"/>
    <row r="31723" ht="13.5" customHeight="1"/>
    <row r="31724" ht="13.5" customHeight="1"/>
    <row r="31725" ht="13.5" customHeight="1"/>
    <row r="31726" ht="13.5" customHeight="1"/>
    <row r="31727" ht="13.5" customHeight="1"/>
    <row r="31728" ht="13.5" customHeight="1"/>
    <row r="31729" ht="13.5" customHeight="1"/>
    <row r="31730" ht="13.5" customHeight="1"/>
    <row r="31731" ht="13.5" customHeight="1"/>
    <row r="31732" ht="13.5" customHeight="1"/>
    <row r="31733" ht="13.5" customHeight="1"/>
    <row r="31734" ht="13.5" customHeight="1"/>
    <row r="31735" ht="13.5" customHeight="1"/>
    <row r="31736" ht="13.5" customHeight="1"/>
    <row r="31737" ht="13.5" customHeight="1"/>
    <row r="31738" ht="13.5" customHeight="1"/>
    <row r="31739" ht="13.5" customHeight="1"/>
    <row r="31740" ht="13.5" customHeight="1"/>
    <row r="31741" ht="13.5" customHeight="1"/>
    <row r="31742" ht="13.5" customHeight="1"/>
    <row r="31743" ht="13.5" customHeight="1"/>
    <row r="31744" ht="13.5" customHeight="1"/>
    <row r="31745" ht="13.5" customHeight="1"/>
    <row r="31746" ht="13.5" customHeight="1"/>
    <row r="31747" ht="13.5" customHeight="1"/>
    <row r="31748" ht="13.5" customHeight="1"/>
    <row r="31749" ht="13.5" customHeight="1"/>
    <row r="31750" ht="13.5" customHeight="1"/>
    <row r="31751" ht="13.5" customHeight="1"/>
    <row r="31752" ht="13.5" customHeight="1"/>
    <row r="31753" ht="13.5" customHeight="1"/>
    <row r="31754" ht="13.5" customHeight="1"/>
    <row r="31755" ht="13.5" customHeight="1"/>
    <row r="31756" ht="13.5" customHeight="1"/>
    <row r="31757" ht="13.5" customHeight="1"/>
    <row r="31758" ht="13.5" customHeight="1"/>
    <row r="31759" ht="13.5" customHeight="1"/>
    <row r="31760" ht="13.5" customHeight="1"/>
    <row r="31761" ht="13.5" customHeight="1"/>
    <row r="31762" ht="13.5" customHeight="1"/>
    <row r="31763" ht="13.5" customHeight="1"/>
    <row r="31764" ht="13.5" customHeight="1"/>
    <row r="31765" ht="13.5" customHeight="1"/>
    <row r="31766" ht="13.5" customHeight="1"/>
    <row r="31767" ht="13.5" customHeight="1"/>
    <row r="31768" ht="13.5" customHeight="1"/>
    <row r="31769" ht="13.5" customHeight="1"/>
    <row r="31770" ht="13.5" customHeight="1"/>
    <row r="31771" ht="13.5" customHeight="1"/>
    <row r="31772" ht="13.5" customHeight="1"/>
    <row r="31773" ht="13.5" customHeight="1"/>
    <row r="31774" ht="13.5" customHeight="1"/>
    <row r="31775" ht="13.5" customHeight="1"/>
    <row r="31776" ht="13.5" customHeight="1"/>
    <row r="31777" ht="13.5" customHeight="1"/>
    <row r="31778" ht="13.5" customHeight="1"/>
    <row r="31779" ht="13.5" customHeight="1"/>
    <row r="31780" ht="13.5" customHeight="1"/>
    <row r="31781" ht="13.5" customHeight="1"/>
    <row r="31782" ht="13.5" customHeight="1"/>
    <row r="31783" ht="13.5" customHeight="1"/>
    <row r="31784" ht="13.5" customHeight="1"/>
    <row r="31785" ht="13.5" customHeight="1"/>
    <row r="31786" ht="13.5" customHeight="1"/>
    <row r="31787" ht="13.5" customHeight="1"/>
    <row r="31788" ht="13.5" customHeight="1"/>
    <row r="31789" ht="13.5" customHeight="1"/>
    <row r="31790" ht="13.5" customHeight="1"/>
    <row r="31791" ht="13.5" customHeight="1"/>
    <row r="31792" ht="13.5" customHeight="1"/>
    <row r="31793" ht="13.5" customHeight="1"/>
    <row r="31794" ht="13.5" customHeight="1"/>
    <row r="31795" ht="13.5" customHeight="1"/>
    <row r="31796" ht="13.5" customHeight="1"/>
    <row r="31797" ht="13.5" customHeight="1"/>
    <row r="31798" ht="13.5" customHeight="1"/>
    <row r="31799" ht="13.5" customHeight="1"/>
    <row r="31800" ht="13.5" customHeight="1"/>
    <row r="31801" ht="13.5" customHeight="1"/>
    <row r="31802" ht="13.5" customHeight="1"/>
    <row r="31803" ht="13.5" customHeight="1"/>
    <row r="31804" ht="13.5" customHeight="1"/>
    <row r="31805" ht="13.5" customHeight="1"/>
    <row r="31806" ht="13.5" customHeight="1"/>
    <row r="31807" ht="13.5" customHeight="1"/>
    <row r="31808" ht="13.5" customHeight="1"/>
    <row r="31809" ht="13.5" customHeight="1"/>
    <row r="31810" ht="13.5" customHeight="1"/>
    <row r="31811" ht="13.5" customHeight="1"/>
    <row r="31812" ht="13.5" customHeight="1"/>
    <row r="31813" ht="13.5" customHeight="1"/>
    <row r="31814" ht="13.5" customHeight="1"/>
    <row r="31815" ht="13.5" customHeight="1"/>
    <row r="31816" ht="13.5" customHeight="1"/>
    <row r="31817" ht="13.5" customHeight="1"/>
    <row r="31818" ht="13.5" customHeight="1"/>
    <row r="31819" ht="13.5" customHeight="1"/>
    <row r="31820" ht="13.5" customHeight="1"/>
    <row r="31821" ht="13.5" customHeight="1"/>
    <row r="31822" ht="13.5" customHeight="1"/>
    <row r="31823" ht="13.5" customHeight="1"/>
    <row r="31824" ht="13.5" customHeight="1"/>
    <row r="31825" ht="13.5" customHeight="1"/>
    <row r="31826" ht="13.5" customHeight="1"/>
    <row r="31827" ht="13.5" customHeight="1"/>
    <row r="31828" ht="13.5" customHeight="1"/>
    <row r="31829" ht="13.5" customHeight="1"/>
    <row r="31830" ht="13.5" customHeight="1"/>
    <row r="31831" ht="13.5" customHeight="1"/>
    <row r="31832" ht="13.5" customHeight="1"/>
    <row r="31833" ht="13.5" customHeight="1"/>
    <row r="31834" ht="13.5" customHeight="1"/>
    <row r="31835" ht="13.5" customHeight="1"/>
    <row r="31836" ht="13.5" customHeight="1"/>
    <row r="31837" ht="13.5" customHeight="1"/>
    <row r="31838" ht="13.5" customHeight="1"/>
    <row r="31839" ht="13.5" customHeight="1"/>
    <row r="31840" ht="13.5" customHeight="1"/>
    <row r="31841" ht="13.5" customHeight="1"/>
    <row r="31842" ht="13.5" customHeight="1"/>
    <row r="31843" ht="13.5" customHeight="1"/>
    <row r="31844" ht="13.5" customHeight="1"/>
    <row r="31845" ht="13.5" customHeight="1"/>
    <row r="31846" ht="13.5" customHeight="1"/>
    <row r="31847" ht="13.5" customHeight="1"/>
    <row r="31848" ht="13.5" customHeight="1"/>
    <row r="31849" ht="13.5" customHeight="1"/>
    <row r="31850" ht="13.5" customHeight="1"/>
    <row r="31851" ht="13.5" customHeight="1"/>
    <row r="31852" ht="13.5" customHeight="1"/>
    <row r="31853" ht="13.5" customHeight="1"/>
    <row r="31854" ht="13.5" customHeight="1"/>
    <row r="31855" ht="13.5" customHeight="1"/>
    <row r="31856" ht="13.5" customHeight="1"/>
    <row r="31857" ht="13.5" customHeight="1"/>
    <row r="31858" ht="13.5" customHeight="1"/>
    <row r="31859" ht="13.5" customHeight="1"/>
    <row r="31860" ht="13.5" customHeight="1"/>
    <row r="31861" ht="13.5" customHeight="1"/>
    <row r="31862" ht="13.5" customHeight="1"/>
    <row r="31863" ht="13.5" customHeight="1"/>
    <row r="31864" ht="13.5" customHeight="1"/>
    <row r="31865" ht="13.5" customHeight="1"/>
    <row r="31866" ht="13.5" customHeight="1"/>
    <row r="31867" ht="13.5" customHeight="1"/>
    <row r="31868" ht="13.5" customHeight="1"/>
    <row r="31869" ht="13.5" customHeight="1"/>
    <row r="31870" ht="13.5" customHeight="1"/>
    <row r="31871" ht="13.5" customHeight="1"/>
    <row r="31872" ht="13.5" customHeight="1"/>
    <row r="31873" ht="13.5" customHeight="1"/>
    <row r="31874" ht="13.5" customHeight="1"/>
    <row r="31875" ht="13.5" customHeight="1"/>
    <row r="31876" ht="13.5" customHeight="1"/>
    <row r="31877" ht="13.5" customHeight="1"/>
    <row r="31878" ht="13.5" customHeight="1"/>
    <row r="31879" ht="13.5" customHeight="1"/>
    <row r="31880" ht="13.5" customHeight="1"/>
    <row r="31881" ht="13.5" customHeight="1"/>
    <row r="31882" ht="13.5" customHeight="1"/>
    <row r="31883" ht="13.5" customHeight="1"/>
    <row r="31884" ht="13.5" customHeight="1"/>
    <row r="31885" ht="13.5" customHeight="1"/>
    <row r="31886" ht="13.5" customHeight="1"/>
    <row r="31887" ht="13.5" customHeight="1"/>
    <row r="31888" ht="13.5" customHeight="1"/>
    <row r="31889" ht="13.5" customHeight="1"/>
    <row r="31890" ht="13.5" customHeight="1"/>
    <row r="31891" ht="13.5" customHeight="1"/>
    <row r="31892" ht="13.5" customHeight="1"/>
    <row r="31893" ht="13.5" customHeight="1"/>
    <row r="31894" ht="13.5" customHeight="1"/>
    <row r="31895" ht="13.5" customHeight="1"/>
    <row r="31896" ht="13.5" customHeight="1"/>
    <row r="31897" ht="13.5" customHeight="1"/>
    <row r="31898" ht="13.5" customHeight="1"/>
    <row r="31899" ht="13.5" customHeight="1"/>
    <row r="31900" ht="13.5" customHeight="1"/>
    <row r="31901" ht="13.5" customHeight="1"/>
    <row r="31902" ht="13.5" customHeight="1"/>
    <row r="31903" ht="13.5" customHeight="1"/>
    <row r="31904" ht="13.5" customHeight="1"/>
    <row r="31905" ht="13.5" customHeight="1"/>
    <row r="31906" ht="13.5" customHeight="1"/>
    <row r="31907" ht="13.5" customHeight="1"/>
    <row r="31908" ht="13.5" customHeight="1"/>
    <row r="31909" ht="13.5" customHeight="1"/>
    <row r="31910" ht="13.5" customHeight="1"/>
    <row r="31911" ht="13.5" customHeight="1"/>
    <row r="31912" ht="13.5" customHeight="1"/>
    <row r="31913" ht="13.5" customHeight="1"/>
    <row r="31914" ht="13.5" customHeight="1"/>
    <row r="31915" ht="13.5" customHeight="1"/>
    <row r="31916" ht="13.5" customHeight="1"/>
    <row r="31917" ht="13.5" customHeight="1"/>
    <row r="31918" ht="13.5" customHeight="1"/>
    <row r="31919" ht="13.5" customHeight="1"/>
    <row r="31920" ht="13.5" customHeight="1"/>
    <row r="31921" ht="13.5" customHeight="1"/>
    <row r="31922" ht="13.5" customHeight="1"/>
    <row r="31923" ht="13.5" customHeight="1"/>
    <row r="31924" ht="13.5" customHeight="1"/>
    <row r="31925" ht="13.5" customHeight="1"/>
    <row r="31926" ht="13.5" customHeight="1"/>
    <row r="31927" ht="13.5" customHeight="1"/>
    <row r="31928" ht="13.5" customHeight="1"/>
    <row r="31929" ht="13.5" customHeight="1"/>
    <row r="31930" ht="13.5" customHeight="1"/>
    <row r="31931" ht="13.5" customHeight="1"/>
    <row r="31932" ht="13.5" customHeight="1"/>
    <row r="31933" ht="13.5" customHeight="1"/>
    <row r="31934" ht="13.5" customHeight="1"/>
    <row r="31935" ht="13.5" customHeight="1"/>
    <row r="31936" ht="13.5" customHeight="1"/>
    <row r="31937" ht="13.5" customHeight="1"/>
    <row r="31938" ht="13.5" customHeight="1"/>
    <row r="31939" ht="13.5" customHeight="1"/>
    <row r="31940" ht="13.5" customHeight="1"/>
    <row r="31941" ht="13.5" customHeight="1"/>
    <row r="31942" ht="13.5" customHeight="1"/>
    <row r="31943" ht="13.5" customHeight="1"/>
    <row r="31944" ht="13.5" customHeight="1"/>
    <row r="31945" ht="13.5" customHeight="1"/>
    <row r="31946" ht="13.5" customHeight="1"/>
    <row r="31947" ht="13.5" customHeight="1"/>
    <row r="31948" ht="13.5" customHeight="1"/>
    <row r="31949" ht="13.5" customHeight="1"/>
    <row r="31950" ht="13.5" customHeight="1"/>
    <row r="31951" ht="13.5" customHeight="1"/>
    <row r="31952" ht="13.5" customHeight="1"/>
    <row r="31953" ht="13.5" customHeight="1"/>
    <row r="31954" ht="13.5" customHeight="1"/>
    <row r="31955" ht="13.5" customHeight="1"/>
    <row r="31956" ht="13.5" customHeight="1"/>
    <row r="31957" ht="13.5" customHeight="1"/>
    <row r="31958" ht="13.5" customHeight="1"/>
    <row r="31959" ht="13.5" customHeight="1"/>
    <row r="31960" ht="13.5" customHeight="1"/>
    <row r="31961" ht="13.5" customHeight="1"/>
    <row r="31962" ht="13.5" customHeight="1"/>
    <row r="31963" ht="13.5" customHeight="1"/>
    <row r="31964" ht="13.5" customHeight="1"/>
    <row r="31965" ht="13.5" customHeight="1"/>
    <row r="31966" ht="13.5" customHeight="1"/>
    <row r="31967" ht="13.5" customHeight="1"/>
    <row r="31968" ht="13.5" customHeight="1"/>
    <row r="31969" ht="13.5" customHeight="1"/>
    <row r="31970" ht="13.5" customHeight="1"/>
    <row r="31971" ht="13.5" customHeight="1"/>
    <row r="31972" ht="13.5" customHeight="1"/>
    <row r="31973" ht="13.5" customHeight="1"/>
    <row r="31974" ht="13.5" customHeight="1"/>
    <row r="31975" ht="13.5" customHeight="1"/>
    <row r="31976" ht="13.5" customHeight="1"/>
    <row r="31977" ht="13.5" customHeight="1"/>
    <row r="31978" ht="13.5" customHeight="1"/>
    <row r="31979" ht="13.5" customHeight="1"/>
    <row r="31980" ht="13.5" customHeight="1"/>
    <row r="31981" ht="13.5" customHeight="1"/>
    <row r="31982" ht="13.5" customHeight="1"/>
    <row r="31983" ht="13.5" customHeight="1"/>
    <row r="31984" ht="13.5" customHeight="1"/>
    <row r="31985" ht="13.5" customHeight="1"/>
    <row r="31986" ht="13.5" customHeight="1"/>
    <row r="31987" ht="13.5" customHeight="1"/>
    <row r="31988" ht="13.5" customHeight="1"/>
    <row r="31989" ht="13.5" customHeight="1"/>
    <row r="31990" ht="13.5" customHeight="1"/>
    <row r="31991" ht="13.5" customHeight="1"/>
    <row r="31992" ht="13.5" customHeight="1"/>
    <row r="31993" ht="13.5" customHeight="1"/>
    <row r="31994" ht="13.5" customHeight="1"/>
    <row r="31995" ht="13.5" customHeight="1"/>
    <row r="31996" ht="13.5" customHeight="1"/>
    <row r="31997" ht="13.5" customHeight="1"/>
    <row r="31998" ht="13.5" customHeight="1"/>
    <row r="31999" ht="13.5" customHeight="1"/>
    <row r="32000" ht="13.5" customHeight="1"/>
    <row r="32001" ht="13.5" customHeight="1"/>
    <row r="32002" ht="13.5" customHeight="1"/>
    <row r="32003" ht="13.5" customHeight="1"/>
    <row r="32004" ht="13.5" customHeight="1"/>
    <row r="32005" ht="13.5" customHeight="1"/>
    <row r="32006" ht="13.5" customHeight="1"/>
    <row r="32007" ht="13.5" customHeight="1"/>
    <row r="32008" ht="13.5" customHeight="1"/>
    <row r="32009" ht="13.5" customHeight="1"/>
    <row r="32010" ht="13.5" customHeight="1"/>
    <row r="32011" ht="13.5" customHeight="1"/>
    <row r="32012" ht="13.5" customHeight="1"/>
    <row r="32013" ht="13.5" customHeight="1"/>
    <row r="32014" ht="13.5" customHeight="1"/>
    <row r="32015" ht="13.5" customHeight="1"/>
    <row r="32016" ht="13.5" customHeight="1"/>
    <row r="32017" ht="13.5" customHeight="1"/>
    <row r="32018" ht="13.5" customHeight="1"/>
    <row r="32019" ht="13.5" customHeight="1"/>
    <row r="32020" ht="13.5" customHeight="1"/>
    <row r="32021" ht="13.5" customHeight="1"/>
    <row r="32022" ht="13.5" customHeight="1"/>
    <row r="32023" ht="13.5" customHeight="1"/>
    <row r="32024" ht="13.5" customHeight="1"/>
    <row r="32025" ht="13.5" customHeight="1"/>
    <row r="32026" ht="13.5" customHeight="1"/>
    <row r="32027" ht="13.5" customHeight="1"/>
    <row r="32028" ht="13.5" customHeight="1"/>
    <row r="32029" ht="13.5" customHeight="1"/>
    <row r="32030" ht="13.5" customHeight="1"/>
    <row r="32031" ht="13.5" customHeight="1"/>
    <row r="32032" ht="13.5" customHeight="1"/>
    <row r="32033" ht="13.5" customHeight="1"/>
    <row r="32034" ht="13.5" customHeight="1"/>
    <row r="32035" ht="13.5" customHeight="1"/>
    <row r="32036" ht="13.5" customHeight="1"/>
    <row r="32037" ht="13.5" customHeight="1"/>
    <row r="32038" ht="13.5" customHeight="1"/>
    <row r="32039" ht="13.5" customHeight="1"/>
    <row r="32040" ht="13.5" customHeight="1"/>
    <row r="32041" ht="13.5" customHeight="1"/>
    <row r="32042" ht="13.5" customHeight="1"/>
    <row r="32043" ht="13.5" customHeight="1"/>
    <row r="32044" ht="13.5" customHeight="1"/>
    <row r="32045" ht="13.5" customHeight="1"/>
    <row r="32046" ht="13.5" customHeight="1"/>
    <row r="32047" ht="13.5" customHeight="1"/>
    <row r="32048" ht="13.5" customHeight="1"/>
    <row r="32049" ht="13.5" customHeight="1"/>
    <row r="32050" ht="13.5" customHeight="1"/>
    <row r="32051" ht="13.5" customHeight="1"/>
    <row r="32052" ht="13.5" customHeight="1"/>
    <row r="32053" ht="13.5" customHeight="1"/>
    <row r="32054" ht="13.5" customHeight="1"/>
    <row r="32055" ht="13.5" customHeight="1"/>
    <row r="32056" ht="13.5" customHeight="1"/>
    <row r="32057" ht="13.5" customHeight="1"/>
    <row r="32058" ht="13.5" customHeight="1"/>
    <row r="32059" ht="13.5" customHeight="1"/>
    <row r="32060" ht="13.5" customHeight="1"/>
    <row r="32061" ht="13.5" customHeight="1"/>
    <row r="32062" ht="13.5" customHeight="1"/>
    <row r="32063" ht="13.5" customHeight="1"/>
    <row r="32064" ht="13.5" customHeight="1"/>
    <row r="32065" ht="13.5" customHeight="1"/>
    <row r="32066" ht="13.5" customHeight="1"/>
    <row r="32067" ht="13.5" customHeight="1"/>
    <row r="32068" ht="13.5" customHeight="1"/>
    <row r="32069" ht="13.5" customHeight="1"/>
    <row r="32070" ht="13.5" customHeight="1"/>
    <row r="32071" ht="13.5" customHeight="1"/>
    <row r="32072" ht="13.5" customHeight="1"/>
    <row r="32073" ht="13.5" customHeight="1"/>
    <row r="32074" ht="13.5" customHeight="1"/>
    <row r="32075" ht="13.5" customHeight="1"/>
    <row r="32076" ht="13.5" customHeight="1"/>
    <row r="32077" ht="13.5" customHeight="1"/>
    <row r="32078" ht="13.5" customHeight="1"/>
    <row r="32079" ht="13.5" customHeight="1"/>
    <row r="32080" ht="13.5" customHeight="1"/>
    <row r="32081" ht="13.5" customHeight="1"/>
    <row r="32082" ht="13.5" customHeight="1"/>
    <row r="32083" ht="13.5" customHeight="1"/>
    <row r="32084" ht="13.5" customHeight="1"/>
    <row r="32085" ht="13.5" customHeight="1"/>
    <row r="32086" ht="13.5" customHeight="1"/>
    <row r="32087" ht="13.5" customHeight="1"/>
    <row r="32088" ht="13.5" customHeight="1"/>
    <row r="32089" ht="13.5" customHeight="1"/>
    <row r="32090" ht="13.5" customHeight="1"/>
    <row r="32091" ht="13.5" customHeight="1"/>
    <row r="32092" ht="13.5" customHeight="1"/>
    <row r="32093" ht="13.5" customHeight="1"/>
    <row r="32094" ht="13.5" customHeight="1"/>
    <row r="32095" ht="13.5" customHeight="1"/>
    <row r="32096" ht="13.5" customHeight="1"/>
    <row r="32097" ht="13.5" customHeight="1"/>
    <row r="32098" ht="13.5" customHeight="1"/>
    <row r="32099" ht="13.5" customHeight="1"/>
    <row r="32100" ht="13.5" customHeight="1"/>
    <row r="32101" ht="13.5" customHeight="1"/>
    <row r="32102" ht="13.5" customHeight="1"/>
    <row r="32103" ht="13.5" customHeight="1"/>
    <row r="32104" ht="13.5" customHeight="1"/>
    <row r="32105" ht="13.5" customHeight="1"/>
    <row r="32106" ht="13.5" customHeight="1"/>
    <row r="32107" ht="13.5" customHeight="1"/>
    <row r="32108" ht="13.5" customHeight="1"/>
    <row r="32109" ht="13.5" customHeight="1"/>
    <row r="32110" ht="13.5" customHeight="1"/>
    <row r="32111" ht="13.5" customHeight="1"/>
    <row r="32112" ht="13.5" customHeight="1"/>
    <row r="32113" ht="13.5" customHeight="1"/>
    <row r="32114" ht="13.5" customHeight="1"/>
    <row r="32115" ht="13.5" customHeight="1"/>
    <row r="32116" ht="13.5" customHeight="1"/>
    <row r="32117" ht="13.5" customHeight="1"/>
    <row r="32118" ht="13.5" customHeight="1"/>
    <row r="32119" ht="13.5" customHeight="1"/>
    <row r="32120" ht="13.5" customHeight="1"/>
    <row r="32121" ht="13.5" customHeight="1"/>
    <row r="32122" ht="13.5" customHeight="1"/>
    <row r="32123" ht="13.5" customHeight="1"/>
    <row r="32124" ht="13.5" customHeight="1"/>
    <row r="32125" ht="13.5" customHeight="1"/>
    <row r="32126" ht="13.5" customHeight="1"/>
    <row r="32127" ht="13.5" customHeight="1"/>
    <row r="32128" ht="13.5" customHeight="1"/>
    <row r="32129" ht="13.5" customHeight="1"/>
    <row r="32130" ht="13.5" customHeight="1"/>
    <row r="32131" ht="13.5" customHeight="1"/>
    <row r="32132" ht="13.5" customHeight="1"/>
    <row r="32133" ht="13.5" customHeight="1"/>
    <row r="32134" ht="13.5" customHeight="1"/>
    <row r="32135" ht="13.5" customHeight="1"/>
    <row r="32136" ht="13.5" customHeight="1"/>
    <row r="32137" ht="13.5" customHeight="1"/>
    <row r="32138" ht="13.5" customHeight="1"/>
    <row r="32139" ht="13.5" customHeight="1"/>
    <row r="32140" ht="13.5" customHeight="1"/>
    <row r="32141" ht="13.5" customHeight="1"/>
    <row r="32142" ht="13.5" customHeight="1"/>
    <row r="32143" ht="13.5" customHeight="1"/>
    <row r="32144" ht="13.5" customHeight="1"/>
    <row r="32145" ht="13.5" customHeight="1"/>
    <row r="32146" ht="13.5" customHeight="1"/>
    <row r="32147" ht="13.5" customHeight="1"/>
    <row r="32148" ht="13.5" customHeight="1"/>
    <row r="32149" ht="13.5" customHeight="1"/>
    <row r="32150" ht="13.5" customHeight="1"/>
    <row r="32151" ht="13.5" customHeight="1"/>
    <row r="32152" ht="13.5" customHeight="1"/>
    <row r="32153" ht="13.5" customHeight="1"/>
    <row r="32154" ht="13.5" customHeight="1"/>
    <row r="32155" ht="13.5" customHeight="1"/>
    <row r="32156" ht="13.5" customHeight="1"/>
    <row r="32157" ht="13.5" customHeight="1"/>
    <row r="32158" ht="13.5" customHeight="1"/>
    <row r="32159" ht="13.5" customHeight="1"/>
    <row r="32160" ht="13.5" customHeight="1"/>
    <row r="32161" ht="13.5" customHeight="1"/>
    <row r="32162" ht="13.5" customHeight="1"/>
    <row r="32163" ht="13.5" customHeight="1"/>
    <row r="32164" ht="13.5" customHeight="1"/>
    <row r="32165" ht="13.5" customHeight="1"/>
    <row r="32166" ht="13.5" customHeight="1"/>
    <row r="32167" ht="13.5" customHeight="1"/>
    <row r="32168" ht="13.5" customHeight="1"/>
    <row r="32169" ht="13.5" customHeight="1"/>
    <row r="32170" ht="13.5" customHeight="1"/>
    <row r="32171" ht="13.5" customHeight="1"/>
    <row r="32172" ht="13.5" customHeight="1"/>
    <row r="32173" ht="13.5" customHeight="1"/>
    <row r="32174" ht="13.5" customHeight="1"/>
    <row r="32175" ht="13.5" customHeight="1"/>
    <row r="32176" ht="13.5" customHeight="1"/>
    <row r="32177" ht="13.5" customHeight="1"/>
    <row r="32178" ht="13.5" customHeight="1"/>
    <row r="32179" ht="13.5" customHeight="1"/>
    <row r="32180" ht="13.5" customHeight="1"/>
    <row r="32181" ht="13.5" customHeight="1"/>
    <row r="32182" ht="13.5" customHeight="1"/>
    <row r="32183" ht="13.5" customHeight="1"/>
    <row r="32184" ht="13.5" customHeight="1"/>
    <row r="32185" ht="13.5" customHeight="1"/>
    <row r="32186" ht="13.5" customHeight="1"/>
    <row r="32187" ht="13.5" customHeight="1"/>
    <row r="32188" ht="13.5" customHeight="1"/>
    <row r="32189" ht="13.5" customHeight="1"/>
    <row r="32190" ht="13.5" customHeight="1"/>
    <row r="32191" ht="13.5" customHeight="1"/>
    <row r="32192" ht="13.5" customHeight="1"/>
    <row r="32193" ht="13.5" customHeight="1"/>
    <row r="32194" ht="13.5" customHeight="1"/>
    <row r="32195" ht="13.5" customHeight="1"/>
    <row r="32196" ht="13.5" customHeight="1"/>
    <row r="32197" ht="13.5" customHeight="1"/>
    <row r="32198" ht="13.5" customHeight="1"/>
    <row r="32199" ht="13.5" customHeight="1"/>
    <row r="32200" ht="13.5" customHeight="1"/>
    <row r="32201" ht="13.5" customHeight="1"/>
    <row r="32202" ht="13.5" customHeight="1"/>
    <row r="32203" ht="13.5" customHeight="1"/>
    <row r="32204" ht="13.5" customHeight="1"/>
    <row r="32205" ht="13.5" customHeight="1"/>
    <row r="32206" ht="13.5" customHeight="1"/>
    <row r="32207" ht="13.5" customHeight="1"/>
    <row r="32208" ht="13.5" customHeight="1"/>
    <row r="32209" ht="13.5" customHeight="1"/>
    <row r="32210" ht="13.5" customHeight="1"/>
    <row r="32211" ht="13.5" customHeight="1"/>
    <row r="32212" ht="13.5" customHeight="1"/>
    <row r="32213" ht="13.5" customHeight="1"/>
    <row r="32214" ht="13.5" customHeight="1"/>
    <row r="32215" ht="13.5" customHeight="1"/>
    <row r="32216" ht="13.5" customHeight="1"/>
    <row r="32217" ht="13.5" customHeight="1"/>
    <row r="32218" ht="13.5" customHeight="1"/>
    <row r="32219" ht="13.5" customHeight="1"/>
    <row r="32220" ht="13.5" customHeight="1"/>
    <row r="32221" ht="13.5" customHeight="1"/>
    <row r="32222" ht="13.5" customHeight="1"/>
    <row r="32223" ht="13.5" customHeight="1"/>
    <row r="32224" ht="13.5" customHeight="1"/>
    <row r="32225" ht="13.5" customHeight="1"/>
    <row r="32226" ht="13.5" customHeight="1"/>
    <row r="32227" ht="13.5" customHeight="1"/>
    <row r="32228" ht="13.5" customHeight="1"/>
    <row r="32229" ht="13.5" customHeight="1"/>
    <row r="32230" ht="13.5" customHeight="1"/>
    <row r="32231" ht="13.5" customHeight="1"/>
    <row r="32232" ht="13.5" customHeight="1"/>
    <row r="32233" ht="13.5" customHeight="1"/>
    <row r="32234" ht="13.5" customHeight="1"/>
    <row r="32235" ht="13.5" customHeight="1"/>
    <row r="32236" ht="13.5" customHeight="1"/>
    <row r="32237" ht="13.5" customHeight="1"/>
    <row r="32238" ht="13.5" customHeight="1"/>
    <row r="32239" ht="13.5" customHeight="1"/>
    <row r="32240" ht="13.5" customHeight="1"/>
    <row r="32241" ht="13.5" customHeight="1"/>
    <row r="32242" ht="13.5" customHeight="1"/>
    <row r="32243" ht="13.5" customHeight="1"/>
    <row r="32244" ht="13.5" customHeight="1"/>
    <row r="32245" ht="13.5" customHeight="1"/>
    <row r="32246" ht="13.5" customHeight="1"/>
    <row r="32247" ht="13.5" customHeight="1"/>
    <row r="32248" ht="13.5" customHeight="1"/>
    <row r="32249" ht="13.5" customHeight="1"/>
    <row r="32250" ht="13.5" customHeight="1"/>
    <row r="32251" ht="13.5" customHeight="1"/>
    <row r="32252" ht="13.5" customHeight="1"/>
    <row r="32253" ht="13.5" customHeight="1"/>
    <row r="32254" ht="13.5" customHeight="1"/>
    <row r="32255" ht="13.5" customHeight="1"/>
    <row r="32256" ht="13.5" customHeight="1"/>
    <row r="32257" ht="13.5" customHeight="1"/>
    <row r="32258" ht="13.5" customHeight="1"/>
    <row r="32259" ht="13.5" customHeight="1"/>
    <row r="32260" ht="13.5" customHeight="1"/>
    <row r="32261" ht="13.5" customHeight="1"/>
    <row r="32262" ht="13.5" customHeight="1"/>
    <row r="32263" ht="13.5" customHeight="1"/>
    <row r="32264" ht="13.5" customHeight="1"/>
    <row r="32265" ht="13.5" customHeight="1"/>
    <row r="32266" ht="13.5" customHeight="1"/>
    <row r="32267" ht="13.5" customHeight="1"/>
    <row r="32268" ht="13.5" customHeight="1"/>
    <row r="32269" ht="13.5" customHeight="1"/>
    <row r="32270" ht="13.5" customHeight="1"/>
    <row r="32271" ht="13.5" customHeight="1"/>
    <row r="32272" ht="13.5" customHeight="1"/>
    <row r="32273" ht="13.5" customHeight="1"/>
    <row r="32274" ht="13.5" customHeight="1"/>
    <row r="32275" ht="13.5" customHeight="1"/>
    <row r="32276" ht="13.5" customHeight="1"/>
    <row r="32277" ht="13.5" customHeight="1"/>
    <row r="32278" ht="13.5" customHeight="1"/>
    <row r="32279" ht="13.5" customHeight="1"/>
    <row r="32280" ht="13.5" customHeight="1"/>
    <row r="32281" ht="13.5" customHeight="1"/>
    <row r="32282" ht="13.5" customHeight="1"/>
    <row r="32283" ht="13.5" customHeight="1"/>
    <row r="32284" ht="13.5" customHeight="1"/>
    <row r="32285" ht="13.5" customHeight="1"/>
    <row r="32286" ht="13.5" customHeight="1"/>
    <row r="32287" ht="13.5" customHeight="1"/>
    <row r="32288" ht="13.5" customHeight="1"/>
    <row r="32289" ht="13.5" customHeight="1"/>
    <row r="32290" ht="13.5" customHeight="1"/>
    <row r="32291" ht="13.5" customHeight="1"/>
    <row r="32292" ht="13.5" customHeight="1"/>
    <row r="32293" ht="13.5" customHeight="1"/>
    <row r="32294" ht="13.5" customHeight="1"/>
    <row r="32295" ht="13.5" customHeight="1"/>
    <row r="32296" ht="13.5" customHeight="1"/>
    <row r="32297" ht="13.5" customHeight="1"/>
    <row r="32298" ht="13.5" customHeight="1"/>
    <row r="32299" ht="13.5" customHeight="1"/>
    <row r="32300" ht="13.5" customHeight="1"/>
    <row r="32301" ht="13.5" customHeight="1"/>
    <row r="32302" ht="13.5" customHeight="1"/>
    <row r="32303" ht="13.5" customHeight="1"/>
    <row r="32304" ht="13.5" customHeight="1"/>
    <row r="32305" ht="13.5" customHeight="1"/>
    <row r="32306" ht="13.5" customHeight="1"/>
    <row r="32307" ht="13.5" customHeight="1"/>
    <row r="32308" ht="13.5" customHeight="1"/>
    <row r="32309" ht="13.5" customHeight="1"/>
    <row r="32310" ht="13.5" customHeight="1"/>
    <row r="32311" ht="13.5" customHeight="1"/>
    <row r="32312" ht="13.5" customHeight="1"/>
    <row r="32313" ht="13.5" customHeight="1"/>
    <row r="32314" ht="13.5" customHeight="1"/>
    <row r="32315" ht="13.5" customHeight="1"/>
    <row r="32316" ht="13.5" customHeight="1"/>
    <row r="32317" ht="13.5" customHeight="1"/>
    <row r="32318" ht="13.5" customHeight="1"/>
    <row r="32319" ht="13.5" customHeight="1"/>
    <row r="32320" ht="13.5" customHeight="1"/>
    <row r="32321" ht="13.5" customHeight="1"/>
    <row r="32322" ht="13.5" customHeight="1"/>
    <row r="32323" ht="13.5" customHeight="1"/>
    <row r="32324" ht="13.5" customHeight="1"/>
    <row r="32325" ht="13.5" customHeight="1"/>
    <row r="32326" ht="13.5" customHeight="1"/>
    <row r="32327" ht="13.5" customHeight="1"/>
    <row r="32328" ht="13.5" customHeight="1"/>
    <row r="32329" ht="13.5" customHeight="1"/>
    <row r="32330" ht="13.5" customHeight="1"/>
    <row r="32331" ht="13.5" customHeight="1"/>
    <row r="32332" ht="13.5" customHeight="1"/>
    <row r="32333" ht="13.5" customHeight="1"/>
    <row r="32334" ht="13.5" customHeight="1"/>
    <row r="32335" ht="13.5" customHeight="1"/>
    <row r="32336" ht="13.5" customHeight="1"/>
    <row r="32337" ht="13.5" customHeight="1"/>
    <row r="32338" ht="13.5" customHeight="1"/>
    <row r="32339" ht="13.5" customHeight="1"/>
    <row r="32340" ht="13.5" customHeight="1"/>
    <row r="32341" ht="13.5" customHeight="1"/>
    <row r="32342" ht="13.5" customHeight="1"/>
    <row r="32343" ht="13.5" customHeight="1"/>
    <row r="32344" ht="13.5" customHeight="1"/>
    <row r="32345" ht="13.5" customHeight="1"/>
    <row r="32346" ht="13.5" customHeight="1"/>
    <row r="32347" ht="13.5" customHeight="1"/>
    <row r="32348" ht="13.5" customHeight="1"/>
    <row r="32349" ht="13.5" customHeight="1"/>
    <row r="32350" ht="13.5" customHeight="1"/>
    <row r="32351" ht="13.5" customHeight="1"/>
    <row r="32352" ht="13.5" customHeight="1"/>
    <row r="32353" ht="13.5" customHeight="1"/>
    <row r="32354" ht="13.5" customHeight="1"/>
    <row r="32355" ht="13.5" customHeight="1"/>
    <row r="32356" ht="13.5" customHeight="1"/>
    <row r="32357" ht="13.5" customHeight="1"/>
    <row r="32358" ht="13.5" customHeight="1"/>
    <row r="32359" ht="13.5" customHeight="1"/>
    <row r="32360" ht="13.5" customHeight="1"/>
    <row r="32361" ht="13.5" customHeight="1"/>
    <row r="32362" ht="13.5" customHeight="1"/>
    <row r="32363" ht="13.5" customHeight="1"/>
    <row r="32364" ht="13.5" customHeight="1"/>
    <row r="32365" ht="13.5" customHeight="1"/>
    <row r="32366" ht="13.5" customHeight="1"/>
    <row r="32367" ht="13.5" customHeight="1"/>
    <row r="32368" ht="13.5" customHeight="1"/>
    <row r="32369" ht="13.5" customHeight="1"/>
    <row r="32370" ht="13.5" customHeight="1"/>
    <row r="32371" ht="13.5" customHeight="1"/>
    <row r="32372" ht="13.5" customHeight="1"/>
    <row r="32373" ht="13.5" customHeight="1"/>
    <row r="32374" ht="13.5" customHeight="1"/>
    <row r="32375" ht="13.5" customHeight="1"/>
    <row r="32376" ht="13.5" customHeight="1"/>
    <row r="32377" ht="13.5" customHeight="1"/>
    <row r="32378" ht="13.5" customHeight="1"/>
    <row r="32379" ht="13.5" customHeight="1"/>
    <row r="32380" ht="13.5" customHeight="1"/>
    <row r="32381" ht="13.5" customHeight="1"/>
    <row r="32382" ht="13.5" customHeight="1"/>
    <row r="32383" ht="13.5" customHeight="1"/>
    <row r="32384" ht="13.5" customHeight="1"/>
    <row r="32385" ht="13.5" customHeight="1"/>
    <row r="32386" ht="13.5" customHeight="1"/>
    <row r="32387" ht="13.5" customHeight="1"/>
    <row r="32388" ht="13.5" customHeight="1"/>
    <row r="32389" ht="13.5" customHeight="1"/>
    <row r="32390" ht="13.5" customHeight="1"/>
    <row r="32391" ht="13.5" customHeight="1"/>
    <row r="32392" ht="13.5" customHeight="1"/>
    <row r="32393" ht="13.5" customHeight="1"/>
    <row r="32394" ht="13.5" customHeight="1"/>
    <row r="32395" ht="13.5" customHeight="1"/>
    <row r="32396" ht="13.5" customHeight="1"/>
    <row r="32397" ht="13.5" customHeight="1"/>
    <row r="32398" ht="13.5" customHeight="1"/>
    <row r="32399" ht="13.5" customHeight="1"/>
    <row r="32400" ht="13.5" customHeight="1"/>
    <row r="32401" ht="13.5" customHeight="1"/>
    <row r="32402" ht="13.5" customHeight="1"/>
    <row r="32403" ht="13.5" customHeight="1"/>
    <row r="32404" ht="13.5" customHeight="1"/>
    <row r="32405" ht="13.5" customHeight="1"/>
    <row r="32406" ht="13.5" customHeight="1"/>
    <row r="32407" ht="13.5" customHeight="1"/>
    <row r="32408" ht="13.5" customHeight="1"/>
    <row r="32409" ht="13.5" customHeight="1"/>
    <row r="32410" ht="13.5" customHeight="1"/>
    <row r="32411" ht="13.5" customHeight="1"/>
    <row r="32412" ht="13.5" customHeight="1"/>
    <row r="32413" ht="13.5" customHeight="1"/>
    <row r="32414" ht="13.5" customHeight="1"/>
    <row r="32415" ht="13.5" customHeight="1"/>
    <row r="32416" ht="13.5" customHeight="1"/>
    <row r="32417" ht="13.5" customHeight="1"/>
    <row r="32418" ht="13.5" customHeight="1"/>
    <row r="32419" ht="13.5" customHeight="1"/>
    <row r="32420" ht="13.5" customHeight="1"/>
    <row r="32421" ht="13.5" customHeight="1"/>
    <row r="32422" ht="13.5" customHeight="1"/>
    <row r="32423" ht="13.5" customHeight="1"/>
    <row r="32424" ht="13.5" customHeight="1"/>
    <row r="32425" ht="13.5" customHeight="1"/>
    <row r="32426" ht="13.5" customHeight="1"/>
    <row r="32427" ht="13.5" customHeight="1"/>
    <row r="32428" ht="13.5" customHeight="1"/>
    <row r="32429" ht="13.5" customHeight="1"/>
    <row r="32430" ht="13.5" customHeight="1"/>
    <row r="32431" ht="13.5" customHeight="1"/>
    <row r="32432" ht="13.5" customHeight="1"/>
    <row r="32433" ht="13.5" customHeight="1"/>
    <row r="32434" ht="13.5" customHeight="1"/>
    <row r="32435" ht="13.5" customHeight="1"/>
    <row r="32436" ht="13.5" customHeight="1"/>
    <row r="32437" ht="13.5" customHeight="1"/>
    <row r="32438" ht="13.5" customHeight="1"/>
    <row r="32439" ht="13.5" customHeight="1"/>
    <row r="32440" ht="13.5" customHeight="1"/>
    <row r="32441" ht="13.5" customHeight="1"/>
    <row r="32442" ht="13.5" customHeight="1"/>
    <row r="32443" ht="13.5" customHeight="1"/>
    <row r="32444" ht="13.5" customHeight="1"/>
    <row r="32445" ht="13.5" customHeight="1"/>
    <row r="32446" ht="13.5" customHeight="1"/>
    <row r="32447" ht="13.5" customHeight="1"/>
    <row r="32448" ht="13.5" customHeight="1"/>
    <row r="32449" ht="13.5" customHeight="1"/>
    <row r="32450" ht="13.5" customHeight="1"/>
    <row r="32451" ht="13.5" customHeight="1"/>
    <row r="32452" ht="13.5" customHeight="1"/>
    <row r="32453" ht="13.5" customHeight="1"/>
    <row r="32454" ht="13.5" customHeight="1"/>
    <row r="32455" ht="13.5" customHeight="1"/>
    <row r="32456" ht="13.5" customHeight="1"/>
    <row r="32457" ht="13.5" customHeight="1"/>
    <row r="32458" ht="13.5" customHeight="1"/>
    <row r="32459" ht="13.5" customHeight="1"/>
    <row r="32460" ht="13.5" customHeight="1"/>
    <row r="32461" ht="13.5" customHeight="1"/>
    <row r="32462" ht="13.5" customHeight="1"/>
    <row r="32463" ht="13.5" customHeight="1"/>
    <row r="32464" ht="13.5" customHeight="1"/>
    <row r="32465" ht="13.5" customHeight="1"/>
    <row r="32466" ht="13.5" customHeight="1"/>
    <row r="32467" ht="13.5" customHeight="1"/>
    <row r="32468" ht="13.5" customHeight="1"/>
    <row r="32469" ht="13.5" customHeight="1"/>
    <row r="32470" ht="13.5" customHeight="1"/>
    <row r="32471" ht="13.5" customHeight="1"/>
    <row r="32472" ht="13.5" customHeight="1"/>
    <row r="32473" ht="13.5" customHeight="1"/>
    <row r="32474" ht="13.5" customHeight="1"/>
    <row r="32475" ht="13.5" customHeight="1"/>
    <row r="32476" ht="13.5" customHeight="1"/>
    <row r="32477" ht="13.5" customHeight="1"/>
    <row r="32478" ht="13.5" customHeight="1"/>
    <row r="32479" ht="13.5" customHeight="1"/>
    <row r="32480" ht="13.5" customHeight="1"/>
    <row r="32481" ht="13.5" customHeight="1"/>
    <row r="32482" ht="13.5" customHeight="1"/>
    <row r="32483" ht="13.5" customHeight="1"/>
    <row r="32484" ht="13.5" customHeight="1"/>
    <row r="32485" ht="13.5" customHeight="1"/>
    <row r="32486" ht="13.5" customHeight="1"/>
    <row r="32487" ht="13.5" customHeight="1"/>
    <row r="32488" ht="13.5" customHeight="1"/>
    <row r="32489" ht="13.5" customHeight="1"/>
    <row r="32490" ht="13.5" customHeight="1"/>
    <row r="32491" ht="13.5" customHeight="1"/>
    <row r="32492" ht="13.5" customHeight="1"/>
    <row r="32493" ht="13.5" customHeight="1"/>
    <row r="32494" ht="13.5" customHeight="1"/>
    <row r="32495" ht="13.5" customHeight="1"/>
    <row r="32496" ht="13.5" customHeight="1"/>
    <row r="32497" ht="13.5" customHeight="1"/>
    <row r="32498" ht="13.5" customHeight="1"/>
    <row r="32499" ht="13.5" customHeight="1"/>
    <row r="32500" ht="13.5" customHeight="1"/>
    <row r="32501" ht="13.5" customHeight="1"/>
    <row r="32502" ht="13.5" customHeight="1"/>
    <row r="32503" ht="13.5" customHeight="1"/>
    <row r="32504" ht="13.5" customHeight="1"/>
    <row r="32505" ht="13.5" customHeight="1"/>
    <row r="32506" ht="13.5" customHeight="1"/>
    <row r="32507" ht="13.5" customHeight="1"/>
    <row r="32508" ht="13.5" customHeight="1"/>
    <row r="32509" ht="13.5" customHeight="1"/>
    <row r="32510" ht="13.5" customHeight="1"/>
    <row r="32511" ht="13.5" customHeight="1"/>
    <row r="32512" ht="13.5" customHeight="1"/>
    <row r="32513" ht="13.5" customHeight="1"/>
    <row r="32514" ht="13.5" customHeight="1"/>
    <row r="32515" ht="13.5" customHeight="1"/>
    <row r="32516" ht="13.5" customHeight="1"/>
    <row r="32517" ht="13.5" customHeight="1"/>
    <row r="32518" ht="13.5" customHeight="1"/>
    <row r="32519" ht="13.5" customHeight="1"/>
    <row r="32520" ht="13.5" customHeight="1"/>
    <row r="32521" ht="13.5" customHeight="1"/>
    <row r="32522" ht="13.5" customHeight="1"/>
    <row r="32523" ht="13.5" customHeight="1"/>
    <row r="32524" ht="13.5" customHeight="1"/>
    <row r="32525" ht="13.5" customHeight="1"/>
    <row r="32526" ht="13.5" customHeight="1"/>
    <row r="32527" ht="13.5" customHeight="1"/>
    <row r="32528" ht="13.5" customHeight="1"/>
    <row r="32529" ht="13.5" customHeight="1"/>
    <row r="32530" ht="13.5" customHeight="1"/>
    <row r="32531" ht="13.5" customHeight="1"/>
    <row r="32532" ht="13.5" customHeight="1"/>
    <row r="32533" ht="13.5" customHeight="1"/>
    <row r="32534" ht="13.5" customHeight="1"/>
    <row r="32535" ht="13.5" customHeight="1"/>
    <row r="32536" ht="13.5" customHeight="1"/>
    <row r="32537" ht="13.5" customHeight="1"/>
    <row r="32538" ht="13.5" customHeight="1"/>
    <row r="32539" ht="13.5" customHeight="1"/>
    <row r="32540" ht="13.5" customHeight="1"/>
    <row r="32541" ht="13.5" customHeight="1"/>
    <row r="32542" ht="13.5" customHeight="1"/>
    <row r="32543" ht="13.5" customHeight="1"/>
    <row r="32544" ht="13.5" customHeight="1"/>
    <row r="32545" ht="13.5" customHeight="1"/>
    <row r="32546" ht="13.5" customHeight="1"/>
    <row r="32547" ht="13.5" customHeight="1"/>
    <row r="32548" ht="13.5" customHeight="1"/>
    <row r="32549" ht="13.5" customHeight="1"/>
    <row r="32550" ht="13.5" customHeight="1"/>
    <row r="32551" ht="13.5" customHeight="1"/>
    <row r="32552" ht="13.5" customHeight="1"/>
    <row r="32553" ht="13.5" customHeight="1"/>
    <row r="32554" ht="13.5" customHeight="1"/>
    <row r="32555" ht="13.5" customHeight="1"/>
    <row r="32556" ht="13.5" customHeight="1"/>
    <row r="32557" ht="13.5" customHeight="1"/>
    <row r="32558" ht="13.5" customHeight="1"/>
    <row r="32559" ht="13.5" customHeight="1"/>
    <row r="32560" ht="13.5" customHeight="1"/>
    <row r="32561" ht="13.5" customHeight="1"/>
    <row r="32562" ht="13.5" customHeight="1"/>
    <row r="32563" ht="13.5" customHeight="1"/>
    <row r="32564" ht="13.5" customHeight="1"/>
    <row r="32565" ht="13.5" customHeight="1"/>
    <row r="32566" ht="13.5" customHeight="1"/>
    <row r="32567" ht="13.5" customHeight="1"/>
    <row r="32568" ht="13.5" customHeight="1"/>
    <row r="32569" ht="13.5" customHeight="1"/>
    <row r="32570" ht="13.5" customHeight="1"/>
    <row r="32571" ht="13.5" customHeight="1"/>
    <row r="32572" ht="13.5" customHeight="1"/>
    <row r="32573" ht="13.5" customHeight="1"/>
    <row r="32574" ht="13.5" customHeight="1"/>
    <row r="32575" ht="13.5" customHeight="1"/>
    <row r="32576" ht="13.5" customHeight="1"/>
    <row r="32577" ht="13.5" customHeight="1"/>
    <row r="32578" ht="13.5" customHeight="1"/>
    <row r="32579" ht="13.5" customHeight="1"/>
    <row r="32580" ht="13.5" customHeight="1"/>
    <row r="32581" ht="13.5" customHeight="1"/>
    <row r="32582" ht="13.5" customHeight="1"/>
    <row r="32583" ht="13.5" customHeight="1"/>
    <row r="32584" ht="13.5" customHeight="1"/>
    <row r="32585" ht="13.5" customHeight="1"/>
    <row r="32586" ht="13.5" customHeight="1"/>
    <row r="32587" ht="13.5" customHeight="1"/>
    <row r="32588" ht="13.5" customHeight="1"/>
    <row r="32589" ht="13.5" customHeight="1"/>
    <row r="32590" ht="13.5" customHeight="1"/>
    <row r="32591" ht="13.5" customHeight="1"/>
    <row r="32592" ht="13.5" customHeight="1"/>
    <row r="32593" ht="13.5" customHeight="1"/>
    <row r="32594" ht="13.5" customHeight="1"/>
    <row r="32595" ht="13.5" customHeight="1"/>
    <row r="32596" ht="13.5" customHeight="1"/>
    <row r="32597" ht="13.5" customHeight="1"/>
    <row r="32598" ht="13.5" customHeight="1"/>
    <row r="32599" ht="13.5" customHeight="1"/>
    <row r="32600" ht="13.5" customHeight="1"/>
    <row r="32601" ht="13.5" customHeight="1"/>
    <row r="32602" ht="13.5" customHeight="1"/>
    <row r="32603" ht="13.5" customHeight="1"/>
    <row r="32604" ht="13.5" customHeight="1"/>
    <row r="32605" ht="13.5" customHeight="1"/>
    <row r="32606" ht="13.5" customHeight="1"/>
    <row r="32607" ht="13.5" customHeight="1"/>
    <row r="32608" ht="13.5" customHeight="1"/>
    <row r="32609" ht="13.5" customHeight="1"/>
    <row r="32610" ht="13.5" customHeight="1"/>
    <row r="32611" ht="13.5" customHeight="1"/>
    <row r="32612" ht="13.5" customHeight="1"/>
    <row r="32613" ht="13.5" customHeight="1"/>
    <row r="32614" ht="13.5" customHeight="1"/>
    <row r="32615" ht="13.5" customHeight="1"/>
    <row r="32616" ht="13.5" customHeight="1"/>
    <row r="32617" ht="13.5" customHeight="1"/>
    <row r="32618" ht="13.5" customHeight="1"/>
    <row r="32619" ht="13.5" customHeight="1"/>
    <row r="32620" ht="13.5" customHeight="1"/>
    <row r="32621" ht="13.5" customHeight="1"/>
    <row r="32622" ht="13.5" customHeight="1"/>
    <row r="32623" ht="13.5" customHeight="1"/>
    <row r="32624" ht="13.5" customHeight="1"/>
    <row r="32625" ht="13.5" customHeight="1"/>
    <row r="32626" ht="13.5" customHeight="1"/>
    <row r="32627" ht="13.5" customHeight="1"/>
    <row r="32628" ht="13.5" customHeight="1"/>
    <row r="32629" ht="13.5" customHeight="1"/>
    <row r="32630" ht="13.5" customHeight="1"/>
    <row r="32631" ht="13.5" customHeight="1"/>
    <row r="32632" ht="13.5" customHeight="1"/>
    <row r="32633" ht="13.5" customHeight="1"/>
    <row r="32634" ht="13.5" customHeight="1"/>
    <row r="32635" ht="13.5" customHeight="1"/>
    <row r="32636" ht="13.5" customHeight="1"/>
    <row r="32637" ht="13.5" customHeight="1"/>
    <row r="32638" ht="13.5" customHeight="1"/>
    <row r="32639" ht="13.5" customHeight="1"/>
    <row r="32640" ht="13.5" customHeight="1"/>
    <row r="32641" ht="13.5" customHeight="1"/>
    <row r="32642" ht="13.5" customHeight="1"/>
    <row r="32643" ht="13.5" customHeight="1"/>
    <row r="32644" ht="13.5" customHeight="1"/>
    <row r="32645" ht="13.5" customHeight="1"/>
    <row r="32646" ht="13.5" customHeight="1"/>
    <row r="32647" ht="13.5" customHeight="1"/>
    <row r="32648" ht="13.5" customHeight="1"/>
    <row r="32649" ht="13.5" customHeight="1"/>
    <row r="32650" ht="13.5" customHeight="1"/>
    <row r="32651" ht="13.5" customHeight="1"/>
    <row r="32652" ht="13.5" customHeight="1"/>
    <row r="32653" ht="13.5" customHeight="1"/>
    <row r="32654" ht="13.5" customHeight="1"/>
    <row r="32655" ht="13.5" customHeight="1"/>
    <row r="32656" ht="13.5" customHeight="1"/>
    <row r="32657" ht="13.5" customHeight="1"/>
    <row r="32658" ht="13.5" customHeight="1"/>
    <row r="32659" ht="13.5" customHeight="1"/>
    <row r="32660" ht="13.5" customHeight="1"/>
    <row r="32661" ht="13.5" customHeight="1"/>
    <row r="32662" ht="13.5" customHeight="1"/>
    <row r="32663" ht="13.5" customHeight="1"/>
    <row r="32664" ht="13.5" customHeight="1"/>
    <row r="32665" ht="13.5" customHeight="1"/>
    <row r="32666" ht="13.5" customHeight="1"/>
    <row r="32667" ht="13.5" customHeight="1"/>
    <row r="32668" ht="13.5" customHeight="1"/>
    <row r="32669" ht="13.5" customHeight="1"/>
    <row r="32670" ht="13.5" customHeight="1"/>
    <row r="32671" ht="13.5" customHeight="1"/>
    <row r="32672" ht="13.5" customHeight="1"/>
    <row r="32673" ht="13.5" customHeight="1"/>
    <row r="32674" ht="13.5" customHeight="1"/>
    <row r="32675" ht="13.5" customHeight="1"/>
    <row r="32676" ht="13.5" customHeight="1"/>
    <row r="32677" ht="13.5" customHeight="1"/>
    <row r="32678" ht="13.5" customHeight="1"/>
    <row r="32679" ht="13.5" customHeight="1"/>
    <row r="32680" ht="13.5" customHeight="1"/>
    <row r="32681" ht="13.5" customHeight="1"/>
    <row r="32682" ht="13.5" customHeight="1"/>
    <row r="32683" ht="13.5" customHeight="1"/>
    <row r="32684" ht="13.5" customHeight="1"/>
    <row r="32685" ht="13.5" customHeight="1"/>
    <row r="32686" ht="13.5" customHeight="1"/>
    <row r="32687" ht="13.5" customHeight="1"/>
    <row r="32688" ht="13.5" customHeight="1"/>
    <row r="32689" ht="13.5" customHeight="1"/>
    <row r="32690" ht="13.5" customHeight="1"/>
    <row r="32691" ht="13.5" customHeight="1"/>
    <row r="32692" ht="13.5" customHeight="1"/>
    <row r="32693" ht="13.5" customHeight="1"/>
    <row r="32694" ht="13.5" customHeight="1"/>
    <row r="32695" ht="13.5" customHeight="1"/>
    <row r="32696" ht="13.5" customHeight="1"/>
    <row r="32697" ht="13.5" customHeight="1"/>
    <row r="32698" ht="13.5" customHeight="1"/>
    <row r="32699" ht="13.5" customHeight="1"/>
    <row r="32700" ht="13.5" customHeight="1"/>
    <row r="32701" ht="13.5" customHeight="1"/>
    <row r="32702" ht="13.5" customHeight="1"/>
    <row r="32703" ht="13.5" customHeight="1"/>
    <row r="32704" ht="13.5" customHeight="1"/>
    <row r="32705" ht="13.5" customHeight="1"/>
    <row r="32706" ht="13.5" customHeight="1"/>
    <row r="32707" ht="13.5" customHeight="1"/>
    <row r="32708" ht="13.5" customHeight="1"/>
    <row r="32709" ht="13.5" customHeight="1"/>
    <row r="32710" ht="13.5" customHeight="1"/>
    <row r="32711" ht="13.5" customHeight="1"/>
    <row r="32712" ht="13.5" customHeight="1"/>
    <row r="32713" ht="13.5" customHeight="1"/>
    <row r="32714" ht="13.5" customHeight="1"/>
    <row r="32715" ht="13.5" customHeight="1"/>
    <row r="32716" ht="13.5" customHeight="1"/>
    <row r="32717" ht="13.5" customHeight="1"/>
    <row r="32718" ht="13.5" customHeight="1"/>
    <row r="32719" ht="13.5" customHeight="1"/>
    <row r="32720" ht="13.5" customHeight="1"/>
    <row r="32721" ht="13.5" customHeight="1"/>
    <row r="32722" ht="13.5" customHeight="1"/>
    <row r="32723" ht="13.5" customHeight="1"/>
    <row r="32724" ht="13.5" customHeight="1"/>
    <row r="32725" ht="13.5" customHeight="1"/>
    <row r="32726" ht="13.5" customHeight="1"/>
    <row r="32727" ht="13.5" customHeight="1"/>
    <row r="32728" ht="13.5" customHeight="1"/>
    <row r="32729" ht="13.5" customHeight="1"/>
    <row r="32730" ht="13.5" customHeight="1"/>
    <row r="32731" ht="13.5" customHeight="1"/>
    <row r="32732" ht="13.5" customHeight="1"/>
    <row r="32733" ht="13.5" customHeight="1"/>
    <row r="32734" ht="13.5" customHeight="1"/>
    <row r="32735" ht="13.5" customHeight="1"/>
    <row r="32736" ht="13.5" customHeight="1"/>
    <row r="32737" ht="13.5" customHeight="1"/>
    <row r="32738" ht="13.5" customHeight="1"/>
    <row r="32739" ht="13.5" customHeight="1"/>
    <row r="32740" ht="13.5" customHeight="1"/>
    <row r="32741" ht="13.5" customHeight="1"/>
    <row r="32742" ht="13.5" customHeight="1"/>
    <row r="32743" ht="13.5" customHeight="1"/>
    <row r="32744" ht="13.5" customHeight="1"/>
    <row r="32745" ht="13.5" customHeight="1"/>
    <row r="32746" ht="13.5" customHeight="1"/>
    <row r="32747" ht="13.5" customHeight="1"/>
    <row r="32748" ht="13.5" customHeight="1"/>
    <row r="32749" ht="13.5" customHeight="1"/>
    <row r="32750" ht="13.5" customHeight="1"/>
    <row r="32751" ht="13.5" customHeight="1"/>
    <row r="32752" ht="13.5" customHeight="1"/>
    <row r="32753" ht="13.5" customHeight="1"/>
    <row r="32754" ht="13.5" customHeight="1"/>
    <row r="32755" ht="13.5" customHeight="1"/>
    <row r="32756" ht="13.5" customHeight="1"/>
    <row r="32757" ht="13.5" customHeight="1"/>
    <row r="32758" ht="13.5" customHeight="1"/>
    <row r="32759" ht="13.5" customHeight="1"/>
    <row r="32760" ht="13.5" customHeight="1"/>
    <row r="32761" ht="13.5" customHeight="1"/>
    <row r="32762" ht="13.5" customHeight="1"/>
    <row r="32763" ht="13.5" customHeight="1"/>
    <row r="32764" ht="13.5" customHeight="1"/>
    <row r="32765" ht="13.5" customHeight="1"/>
    <row r="32766" ht="13.5" customHeight="1"/>
    <row r="32767" ht="13.5" customHeight="1"/>
    <row r="32768" ht="13.5" customHeight="1"/>
    <row r="32769" ht="13.5" customHeight="1"/>
    <row r="32770" ht="13.5" customHeight="1"/>
    <row r="32771" ht="13.5" customHeight="1"/>
    <row r="32772" ht="13.5" customHeight="1"/>
    <row r="32773" ht="13.5" customHeight="1"/>
    <row r="32774" ht="13.5" customHeight="1"/>
    <row r="32775" ht="13.5" customHeight="1"/>
    <row r="32776" ht="13.5" customHeight="1"/>
    <row r="32777" ht="13.5" customHeight="1"/>
    <row r="32778" ht="13.5" customHeight="1"/>
    <row r="32779" ht="13.5" customHeight="1"/>
    <row r="32780" ht="13.5" customHeight="1"/>
    <row r="32781" ht="13.5" customHeight="1"/>
    <row r="32782" ht="13.5" customHeight="1"/>
    <row r="32783" ht="13.5" customHeight="1"/>
    <row r="32784" ht="13.5" customHeight="1"/>
    <row r="32785" ht="13.5" customHeight="1"/>
    <row r="32786" ht="13.5" customHeight="1"/>
    <row r="32787" ht="13.5" customHeight="1"/>
    <row r="32788" ht="13.5" customHeight="1"/>
    <row r="32789" ht="13.5" customHeight="1"/>
    <row r="32790" ht="13.5" customHeight="1"/>
    <row r="32791" ht="13.5" customHeight="1"/>
    <row r="32792" ht="13.5" customHeight="1"/>
    <row r="32793" ht="13.5" customHeight="1"/>
    <row r="32794" ht="13.5" customHeight="1"/>
    <row r="32795" ht="13.5" customHeight="1"/>
    <row r="32796" ht="13.5" customHeight="1"/>
    <row r="32797" ht="13.5" customHeight="1"/>
    <row r="32798" ht="13.5" customHeight="1"/>
    <row r="32799" ht="13.5" customHeight="1"/>
    <row r="32800" ht="13.5" customHeight="1"/>
    <row r="32801" ht="13.5" customHeight="1"/>
    <row r="32802" ht="13.5" customHeight="1"/>
    <row r="32803" ht="13.5" customHeight="1"/>
    <row r="32804" ht="13.5" customHeight="1"/>
    <row r="32805" ht="13.5" customHeight="1"/>
    <row r="32806" ht="13.5" customHeight="1"/>
    <row r="32807" ht="13.5" customHeight="1"/>
    <row r="32808" ht="13.5" customHeight="1"/>
    <row r="32809" ht="13.5" customHeight="1"/>
    <row r="32810" ht="13.5" customHeight="1"/>
    <row r="32811" ht="13.5" customHeight="1"/>
    <row r="32812" ht="13.5" customHeight="1"/>
    <row r="32813" ht="13.5" customHeight="1"/>
    <row r="32814" ht="13.5" customHeight="1"/>
    <row r="32815" ht="13.5" customHeight="1"/>
    <row r="32816" ht="13.5" customHeight="1"/>
    <row r="32817" ht="13.5" customHeight="1"/>
    <row r="32818" ht="13.5" customHeight="1"/>
    <row r="32819" ht="13.5" customHeight="1"/>
    <row r="32820" ht="13.5" customHeight="1"/>
    <row r="32821" ht="13.5" customHeight="1"/>
    <row r="32822" ht="13.5" customHeight="1"/>
    <row r="32823" ht="13.5" customHeight="1"/>
    <row r="32824" ht="13.5" customHeight="1"/>
    <row r="32825" ht="13.5" customHeight="1"/>
    <row r="32826" ht="13.5" customHeight="1"/>
    <row r="32827" ht="13.5" customHeight="1"/>
    <row r="32828" ht="13.5" customHeight="1"/>
    <row r="32829" ht="13.5" customHeight="1"/>
    <row r="32830" ht="13.5" customHeight="1"/>
    <row r="32831" ht="13.5" customHeight="1"/>
    <row r="32832" ht="13.5" customHeight="1"/>
    <row r="32833" ht="13.5" customHeight="1"/>
    <row r="32834" ht="13.5" customHeight="1"/>
    <row r="32835" ht="13.5" customHeight="1"/>
    <row r="32836" ht="13.5" customHeight="1"/>
    <row r="32837" ht="13.5" customHeight="1"/>
    <row r="32838" ht="13.5" customHeight="1"/>
    <row r="32839" ht="13.5" customHeight="1"/>
    <row r="32840" ht="13.5" customHeight="1"/>
    <row r="32841" ht="13.5" customHeight="1"/>
    <row r="32842" ht="13.5" customHeight="1"/>
    <row r="32843" ht="13.5" customHeight="1"/>
    <row r="32844" ht="13.5" customHeight="1"/>
    <row r="32845" ht="13.5" customHeight="1"/>
    <row r="32846" ht="13.5" customHeight="1"/>
    <row r="32847" ht="13.5" customHeight="1"/>
    <row r="32848" ht="13.5" customHeight="1"/>
    <row r="32849" ht="13.5" customHeight="1"/>
    <row r="32850" ht="13.5" customHeight="1"/>
    <row r="32851" ht="13.5" customHeight="1"/>
    <row r="32852" ht="13.5" customHeight="1"/>
    <row r="32853" ht="13.5" customHeight="1"/>
    <row r="32854" ht="13.5" customHeight="1"/>
    <row r="32855" ht="13.5" customHeight="1"/>
    <row r="32856" ht="13.5" customHeight="1"/>
    <row r="32857" ht="13.5" customHeight="1"/>
    <row r="32858" ht="13.5" customHeight="1"/>
    <row r="32859" ht="13.5" customHeight="1"/>
    <row r="32860" ht="13.5" customHeight="1"/>
    <row r="32861" ht="13.5" customHeight="1"/>
    <row r="32862" ht="13.5" customHeight="1"/>
    <row r="32863" ht="13.5" customHeight="1"/>
    <row r="32864" ht="13.5" customHeight="1"/>
    <row r="32865" ht="13.5" customHeight="1"/>
    <row r="32866" ht="13.5" customHeight="1"/>
    <row r="32867" ht="13.5" customHeight="1"/>
    <row r="32868" ht="13.5" customHeight="1"/>
    <row r="32869" ht="13.5" customHeight="1"/>
    <row r="32870" ht="13.5" customHeight="1"/>
    <row r="32871" ht="13.5" customHeight="1"/>
    <row r="32872" ht="13.5" customHeight="1"/>
    <row r="32873" ht="13.5" customHeight="1"/>
    <row r="32874" ht="13.5" customHeight="1"/>
    <row r="32875" ht="13.5" customHeight="1"/>
    <row r="32876" ht="13.5" customHeight="1"/>
    <row r="32877" ht="13.5" customHeight="1"/>
    <row r="32878" ht="13.5" customHeight="1"/>
    <row r="32879" ht="13.5" customHeight="1"/>
    <row r="32880" ht="13.5" customHeight="1"/>
    <row r="32881" ht="13.5" customHeight="1"/>
    <row r="32882" ht="13.5" customHeight="1"/>
    <row r="32883" ht="13.5" customHeight="1"/>
    <row r="32884" ht="13.5" customHeight="1"/>
    <row r="32885" ht="13.5" customHeight="1"/>
    <row r="32886" ht="13.5" customHeight="1"/>
    <row r="32887" ht="13.5" customHeight="1"/>
    <row r="32888" ht="13.5" customHeight="1"/>
    <row r="32889" ht="13.5" customHeight="1"/>
    <row r="32890" ht="13.5" customHeight="1"/>
    <row r="32891" ht="13.5" customHeight="1"/>
    <row r="32892" ht="13.5" customHeight="1"/>
    <row r="32893" ht="13.5" customHeight="1"/>
    <row r="32894" ht="13.5" customHeight="1"/>
    <row r="32895" ht="13.5" customHeight="1"/>
    <row r="32896" ht="13.5" customHeight="1"/>
    <row r="32897" ht="13.5" customHeight="1"/>
    <row r="32898" ht="13.5" customHeight="1"/>
    <row r="32899" ht="13.5" customHeight="1"/>
    <row r="32900" ht="13.5" customHeight="1"/>
    <row r="32901" ht="13.5" customHeight="1"/>
    <row r="32902" ht="13.5" customHeight="1"/>
    <row r="32903" ht="13.5" customHeight="1"/>
    <row r="32904" ht="13.5" customHeight="1"/>
    <row r="32905" ht="13.5" customHeight="1"/>
    <row r="32906" ht="13.5" customHeight="1"/>
    <row r="32907" ht="13.5" customHeight="1"/>
    <row r="32908" ht="13.5" customHeight="1"/>
    <row r="32909" ht="13.5" customHeight="1"/>
    <row r="32910" ht="13.5" customHeight="1"/>
    <row r="32911" ht="13.5" customHeight="1"/>
    <row r="32912" ht="13.5" customHeight="1"/>
    <row r="32913" ht="13.5" customHeight="1"/>
    <row r="32914" ht="13.5" customHeight="1"/>
    <row r="32915" ht="13.5" customHeight="1"/>
    <row r="32916" ht="13.5" customHeight="1"/>
    <row r="32917" ht="13.5" customHeight="1"/>
    <row r="32918" ht="13.5" customHeight="1"/>
    <row r="32919" ht="13.5" customHeight="1"/>
    <row r="32920" ht="13.5" customHeight="1"/>
    <row r="32921" ht="13.5" customHeight="1"/>
    <row r="32922" ht="13.5" customHeight="1"/>
    <row r="32923" ht="13.5" customHeight="1"/>
    <row r="32924" ht="13.5" customHeight="1"/>
    <row r="32925" ht="13.5" customHeight="1"/>
    <row r="32926" ht="13.5" customHeight="1"/>
    <row r="32927" ht="13.5" customHeight="1"/>
    <row r="32928" ht="13.5" customHeight="1"/>
    <row r="32929" ht="13.5" customHeight="1"/>
    <row r="32930" ht="13.5" customHeight="1"/>
    <row r="32931" ht="13.5" customHeight="1"/>
    <row r="32932" ht="13.5" customHeight="1"/>
    <row r="32933" ht="13.5" customHeight="1"/>
    <row r="32934" ht="13.5" customHeight="1"/>
    <row r="32935" ht="13.5" customHeight="1"/>
    <row r="32936" ht="13.5" customHeight="1"/>
    <row r="32937" ht="13.5" customHeight="1"/>
    <row r="32938" ht="13.5" customHeight="1"/>
    <row r="32939" ht="13.5" customHeight="1"/>
    <row r="32940" ht="13.5" customHeight="1"/>
    <row r="32941" ht="13.5" customHeight="1"/>
    <row r="32942" ht="13.5" customHeight="1"/>
    <row r="32943" ht="13.5" customHeight="1"/>
    <row r="32944" ht="13.5" customHeight="1"/>
    <row r="32945" ht="13.5" customHeight="1"/>
    <row r="32946" ht="13.5" customHeight="1"/>
    <row r="32947" ht="13.5" customHeight="1"/>
    <row r="32948" ht="13.5" customHeight="1"/>
    <row r="32949" ht="13.5" customHeight="1"/>
    <row r="32950" ht="13.5" customHeight="1"/>
    <row r="32951" ht="13.5" customHeight="1"/>
    <row r="32952" ht="13.5" customHeight="1"/>
    <row r="32953" ht="13.5" customHeight="1"/>
    <row r="32954" ht="13.5" customHeight="1"/>
    <row r="32955" ht="13.5" customHeight="1"/>
    <row r="32956" ht="13.5" customHeight="1"/>
    <row r="32957" ht="13.5" customHeight="1"/>
    <row r="32958" ht="13.5" customHeight="1"/>
    <row r="32959" ht="13.5" customHeight="1"/>
    <row r="32960" ht="13.5" customHeight="1"/>
    <row r="32961" ht="13.5" customHeight="1"/>
    <row r="32962" ht="13.5" customHeight="1"/>
    <row r="32963" ht="13.5" customHeight="1"/>
    <row r="32964" ht="13.5" customHeight="1"/>
    <row r="32965" ht="13.5" customHeight="1"/>
    <row r="32966" ht="13.5" customHeight="1"/>
    <row r="32967" ht="13.5" customHeight="1"/>
    <row r="32968" ht="13.5" customHeight="1"/>
    <row r="32969" ht="13.5" customHeight="1"/>
    <row r="32970" ht="13.5" customHeight="1"/>
    <row r="32971" ht="13.5" customHeight="1"/>
    <row r="32972" ht="13.5" customHeight="1"/>
    <row r="32973" ht="13.5" customHeight="1"/>
    <row r="32974" ht="13.5" customHeight="1"/>
    <row r="32975" ht="13.5" customHeight="1"/>
    <row r="32976" ht="13.5" customHeight="1"/>
    <row r="32977" ht="13.5" customHeight="1"/>
    <row r="32978" ht="13.5" customHeight="1"/>
    <row r="32979" ht="13.5" customHeight="1"/>
    <row r="32980" ht="13.5" customHeight="1"/>
    <row r="32981" ht="13.5" customHeight="1"/>
    <row r="32982" ht="13.5" customHeight="1"/>
    <row r="32983" ht="13.5" customHeight="1"/>
    <row r="32984" ht="13.5" customHeight="1"/>
    <row r="32985" ht="13.5" customHeight="1"/>
    <row r="32986" ht="13.5" customHeight="1"/>
    <row r="32987" ht="13.5" customHeight="1"/>
    <row r="32988" ht="13.5" customHeight="1"/>
    <row r="32989" ht="13.5" customHeight="1"/>
    <row r="32990" ht="13.5" customHeight="1"/>
    <row r="32991" ht="13.5" customHeight="1"/>
    <row r="32992" ht="13.5" customHeight="1"/>
    <row r="32993" ht="13.5" customHeight="1"/>
    <row r="32994" ht="13.5" customHeight="1"/>
    <row r="32995" ht="13.5" customHeight="1"/>
    <row r="32996" ht="13.5" customHeight="1"/>
    <row r="32997" ht="13.5" customHeight="1"/>
    <row r="32998" ht="13.5" customHeight="1"/>
    <row r="32999" ht="13.5" customHeight="1"/>
    <row r="33000" ht="13.5" customHeight="1"/>
    <row r="33001" ht="13.5" customHeight="1"/>
    <row r="33002" ht="13.5" customHeight="1"/>
    <row r="33003" ht="13.5" customHeight="1"/>
    <row r="33004" ht="13.5" customHeight="1"/>
    <row r="33005" ht="13.5" customHeight="1"/>
    <row r="33006" ht="13.5" customHeight="1"/>
    <row r="33007" ht="13.5" customHeight="1"/>
    <row r="33008" ht="13.5" customHeight="1"/>
    <row r="33009" ht="13.5" customHeight="1"/>
    <row r="33010" ht="13.5" customHeight="1"/>
    <row r="33011" ht="13.5" customHeight="1"/>
    <row r="33012" ht="13.5" customHeight="1"/>
    <row r="33013" ht="13.5" customHeight="1"/>
    <row r="33014" ht="13.5" customHeight="1"/>
    <row r="33015" ht="13.5" customHeight="1"/>
    <row r="33016" ht="13.5" customHeight="1"/>
    <row r="33017" ht="13.5" customHeight="1"/>
    <row r="33018" ht="13.5" customHeight="1"/>
    <row r="33019" ht="13.5" customHeight="1"/>
    <row r="33020" ht="13.5" customHeight="1"/>
    <row r="33021" ht="13.5" customHeight="1"/>
    <row r="33022" ht="13.5" customHeight="1"/>
    <row r="33023" ht="13.5" customHeight="1"/>
    <row r="33024" ht="13.5" customHeight="1"/>
    <row r="33025" ht="13.5" customHeight="1"/>
    <row r="33026" ht="13.5" customHeight="1"/>
    <row r="33027" ht="13.5" customHeight="1"/>
    <row r="33028" ht="13.5" customHeight="1"/>
    <row r="33029" ht="13.5" customHeight="1"/>
    <row r="33030" ht="13.5" customHeight="1"/>
    <row r="33031" ht="13.5" customHeight="1"/>
    <row r="33032" ht="13.5" customHeight="1"/>
    <row r="33033" ht="13.5" customHeight="1"/>
    <row r="33034" ht="13.5" customHeight="1"/>
    <row r="33035" ht="13.5" customHeight="1"/>
    <row r="33036" ht="13.5" customHeight="1"/>
    <row r="33037" ht="13.5" customHeight="1"/>
    <row r="33038" ht="13.5" customHeight="1"/>
    <row r="33039" ht="13.5" customHeight="1"/>
    <row r="33040" ht="13.5" customHeight="1"/>
    <row r="33041" ht="13.5" customHeight="1"/>
    <row r="33042" ht="13.5" customHeight="1"/>
    <row r="33043" ht="13.5" customHeight="1"/>
    <row r="33044" ht="13.5" customHeight="1"/>
    <row r="33045" ht="13.5" customHeight="1"/>
    <row r="33046" ht="13.5" customHeight="1"/>
    <row r="33047" ht="13.5" customHeight="1"/>
    <row r="33048" ht="13.5" customHeight="1"/>
    <row r="33049" ht="13.5" customHeight="1"/>
    <row r="33050" ht="13.5" customHeight="1"/>
    <row r="33051" ht="13.5" customHeight="1"/>
    <row r="33052" ht="13.5" customHeight="1"/>
    <row r="33053" ht="13.5" customHeight="1"/>
    <row r="33054" ht="13.5" customHeight="1"/>
    <row r="33055" ht="13.5" customHeight="1"/>
    <row r="33056" ht="13.5" customHeight="1"/>
    <row r="33057" ht="13.5" customHeight="1"/>
    <row r="33058" ht="13.5" customHeight="1"/>
    <row r="33059" ht="13.5" customHeight="1"/>
    <row r="33060" ht="13.5" customHeight="1"/>
    <row r="33061" ht="13.5" customHeight="1"/>
    <row r="33062" ht="13.5" customHeight="1"/>
    <row r="33063" ht="13.5" customHeight="1"/>
    <row r="33064" ht="13.5" customHeight="1"/>
    <row r="33065" ht="13.5" customHeight="1"/>
    <row r="33066" ht="13.5" customHeight="1"/>
    <row r="33067" ht="13.5" customHeight="1"/>
    <row r="33068" ht="13.5" customHeight="1"/>
    <row r="33069" ht="13.5" customHeight="1"/>
    <row r="33070" ht="13.5" customHeight="1"/>
    <row r="33071" ht="13.5" customHeight="1"/>
    <row r="33072" ht="13.5" customHeight="1"/>
    <row r="33073" ht="13.5" customHeight="1"/>
    <row r="33074" ht="13.5" customHeight="1"/>
    <row r="33075" ht="13.5" customHeight="1"/>
    <row r="33076" ht="13.5" customHeight="1"/>
    <row r="33077" ht="13.5" customHeight="1"/>
    <row r="33078" ht="13.5" customHeight="1"/>
    <row r="33079" ht="13.5" customHeight="1"/>
    <row r="33080" ht="13.5" customHeight="1"/>
    <row r="33081" ht="13.5" customHeight="1"/>
    <row r="33082" ht="13.5" customHeight="1"/>
    <row r="33083" ht="13.5" customHeight="1"/>
    <row r="33084" ht="13.5" customHeight="1"/>
    <row r="33085" ht="13.5" customHeight="1"/>
    <row r="33086" ht="13.5" customHeight="1"/>
    <row r="33087" ht="13.5" customHeight="1"/>
    <row r="33088" ht="13.5" customHeight="1"/>
    <row r="33089" ht="13.5" customHeight="1"/>
    <row r="33090" ht="13.5" customHeight="1"/>
    <row r="33091" ht="13.5" customHeight="1"/>
    <row r="33092" ht="13.5" customHeight="1"/>
    <row r="33093" ht="13.5" customHeight="1"/>
    <row r="33094" ht="13.5" customHeight="1"/>
    <row r="33095" ht="13.5" customHeight="1"/>
    <row r="33096" ht="13.5" customHeight="1"/>
    <row r="33097" ht="13.5" customHeight="1"/>
    <row r="33098" ht="13.5" customHeight="1"/>
    <row r="33099" ht="13.5" customHeight="1"/>
    <row r="33100" ht="13.5" customHeight="1"/>
    <row r="33101" ht="13.5" customHeight="1"/>
    <row r="33102" ht="13.5" customHeight="1"/>
    <row r="33103" ht="13.5" customHeight="1"/>
    <row r="33104" ht="13.5" customHeight="1"/>
    <row r="33105" ht="13.5" customHeight="1"/>
    <row r="33106" ht="13.5" customHeight="1"/>
    <row r="33107" ht="13.5" customHeight="1"/>
    <row r="33108" ht="13.5" customHeight="1"/>
    <row r="33109" ht="13.5" customHeight="1"/>
    <row r="33110" ht="13.5" customHeight="1"/>
    <row r="33111" ht="13.5" customHeight="1"/>
    <row r="33112" ht="13.5" customHeight="1"/>
    <row r="33113" ht="13.5" customHeight="1"/>
    <row r="33114" ht="13.5" customHeight="1"/>
    <row r="33115" ht="13.5" customHeight="1"/>
    <row r="33116" ht="13.5" customHeight="1"/>
    <row r="33117" ht="13.5" customHeight="1"/>
    <row r="33118" ht="13.5" customHeight="1"/>
    <row r="33119" ht="13.5" customHeight="1"/>
    <row r="33120" ht="13.5" customHeight="1"/>
    <row r="33121" ht="13.5" customHeight="1"/>
    <row r="33122" ht="13.5" customHeight="1"/>
    <row r="33123" ht="13.5" customHeight="1"/>
    <row r="33124" ht="13.5" customHeight="1"/>
    <row r="33125" ht="13.5" customHeight="1"/>
    <row r="33126" ht="13.5" customHeight="1"/>
    <row r="33127" ht="13.5" customHeight="1"/>
    <row r="33128" ht="13.5" customHeight="1"/>
    <row r="33129" ht="13.5" customHeight="1"/>
    <row r="33130" ht="13.5" customHeight="1"/>
    <row r="33131" ht="13.5" customHeight="1"/>
    <row r="33132" ht="13.5" customHeight="1"/>
    <row r="33133" ht="13.5" customHeight="1"/>
    <row r="33134" ht="13.5" customHeight="1"/>
    <row r="33135" ht="13.5" customHeight="1"/>
    <row r="33136" ht="13.5" customHeight="1"/>
    <row r="33137" ht="13.5" customHeight="1"/>
    <row r="33138" ht="13.5" customHeight="1"/>
    <row r="33139" ht="13.5" customHeight="1"/>
    <row r="33140" ht="13.5" customHeight="1"/>
    <row r="33141" ht="13.5" customHeight="1"/>
    <row r="33142" ht="13.5" customHeight="1"/>
    <row r="33143" ht="13.5" customHeight="1"/>
    <row r="33144" ht="13.5" customHeight="1"/>
    <row r="33145" ht="13.5" customHeight="1"/>
    <row r="33146" ht="13.5" customHeight="1"/>
    <row r="33147" ht="13.5" customHeight="1"/>
    <row r="33148" ht="13.5" customHeight="1"/>
    <row r="33149" ht="13.5" customHeight="1"/>
    <row r="33150" ht="13.5" customHeight="1"/>
    <row r="33151" ht="13.5" customHeight="1"/>
    <row r="33152" ht="13.5" customHeight="1"/>
    <row r="33153" ht="13.5" customHeight="1"/>
    <row r="33154" ht="13.5" customHeight="1"/>
    <row r="33155" ht="13.5" customHeight="1"/>
    <row r="33156" ht="13.5" customHeight="1"/>
    <row r="33157" ht="13.5" customHeight="1"/>
    <row r="33158" ht="13.5" customHeight="1"/>
    <row r="33159" ht="13.5" customHeight="1"/>
    <row r="33160" ht="13.5" customHeight="1"/>
    <row r="33161" ht="13.5" customHeight="1"/>
    <row r="33162" ht="13.5" customHeight="1"/>
    <row r="33163" ht="13.5" customHeight="1"/>
    <row r="33164" ht="13.5" customHeight="1"/>
    <row r="33165" ht="13.5" customHeight="1"/>
    <row r="33166" ht="13.5" customHeight="1"/>
    <row r="33167" ht="13.5" customHeight="1"/>
    <row r="33168" ht="13.5" customHeight="1"/>
    <row r="33169" ht="13.5" customHeight="1"/>
    <row r="33170" ht="13.5" customHeight="1"/>
    <row r="33171" ht="13.5" customHeight="1"/>
    <row r="33172" ht="13.5" customHeight="1"/>
    <row r="33173" ht="13.5" customHeight="1"/>
    <row r="33174" ht="13.5" customHeight="1"/>
    <row r="33175" ht="13.5" customHeight="1"/>
    <row r="33176" ht="13.5" customHeight="1"/>
    <row r="33177" ht="13.5" customHeight="1"/>
    <row r="33178" ht="13.5" customHeight="1"/>
    <row r="33179" ht="13.5" customHeight="1"/>
    <row r="33180" ht="13.5" customHeight="1"/>
    <row r="33181" ht="13.5" customHeight="1"/>
    <row r="33182" ht="13.5" customHeight="1"/>
    <row r="33183" ht="13.5" customHeight="1"/>
    <row r="33184" ht="13.5" customHeight="1"/>
    <row r="33185" ht="13.5" customHeight="1"/>
    <row r="33186" ht="13.5" customHeight="1"/>
    <row r="33187" ht="13.5" customHeight="1"/>
    <row r="33188" ht="13.5" customHeight="1"/>
    <row r="33189" ht="13.5" customHeight="1"/>
    <row r="33190" ht="13.5" customHeight="1"/>
    <row r="33191" ht="13.5" customHeight="1"/>
    <row r="33192" ht="13.5" customHeight="1"/>
    <row r="33193" ht="13.5" customHeight="1"/>
    <row r="33194" ht="13.5" customHeight="1"/>
    <row r="33195" ht="13.5" customHeight="1"/>
    <row r="33196" ht="13.5" customHeight="1"/>
    <row r="33197" ht="13.5" customHeight="1"/>
    <row r="33198" ht="13.5" customHeight="1"/>
    <row r="33199" ht="13.5" customHeight="1"/>
    <row r="33200" ht="13.5" customHeight="1"/>
    <row r="33201" ht="13.5" customHeight="1"/>
    <row r="33202" ht="13.5" customHeight="1"/>
    <row r="33203" ht="13.5" customHeight="1"/>
    <row r="33204" ht="13.5" customHeight="1"/>
    <row r="33205" ht="13.5" customHeight="1"/>
    <row r="33206" ht="13.5" customHeight="1"/>
    <row r="33207" ht="13.5" customHeight="1"/>
    <row r="33208" ht="13.5" customHeight="1"/>
    <row r="33209" ht="13.5" customHeight="1"/>
    <row r="33210" ht="13.5" customHeight="1"/>
    <row r="33211" ht="13.5" customHeight="1"/>
    <row r="33212" ht="13.5" customHeight="1"/>
    <row r="33213" ht="13.5" customHeight="1"/>
    <row r="33214" ht="13.5" customHeight="1"/>
    <row r="33215" ht="13.5" customHeight="1"/>
    <row r="33216" ht="13.5" customHeight="1"/>
    <row r="33217" ht="13.5" customHeight="1"/>
    <row r="33218" ht="13.5" customHeight="1"/>
    <row r="33219" ht="13.5" customHeight="1"/>
    <row r="33220" ht="13.5" customHeight="1"/>
    <row r="33221" ht="13.5" customHeight="1"/>
    <row r="33222" ht="13.5" customHeight="1"/>
    <row r="33223" ht="13.5" customHeight="1"/>
    <row r="33224" ht="13.5" customHeight="1"/>
    <row r="33225" ht="13.5" customHeight="1"/>
    <row r="33226" ht="13.5" customHeight="1"/>
    <row r="33227" ht="13.5" customHeight="1"/>
    <row r="33228" ht="13.5" customHeight="1"/>
    <row r="33229" ht="13.5" customHeight="1"/>
    <row r="33230" ht="13.5" customHeight="1"/>
    <row r="33231" ht="13.5" customHeight="1"/>
    <row r="33232" ht="13.5" customHeight="1"/>
    <row r="33233" ht="13.5" customHeight="1"/>
    <row r="33234" ht="13.5" customHeight="1"/>
    <row r="33235" ht="13.5" customHeight="1"/>
    <row r="33236" ht="13.5" customHeight="1"/>
    <row r="33237" ht="13.5" customHeight="1"/>
    <row r="33238" ht="13.5" customHeight="1"/>
    <row r="33239" ht="13.5" customHeight="1"/>
    <row r="33240" ht="13.5" customHeight="1"/>
    <row r="33241" ht="13.5" customHeight="1"/>
    <row r="33242" ht="13.5" customHeight="1"/>
    <row r="33243" ht="13.5" customHeight="1"/>
    <row r="33244" ht="13.5" customHeight="1"/>
    <row r="33245" ht="13.5" customHeight="1"/>
    <row r="33246" ht="13.5" customHeight="1"/>
    <row r="33247" ht="13.5" customHeight="1"/>
    <row r="33248" ht="13.5" customHeight="1"/>
    <row r="33249" ht="13.5" customHeight="1"/>
    <row r="33250" ht="13.5" customHeight="1"/>
    <row r="33251" ht="13.5" customHeight="1"/>
    <row r="33252" ht="13.5" customHeight="1"/>
    <row r="33253" ht="13.5" customHeight="1"/>
    <row r="33254" ht="13.5" customHeight="1"/>
    <row r="33255" ht="13.5" customHeight="1"/>
    <row r="33256" ht="13.5" customHeight="1"/>
    <row r="33257" ht="13.5" customHeight="1"/>
    <row r="33258" ht="13.5" customHeight="1"/>
    <row r="33259" ht="13.5" customHeight="1"/>
    <row r="33260" ht="13.5" customHeight="1"/>
    <row r="33261" ht="13.5" customHeight="1"/>
    <row r="33262" ht="13.5" customHeight="1"/>
    <row r="33263" ht="13.5" customHeight="1"/>
    <row r="33264" ht="13.5" customHeight="1"/>
    <row r="33265" ht="13.5" customHeight="1"/>
    <row r="33266" ht="13.5" customHeight="1"/>
    <row r="33267" ht="13.5" customHeight="1"/>
    <row r="33268" ht="13.5" customHeight="1"/>
    <row r="33269" ht="13.5" customHeight="1"/>
    <row r="33270" ht="13.5" customHeight="1"/>
    <row r="33271" ht="13.5" customHeight="1"/>
    <row r="33272" ht="13.5" customHeight="1"/>
    <row r="33273" ht="13.5" customHeight="1"/>
    <row r="33274" ht="13.5" customHeight="1"/>
    <row r="33275" ht="13.5" customHeight="1"/>
    <row r="33276" ht="13.5" customHeight="1"/>
    <row r="33277" ht="13.5" customHeight="1"/>
    <row r="33278" ht="13.5" customHeight="1"/>
    <row r="33279" ht="13.5" customHeight="1"/>
    <row r="33280" ht="13.5" customHeight="1"/>
    <row r="33281" ht="13.5" customHeight="1"/>
    <row r="33282" ht="13.5" customHeight="1"/>
    <row r="33283" ht="13.5" customHeight="1"/>
    <row r="33284" ht="13.5" customHeight="1"/>
    <row r="33285" ht="13.5" customHeight="1"/>
    <row r="33286" ht="13.5" customHeight="1"/>
    <row r="33287" ht="13.5" customHeight="1"/>
    <row r="33288" ht="13.5" customHeight="1"/>
    <row r="33289" ht="13.5" customHeight="1"/>
    <row r="33290" ht="13.5" customHeight="1"/>
    <row r="33291" ht="13.5" customHeight="1"/>
    <row r="33292" ht="13.5" customHeight="1"/>
    <row r="33293" ht="13.5" customHeight="1"/>
    <row r="33294" ht="13.5" customHeight="1"/>
    <row r="33295" ht="13.5" customHeight="1"/>
    <row r="33296" ht="13.5" customHeight="1"/>
    <row r="33297" ht="13.5" customHeight="1"/>
    <row r="33298" ht="13.5" customHeight="1"/>
    <row r="33299" ht="13.5" customHeight="1"/>
    <row r="33300" ht="13.5" customHeight="1"/>
    <row r="33301" ht="13.5" customHeight="1"/>
    <row r="33302" ht="13.5" customHeight="1"/>
    <row r="33303" ht="13.5" customHeight="1"/>
    <row r="33304" ht="13.5" customHeight="1"/>
    <row r="33305" ht="13.5" customHeight="1"/>
    <row r="33306" ht="13.5" customHeight="1"/>
    <row r="33307" ht="13.5" customHeight="1"/>
    <row r="33308" ht="13.5" customHeight="1"/>
    <row r="33309" ht="13.5" customHeight="1"/>
    <row r="33310" ht="13.5" customHeight="1"/>
    <row r="33311" ht="13.5" customHeight="1"/>
    <row r="33312" ht="13.5" customHeight="1"/>
    <row r="33313" ht="13.5" customHeight="1"/>
    <row r="33314" ht="13.5" customHeight="1"/>
    <row r="33315" ht="13.5" customHeight="1"/>
    <row r="33316" ht="13.5" customHeight="1"/>
    <row r="33317" ht="13.5" customHeight="1"/>
    <row r="33318" ht="13.5" customHeight="1"/>
    <row r="33319" ht="13.5" customHeight="1"/>
    <row r="33320" ht="13.5" customHeight="1"/>
    <row r="33321" ht="13.5" customHeight="1"/>
    <row r="33322" ht="13.5" customHeight="1"/>
    <row r="33323" ht="13.5" customHeight="1"/>
    <row r="33324" ht="13.5" customHeight="1"/>
    <row r="33325" ht="13.5" customHeight="1"/>
    <row r="33326" ht="13.5" customHeight="1"/>
    <row r="33327" ht="13.5" customHeight="1"/>
    <row r="33328" ht="13.5" customHeight="1"/>
    <row r="33329" ht="13.5" customHeight="1"/>
    <row r="33330" ht="13.5" customHeight="1"/>
    <row r="33331" ht="13.5" customHeight="1"/>
    <row r="33332" ht="13.5" customHeight="1"/>
    <row r="33333" ht="13.5" customHeight="1"/>
    <row r="33334" ht="13.5" customHeight="1"/>
    <row r="33335" ht="13.5" customHeight="1"/>
    <row r="33336" ht="13.5" customHeight="1"/>
    <row r="33337" ht="13.5" customHeight="1"/>
    <row r="33338" ht="13.5" customHeight="1"/>
    <row r="33339" ht="13.5" customHeight="1"/>
    <row r="33340" ht="13.5" customHeight="1"/>
    <row r="33341" ht="13.5" customHeight="1"/>
    <row r="33342" ht="13.5" customHeight="1"/>
    <row r="33343" ht="13.5" customHeight="1"/>
    <row r="33344" ht="13.5" customHeight="1"/>
    <row r="33345" ht="13.5" customHeight="1"/>
    <row r="33346" ht="13.5" customHeight="1"/>
    <row r="33347" ht="13.5" customHeight="1"/>
    <row r="33348" ht="13.5" customHeight="1"/>
    <row r="33349" ht="13.5" customHeight="1"/>
    <row r="33350" ht="13.5" customHeight="1"/>
    <row r="33351" ht="13.5" customHeight="1"/>
    <row r="33352" ht="13.5" customHeight="1"/>
    <row r="33353" ht="13.5" customHeight="1"/>
    <row r="33354" ht="13.5" customHeight="1"/>
    <row r="33355" ht="13.5" customHeight="1"/>
    <row r="33356" ht="13.5" customHeight="1"/>
    <row r="33357" ht="13.5" customHeight="1"/>
    <row r="33358" ht="13.5" customHeight="1"/>
    <row r="33359" ht="13.5" customHeight="1"/>
    <row r="33360" ht="13.5" customHeight="1"/>
    <row r="33361" ht="13.5" customHeight="1"/>
    <row r="33362" ht="13.5" customHeight="1"/>
    <row r="33363" ht="13.5" customHeight="1"/>
    <row r="33364" ht="13.5" customHeight="1"/>
    <row r="33365" ht="13.5" customHeight="1"/>
    <row r="33366" ht="13.5" customHeight="1"/>
    <row r="33367" ht="13.5" customHeight="1"/>
    <row r="33368" ht="13.5" customHeight="1"/>
    <row r="33369" ht="13.5" customHeight="1"/>
    <row r="33370" ht="13.5" customHeight="1"/>
    <row r="33371" ht="13.5" customHeight="1"/>
    <row r="33372" ht="13.5" customHeight="1"/>
    <row r="33373" ht="13.5" customHeight="1"/>
    <row r="33374" ht="13.5" customHeight="1"/>
    <row r="33375" ht="13.5" customHeight="1"/>
    <row r="33376" ht="13.5" customHeight="1"/>
    <row r="33377" ht="13.5" customHeight="1"/>
    <row r="33378" ht="13.5" customHeight="1"/>
    <row r="33379" ht="13.5" customHeight="1"/>
    <row r="33380" ht="13.5" customHeight="1"/>
    <row r="33381" ht="13.5" customHeight="1"/>
    <row r="33382" ht="13.5" customHeight="1"/>
    <row r="33383" ht="13.5" customHeight="1"/>
    <row r="33384" ht="13.5" customHeight="1"/>
    <row r="33385" ht="13.5" customHeight="1"/>
    <row r="33386" ht="13.5" customHeight="1"/>
    <row r="33387" ht="13.5" customHeight="1"/>
    <row r="33388" ht="13.5" customHeight="1"/>
    <row r="33389" ht="13.5" customHeight="1"/>
    <row r="33390" ht="13.5" customHeight="1"/>
    <row r="33391" ht="13.5" customHeight="1"/>
    <row r="33392" ht="13.5" customHeight="1"/>
    <row r="33393" ht="13.5" customHeight="1"/>
    <row r="33394" ht="13.5" customHeight="1"/>
    <row r="33395" ht="13.5" customHeight="1"/>
    <row r="33396" ht="13.5" customHeight="1"/>
    <row r="33397" ht="13.5" customHeight="1"/>
    <row r="33398" ht="13.5" customHeight="1"/>
    <row r="33399" ht="13.5" customHeight="1"/>
    <row r="33400" ht="13.5" customHeight="1"/>
    <row r="33401" ht="13.5" customHeight="1"/>
    <row r="33402" ht="13.5" customHeight="1"/>
    <row r="33403" ht="13.5" customHeight="1"/>
    <row r="33404" ht="13.5" customHeight="1"/>
    <row r="33405" ht="13.5" customHeight="1"/>
    <row r="33406" ht="13.5" customHeight="1"/>
    <row r="33407" ht="13.5" customHeight="1"/>
    <row r="33408" ht="13.5" customHeight="1"/>
    <row r="33409" ht="13.5" customHeight="1"/>
    <row r="33410" ht="13.5" customHeight="1"/>
    <row r="33411" ht="13.5" customHeight="1"/>
    <row r="33412" ht="13.5" customHeight="1"/>
    <row r="33413" ht="13.5" customHeight="1"/>
    <row r="33414" ht="13.5" customHeight="1"/>
    <row r="33415" ht="13.5" customHeight="1"/>
    <row r="33416" ht="13.5" customHeight="1"/>
    <row r="33417" ht="13.5" customHeight="1"/>
    <row r="33418" ht="13.5" customHeight="1"/>
    <row r="33419" ht="13.5" customHeight="1"/>
    <row r="33420" ht="13.5" customHeight="1"/>
    <row r="33421" ht="13.5" customHeight="1"/>
    <row r="33422" ht="13.5" customHeight="1"/>
    <row r="33423" ht="13.5" customHeight="1"/>
    <row r="33424" ht="13.5" customHeight="1"/>
    <row r="33425" ht="13.5" customHeight="1"/>
    <row r="33426" ht="13.5" customHeight="1"/>
    <row r="33427" ht="13.5" customHeight="1"/>
    <row r="33428" ht="13.5" customHeight="1"/>
    <row r="33429" ht="13.5" customHeight="1"/>
    <row r="33430" ht="13.5" customHeight="1"/>
    <row r="33431" ht="13.5" customHeight="1"/>
    <row r="33432" ht="13.5" customHeight="1"/>
    <row r="33433" ht="13.5" customHeight="1"/>
    <row r="33434" ht="13.5" customHeight="1"/>
    <row r="33435" ht="13.5" customHeight="1"/>
    <row r="33436" ht="13.5" customHeight="1"/>
    <row r="33437" ht="13.5" customHeight="1"/>
    <row r="33438" ht="13.5" customHeight="1"/>
    <row r="33439" ht="13.5" customHeight="1"/>
    <row r="33440" ht="13.5" customHeight="1"/>
    <row r="33441" ht="13.5" customHeight="1"/>
    <row r="33442" ht="13.5" customHeight="1"/>
    <row r="33443" ht="13.5" customHeight="1"/>
    <row r="33444" ht="13.5" customHeight="1"/>
    <row r="33445" ht="13.5" customHeight="1"/>
    <row r="33446" ht="13.5" customHeight="1"/>
    <row r="33447" ht="13.5" customHeight="1"/>
    <row r="33448" ht="13.5" customHeight="1"/>
    <row r="33449" ht="13.5" customHeight="1"/>
    <row r="33450" ht="13.5" customHeight="1"/>
    <row r="33451" ht="13.5" customHeight="1"/>
    <row r="33452" ht="13.5" customHeight="1"/>
    <row r="33453" ht="13.5" customHeight="1"/>
    <row r="33454" ht="13.5" customHeight="1"/>
    <row r="33455" ht="13.5" customHeight="1"/>
    <row r="33456" ht="13.5" customHeight="1"/>
    <row r="33457" ht="13.5" customHeight="1"/>
    <row r="33458" ht="13.5" customHeight="1"/>
    <row r="33459" ht="13.5" customHeight="1"/>
    <row r="33460" ht="13.5" customHeight="1"/>
    <row r="33461" ht="13.5" customHeight="1"/>
    <row r="33462" ht="13.5" customHeight="1"/>
    <row r="33463" ht="13.5" customHeight="1"/>
    <row r="33464" ht="13.5" customHeight="1"/>
    <row r="33465" ht="13.5" customHeight="1"/>
    <row r="33466" ht="13.5" customHeight="1"/>
    <row r="33467" ht="13.5" customHeight="1"/>
    <row r="33468" ht="13.5" customHeight="1"/>
    <row r="33469" ht="13.5" customHeight="1"/>
    <row r="33470" ht="13.5" customHeight="1"/>
    <row r="33471" ht="13.5" customHeight="1"/>
    <row r="33472" ht="13.5" customHeight="1"/>
    <row r="33473" ht="13.5" customHeight="1"/>
    <row r="33474" ht="13.5" customHeight="1"/>
    <row r="33475" ht="13.5" customHeight="1"/>
    <row r="33476" ht="13.5" customHeight="1"/>
    <row r="33477" ht="13.5" customHeight="1"/>
    <row r="33478" ht="13.5" customHeight="1"/>
    <row r="33479" ht="13.5" customHeight="1"/>
    <row r="33480" ht="13.5" customHeight="1"/>
    <row r="33481" ht="13.5" customHeight="1"/>
    <row r="33482" ht="13.5" customHeight="1"/>
    <row r="33483" ht="13.5" customHeight="1"/>
    <row r="33484" ht="13.5" customHeight="1"/>
    <row r="33485" ht="13.5" customHeight="1"/>
    <row r="33486" ht="13.5" customHeight="1"/>
    <row r="33487" ht="13.5" customHeight="1"/>
    <row r="33488" ht="13.5" customHeight="1"/>
    <row r="33489" ht="13.5" customHeight="1"/>
    <row r="33490" ht="13.5" customHeight="1"/>
    <row r="33491" ht="13.5" customHeight="1"/>
    <row r="33492" ht="13.5" customHeight="1"/>
    <row r="33493" ht="13.5" customHeight="1"/>
    <row r="33494" ht="13.5" customHeight="1"/>
    <row r="33495" ht="13.5" customHeight="1"/>
    <row r="33496" ht="13.5" customHeight="1"/>
    <row r="33497" ht="13.5" customHeight="1"/>
    <row r="33498" ht="13.5" customHeight="1"/>
    <row r="33499" ht="13.5" customHeight="1"/>
    <row r="33500" ht="13.5" customHeight="1"/>
    <row r="33501" ht="13.5" customHeight="1"/>
    <row r="33502" ht="13.5" customHeight="1"/>
    <row r="33503" ht="13.5" customHeight="1"/>
    <row r="33504" ht="13.5" customHeight="1"/>
    <row r="33505" ht="13.5" customHeight="1"/>
    <row r="33506" ht="13.5" customHeight="1"/>
    <row r="33507" ht="13.5" customHeight="1"/>
    <row r="33508" ht="13.5" customHeight="1"/>
    <row r="33509" ht="13.5" customHeight="1"/>
    <row r="33510" ht="13.5" customHeight="1"/>
    <row r="33511" ht="13.5" customHeight="1"/>
    <row r="33512" ht="13.5" customHeight="1"/>
    <row r="33513" ht="13.5" customHeight="1"/>
    <row r="33514" ht="13.5" customHeight="1"/>
    <row r="33515" ht="13.5" customHeight="1"/>
    <row r="33516" ht="13.5" customHeight="1"/>
    <row r="33517" ht="13.5" customHeight="1"/>
    <row r="33518" ht="13.5" customHeight="1"/>
    <row r="33519" ht="13.5" customHeight="1"/>
    <row r="33520" ht="13.5" customHeight="1"/>
    <row r="33521" ht="13.5" customHeight="1"/>
    <row r="33522" ht="13.5" customHeight="1"/>
    <row r="33523" ht="13.5" customHeight="1"/>
    <row r="33524" ht="13.5" customHeight="1"/>
    <row r="33525" ht="13.5" customHeight="1"/>
    <row r="33526" ht="13.5" customHeight="1"/>
    <row r="33527" ht="13.5" customHeight="1"/>
    <row r="33528" ht="13.5" customHeight="1"/>
    <row r="33529" ht="13.5" customHeight="1"/>
    <row r="33530" ht="13.5" customHeight="1"/>
    <row r="33531" ht="13.5" customHeight="1"/>
    <row r="33532" ht="13.5" customHeight="1"/>
    <row r="33533" ht="13.5" customHeight="1"/>
    <row r="33534" ht="13.5" customHeight="1"/>
    <row r="33535" ht="13.5" customHeight="1"/>
    <row r="33536" ht="13.5" customHeight="1"/>
    <row r="33537" ht="13.5" customHeight="1"/>
    <row r="33538" ht="13.5" customHeight="1"/>
    <row r="33539" ht="13.5" customHeight="1"/>
    <row r="33540" ht="13.5" customHeight="1"/>
    <row r="33541" ht="13.5" customHeight="1"/>
    <row r="33542" ht="13.5" customHeight="1"/>
    <row r="33543" ht="13.5" customHeight="1"/>
    <row r="33544" ht="13.5" customHeight="1"/>
    <row r="33545" ht="13.5" customHeight="1"/>
    <row r="33546" ht="13.5" customHeight="1"/>
    <row r="33547" ht="13.5" customHeight="1"/>
    <row r="33548" ht="13.5" customHeight="1"/>
    <row r="33549" ht="13.5" customHeight="1"/>
    <row r="33550" ht="13.5" customHeight="1"/>
    <row r="33551" ht="13.5" customHeight="1"/>
    <row r="33552" ht="13.5" customHeight="1"/>
    <row r="33553" ht="13.5" customHeight="1"/>
    <row r="33554" ht="13.5" customHeight="1"/>
    <row r="33555" ht="13.5" customHeight="1"/>
    <row r="33556" ht="13.5" customHeight="1"/>
    <row r="33557" ht="13.5" customHeight="1"/>
    <row r="33558" ht="13.5" customHeight="1"/>
    <row r="33559" ht="13.5" customHeight="1"/>
    <row r="33560" ht="13.5" customHeight="1"/>
    <row r="33561" ht="13.5" customHeight="1"/>
    <row r="33562" ht="13.5" customHeight="1"/>
    <row r="33563" ht="13.5" customHeight="1"/>
    <row r="33564" ht="13.5" customHeight="1"/>
    <row r="33565" ht="13.5" customHeight="1"/>
    <row r="33566" ht="13.5" customHeight="1"/>
    <row r="33567" ht="13.5" customHeight="1"/>
    <row r="33568" ht="13.5" customHeight="1"/>
    <row r="33569" ht="13.5" customHeight="1"/>
    <row r="33570" ht="13.5" customHeight="1"/>
    <row r="33571" ht="13.5" customHeight="1"/>
    <row r="33572" ht="13.5" customHeight="1"/>
    <row r="33573" ht="13.5" customHeight="1"/>
    <row r="33574" ht="13.5" customHeight="1"/>
    <row r="33575" ht="13.5" customHeight="1"/>
    <row r="33576" ht="13.5" customHeight="1"/>
    <row r="33577" ht="13.5" customHeight="1"/>
    <row r="33578" ht="13.5" customHeight="1"/>
    <row r="33579" ht="13.5" customHeight="1"/>
    <row r="33580" ht="13.5" customHeight="1"/>
    <row r="33581" ht="13.5" customHeight="1"/>
    <row r="33582" ht="13.5" customHeight="1"/>
    <row r="33583" ht="13.5" customHeight="1"/>
    <row r="33584" ht="13.5" customHeight="1"/>
    <row r="33585" ht="13.5" customHeight="1"/>
    <row r="33586" ht="13.5" customHeight="1"/>
    <row r="33587" ht="13.5" customHeight="1"/>
    <row r="33588" ht="13.5" customHeight="1"/>
    <row r="33589" ht="13.5" customHeight="1"/>
    <row r="33590" ht="13.5" customHeight="1"/>
    <row r="33591" ht="13.5" customHeight="1"/>
    <row r="33592" ht="13.5" customHeight="1"/>
    <row r="33593" ht="13.5" customHeight="1"/>
    <row r="33594" ht="13.5" customHeight="1"/>
    <row r="33595" ht="13.5" customHeight="1"/>
    <row r="33596" ht="13.5" customHeight="1"/>
    <row r="33597" ht="13.5" customHeight="1"/>
    <row r="33598" ht="13.5" customHeight="1"/>
    <row r="33599" ht="13.5" customHeight="1"/>
    <row r="33600" ht="13.5" customHeight="1"/>
    <row r="33601" ht="13.5" customHeight="1"/>
    <row r="33602" ht="13.5" customHeight="1"/>
    <row r="33603" ht="13.5" customHeight="1"/>
    <row r="33604" ht="13.5" customHeight="1"/>
    <row r="33605" ht="13.5" customHeight="1"/>
    <row r="33606" ht="13.5" customHeight="1"/>
    <row r="33607" ht="13.5" customHeight="1"/>
    <row r="33608" ht="13.5" customHeight="1"/>
    <row r="33609" ht="13.5" customHeight="1"/>
    <row r="33610" ht="13.5" customHeight="1"/>
    <row r="33611" ht="13.5" customHeight="1"/>
    <row r="33612" ht="13.5" customHeight="1"/>
    <row r="33613" ht="13.5" customHeight="1"/>
    <row r="33614" ht="13.5" customHeight="1"/>
    <row r="33615" ht="13.5" customHeight="1"/>
    <row r="33616" ht="13.5" customHeight="1"/>
    <row r="33617" ht="13.5" customHeight="1"/>
    <row r="33618" ht="13.5" customHeight="1"/>
    <row r="33619" ht="13.5" customHeight="1"/>
    <row r="33620" ht="13.5" customHeight="1"/>
    <row r="33621" ht="13.5" customHeight="1"/>
    <row r="33622" ht="13.5" customHeight="1"/>
    <row r="33623" ht="13.5" customHeight="1"/>
    <row r="33624" ht="13.5" customHeight="1"/>
    <row r="33625" ht="13.5" customHeight="1"/>
    <row r="33626" ht="13.5" customHeight="1"/>
    <row r="33627" ht="13.5" customHeight="1"/>
    <row r="33628" ht="13.5" customHeight="1"/>
    <row r="33629" ht="13.5" customHeight="1"/>
    <row r="33630" ht="13.5" customHeight="1"/>
    <row r="33631" ht="13.5" customHeight="1"/>
    <row r="33632" ht="13.5" customHeight="1"/>
    <row r="33633" ht="13.5" customHeight="1"/>
    <row r="33634" ht="13.5" customHeight="1"/>
    <row r="33635" ht="13.5" customHeight="1"/>
    <row r="33636" ht="13.5" customHeight="1"/>
    <row r="33637" ht="13.5" customHeight="1"/>
    <row r="33638" ht="13.5" customHeight="1"/>
    <row r="33639" ht="13.5" customHeight="1"/>
    <row r="33640" ht="13.5" customHeight="1"/>
    <row r="33641" ht="13.5" customHeight="1"/>
    <row r="33642" ht="13.5" customHeight="1"/>
    <row r="33643" ht="13.5" customHeight="1"/>
    <row r="33644" ht="13.5" customHeight="1"/>
    <row r="33645" ht="13.5" customHeight="1"/>
    <row r="33646" ht="13.5" customHeight="1"/>
    <row r="33647" ht="13.5" customHeight="1"/>
    <row r="33648" ht="13.5" customHeight="1"/>
    <row r="33649" ht="13.5" customHeight="1"/>
    <row r="33650" ht="13.5" customHeight="1"/>
    <row r="33651" ht="13.5" customHeight="1"/>
    <row r="33652" ht="13.5" customHeight="1"/>
    <row r="33653" ht="13.5" customHeight="1"/>
    <row r="33654" ht="13.5" customHeight="1"/>
    <row r="33655" ht="13.5" customHeight="1"/>
    <row r="33656" ht="13.5" customHeight="1"/>
    <row r="33657" ht="13.5" customHeight="1"/>
    <row r="33658" ht="13.5" customHeight="1"/>
    <row r="33659" ht="13.5" customHeight="1"/>
    <row r="33660" ht="13.5" customHeight="1"/>
    <row r="33661" ht="13.5" customHeight="1"/>
    <row r="33662" ht="13.5" customHeight="1"/>
    <row r="33663" ht="13.5" customHeight="1"/>
    <row r="33664" ht="13.5" customHeight="1"/>
    <row r="33665" ht="13.5" customHeight="1"/>
    <row r="33666" ht="13.5" customHeight="1"/>
    <row r="33667" ht="13.5" customHeight="1"/>
    <row r="33668" ht="13.5" customHeight="1"/>
    <row r="33669" ht="13.5" customHeight="1"/>
    <row r="33670" ht="13.5" customHeight="1"/>
    <row r="33671" ht="13.5" customHeight="1"/>
    <row r="33672" ht="13.5" customHeight="1"/>
    <row r="33673" ht="13.5" customHeight="1"/>
    <row r="33674" ht="13.5" customHeight="1"/>
    <row r="33675" ht="13.5" customHeight="1"/>
    <row r="33676" ht="13.5" customHeight="1"/>
    <row r="33677" ht="13.5" customHeight="1"/>
    <row r="33678" ht="13.5" customHeight="1"/>
    <row r="33679" ht="13.5" customHeight="1"/>
    <row r="33680" ht="13.5" customHeight="1"/>
    <row r="33681" ht="13.5" customHeight="1"/>
    <row r="33682" ht="13.5" customHeight="1"/>
    <row r="33683" ht="13.5" customHeight="1"/>
    <row r="33684" ht="13.5" customHeight="1"/>
    <row r="33685" ht="13.5" customHeight="1"/>
    <row r="33686" ht="13.5" customHeight="1"/>
    <row r="33687" ht="13.5" customHeight="1"/>
    <row r="33688" ht="13.5" customHeight="1"/>
    <row r="33689" ht="13.5" customHeight="1"/>
    <row r="33690" ht="13.5" customHeight="1"/>
    <row r="33691" ht="13.5" customHeight="1"/>
    <row r="33692" ht="13.5" customHeight="1"/>
    <row r="33693" ht="13.5" customHeight="1"/>
    <row r="33694" ht="13.5" customHeight="1"/>
    <row r="33695" ht="13.5" customHeight="1"/>
    <row r="33696" ht="13.5" customHeight="1"/>
    <row r="33697" ht="13.5" customHeight="1"/>
    <row r="33698" ht="13.5" customHeight="1"/>
    <row r="33699" ht="13.5" customHeight="1"/>
    <row r="33700" ht="13.5" customHeight="1"/>
    <row r="33701" ht="13.5" customHeight="1"/>
    <row r="33702" ht="13.5" customHeight="1"/>
    <row r="33703" ht="13.5" customHeight="1"/>
    <row r="33704" ht="13.5" customHeight="1"/>
    <row r="33705" ht="13.5" customHeight="1"/>
    <row r="33706" ht="13.5" customHeight="1"/>
    <row r="33707" ht="13.5" customHeight="1"/>
    <row r="33708" ht="13.5" customHeight="1"/>
    <row r="33709" ht="13.5" customHeight="1"/>
    <row r="33710" ht="13.5" customHeight="1"/>
    <row r="33711" ht="13.5" customHeight="1"/>
    <row r="33712" ht="13.5" customHeight="1"/>
    <row r="33713" ht="13.5" customHeight="1"/>
    <row r="33714" ht="13.5" customHeight="1"/>
    <row r="33715" ht="13.5" customHeight="1"/>
    <row r="33716" ht="13.5" customHeight="1"/>
    <row r="33717" ht="13.5" customHeight="1"/>
    <row r="33718" ht="13.5" customHeight="1"/>
    <row r="33719" ht="13.5" customHeight="1"/>
    <row r="33720" ht="13.5" customHeight="1"/>
    <row r="33721" ht="13.5" customHeight="1"/>
    <row r="33722" ht="13.5" customHeight="1"/>
    <row r="33723" ht="13.5" customHeight="1"/>
    <row r="33724" ht="13.5" customHeight="1"/>
    <row r="33725" ht="13.5" customHeight="1"/>
    <row r="33726" ht="13.5" customHeight="1"/>
    <row r="33727" ht="13.5" customHeight="1"/>
    <row r="33728" ht="13.5" customHeight="1"/>
    <row r="33729" ht="13.5" customHeight="1"/>
    <row r="33730" ht="13.5" customHeight="1"/>
    <row r="33731" ht="13.5" customHeight="1"/>
    <row r="33732" ht="13.5" customHeight="1"/>
    <row r="33733" ht="13.5" customHeight="1"/>
    <row r="33734" ht="13.5" customHeight="1"/>
    <row r="33735" ht="13.5" customHeight="1"/>
    <row r="33736" ht="13.5" customHeight="1"/>
    <row r="33737" ht="13.5" customHeight="1"/>
    <row r="33738" ht="13.5" customHeight="1"/>
    <row r="33739" ht="13.5" customHeight="1"/>
    <row r="33740" ht="13.5" customHeight="1"/>
    <row r="33741" ht="13.5" customHeight="1"/>
    <row r="33742" ht="13.5" customHeight="1"/>
    <row r="33743" ht="13.5" customHeight="1"/>
    <row r="33744" ht="13.5" customHeight="1"/>
    <row r="33745" ht="13.5" customHeight="1"/>
    <row r="33746" ht="13.5" customHeight="1"/>
    <row r="33747" ht="13.5" customHeight="1"/>
    <row r="33748" ht="13.5" customHeight="1"/>
    <row r="33749" ht="13.5" customHeight="1"/>
    <row r="33750" ht="13.5" customHeight="1"/>
    <row r="33751" ht="13.5" customHeight="1"/>
    <row r="33752" ht="13.5" customHeight="1"/>
    <row r="33753" ht="13.5" customHeight="1"/>
    <row r="33754" ht="13.5" customHeight="1"/>
    <row r="33755" ht="13.5" customHeight="1"/>
    <row r="33756" ht="13.5" customHeight="1"/>
    <row r="33757" ht="13.5" customHeight="1"/>
    <row r="33758" ht="13.5" customHeight="1"/>
    <row r="33759" ht="13.5" customHeight="1"/>
    <row r="33760" ht="13.5" customHeight="1"/>
    <row r="33761" ht="13.5" customHeight="1"/>
    <row r="33762" ht="13.5" customHeight="1"/>
    <row r="33763" ht="13.5" customHeight="1"/>
    <row r="33764" ht="13.5" customHeight="1"/>
    <row r="33765" ht="13.5" customHeight="1"/>
    <row r="33766" ht="13.5" customHeight="1"/>
    <row r="33767" ht="13.5" customHeight="1"/>
    <row r="33768" ht="13.5" customHeight="1"/>
    <row r="33769" ht="13.5" customHeight="1"/>
    <row r="33770" ht="13.5" customHeight="1"/>
    <row r="33771" ht="13.5" customHeight="1"/>
    <row r="33772" ht="13.5" customHeight="1"/>
    <row r="33773" ht="13.5" customHeight="1"/>
    <row r="33774" ht="13.5" customHeight="1"/>
    <row r="33775" ht="13.5" customHeight="1"/>
    <row r="33776" ht="13.5" customHeight="1"/>
    <row r="33777" ht="13.5" customHeight="1"/>
    <row r="33778" ht="13.5" customHeight="1"/>
    <row r="33779" ht="13.5" customHeight="1"/>
    <row r="33780" ht="13.5" customHeight="1"/>
    <row r="33781" ht="13.5" customHeight="1"/>
    <row r="33782" ht="13.5" customHeight="1"/>
    <row r="33783" ht="13.5" customHeight="1"/>
    <row r="33784" ht="13.5" customHeight="1"/>
    <row r="33785" ht="13.5" customHeight="1"/>
    <row r="33786" ht="13.5" customHeight="1"/>
    <row r="33787" ht="13.5" customHeight="1"/>
    <row r="33788" ht="13.5" customHeight="1"/>
    <row r="33789" ht="13.5" customHeight="1"/>
    <row r="33790" ht="13.5" customHeight="1"/>
    <row r="33791" ht="13.5" customHeight="1"/>
    <row r="33792" ht="13.5" customHeight="1"/>
    <row r="33793" ht="13.5" customHeight="1"/>
    <row r="33794" ht="13.5" customHeight="1"/>
    <row r="33795" ht="13.5" customHeight="1"/>
    <row r="33796" ht="13.5" customHeight="1"/>
    <row r="33797" ht="13.5" customHeight="1"/>
    <row r="33798" ht="13.5" customHeight="1"/>
    <row r="33799" ht="13.5" customHeight="1"/>
    <row r="33800" ht="13.5" customHeight="1"/>
    <row r="33801" ht="13.5" customHeight="1"/>
    <row r="33802" ht="13.5" customHeight="1"/>
    <row r="33803" ht="13.5" customHeight="1"/>
    <row r="33804" ht="13.5" customHeight="1"/>
    <row r="33805" ht="13.5" customHeight="1"/>
    <row r="33806" ht="13.5" customHeight="1"/>
    <row r="33807" ht="13.5" customHeight="1"/>
    <row r="33808" ht="13.5" customHeight="1"/>
    <row r="33809" ht="13.5" customHeight="1"/>
    <row r="33810" ht="13.5" customHeight="1"/>
    <row r="33811" ht="13.5" customHeight="1"/>
    <row r="33812" ht="13.5" customHeight="1"/>
    <row r="33813" ht="13.5" customHeight="1"/>
    <row r="33814" ht="13.5" customHeight="1"/>
    <row r="33815" ht="13.5" customHeight="1"/>
    <row r="33816" ht="13.5" customHeight="1"/>
    <row r="33817" ht="13.5" customHeight="1"/>
    <row r="33818" ht="13.5" customHeight="1"/>
    <row r="33819" ht="13.5" customHeight="1"/>
    <row r="33820" ht="13.5" customHeight="1"/>
    <row r="33821" ht="13.5" customHeight="1"/>
    <row r="33822" ht="13.5" customHeight="1"/>
    <row r="33823" ht="13.5" customHeight="1"/>
    <row r="33824" ht="13.5" customHeight="1"/>
    <row r="33825" ht="13.5" customHeight="1"/>
    <row r="33826" ht="13.5" customHeight="1"/>
    <row r="33827" ht="13.5" customHeight="1"/>
    <row r="33828" ht="13.5" customHeight="1"/>
    <row r="33829" ht="13.5" customHeight="1"/>
    <row r="33830" ht="13.5" customHeight="1"/>
    <row r="33831" ht="13.5" customHeight="1"/>
    <row r="33832" ht="13.5" customHeight="1"/>
    <row r="33833" ht="13.5" customHeight="1"/>
    <row r="33834" ht="13.5" customHeight="1"/>
    <row r="33835" ht="13.5" customHeight="1"/>
    <row r="33836" ht="13.5" customHeight="1"/>
    <row r="33837" ht="13.5" customHeight="1"/>
    <row r="33838" ht="13.5" customHeight="1"/>
    <row r="33839" ht="13.5" customHeight="1"/>
    <row r="33840" ht="13.5" customHeight="1"/>
    <row r="33841" ht="13.5" customHeight="1"/>
    <row r="33842" ht="13.5" customHeight="1"/>
    <row r="33843" ht="13.5" customHeight="1"/>
    <row r="33844" ht="13.5" customHeight="1"/>
    <row r="33845" ht="13.5" customHeight="1"/>
    <row r="33846" ht="13.5" customHeight="1"/>
    <row r="33847" ht="13.5" customHeight="1"/>
    <row r="33848" ht="13.5" customHeight="1"/>
    <row r="33849" ht="13.5" customHeight="1"/>
    <row r="33850" ht="13.5" customHeight="1"/>
    <row r="33851" ht="13.5" customHeight="1"/>
    <row r="33852" ht="13.5" customHeight="1"/>
    <row r="33853" ht="13.5" customHeight="1"/>
    <row r="33854" ht="13.5" customHeight="1"/>
    <row r="33855" ht="13.5" customHeight="1"/>
    <row r="33856" ht="13.5" customHeight="1"/>
    <row r="33857" ht="13.5" customHeight="1"/>
    <row r="33858" ht="13.5" customHeight="1"/>
    <row r="33859" ht="13.5" customHeight="1"/>
    <row r="33860" ht="13.5" customHeight="1"/>
    <row r="33861" ht="13.5" customHeight="1"/>
    <row r="33862" ht="13.5" customHeight="1"/>
    <row r="33863" ht="13.5" customHeight="1"/>
    <row r="33864" ht="13.5" customHeight="1"/>
    <row r="33865" ht="13.5" customHeight="1"/>
    <row r="33866" ht="13.5" customHeight="1"/>
    <row r="33867" ht="13.5" customHeight="1"/>
    <row r="33868" ht="13.5" customHeight="1"/>
    <row r="33869" ht="13.5" customHeight="1"/>
    <row r="33870" ht="13.5" customHeight="1"/>
    <row r="33871" ht="13.5" customHeight="1"/>
    <row r="33872" ht="13.5" customHeight="1"/>
    <row r="33873" ht="13.5" customHeight="1"/>
    <row r="33874" ht="13.5" customHeight="1"/>
    <row r="33875" ht="13.5" customHeight="1"/>
    <row r="33876" ht="13.5" customHeight="1"/>
    <row r="33877" ht="13.5" customHeight="1"/>
    <row r="33878" ht="13.5" customHeight="1"/>
    <row r="33879" ht="13.5" customHeight="1"/>
    <row r="33880" ht="13.5" customHeight="1"/>
    <row r="33881" ht="13.5" customHeight="1"/>
    <row r="33882" ht="13.5" customHeight="1"/>
    <row r="33883" ht="13.5" customHeight="1"/>
    <row r="33884" ht="13.5" customHeight="1"/>
    <row r="33885" ht="13.5" customHeight="1"/>
    <row r="33886" ht="13.5" customHeight="1"/>
    <row r="33887" ht="13.5" customHeight="1"/>
    <row r="33888" ht="13.5" customHeight="1"/>
    <row r="33889" ht="13.5" customHeight="1"/>
    <row r="33890" ht="13.5" customHeight="1"/>
    <row r="33891" ht="13.5" customHeight="1"/>
    <row r="33892" ht="13.5" customHeight="1"/>
    <row r="33893" ht="13.5" customHeight="1"/>
    <row r="33894" ht="13.5" customHeight="1"/>
    <row r="33895" ht="13.5" customHeight="1"/>
    <row r="33896" ht="13.5" customHeight="1"/>
    <row r="33897" ht="13.5" customHeight="1"/>
    <row r="33898" ht="13.5" customHeight="1"/>
    <row r="33899" ht="13.5" customHeight="1"/>
    <row r="33900" ht="13.5" customHeight="1"/>
    <row r="33901" ht="13.5" customHeight="1"/>
    <row r="33902" ht="13.5" customHeight="1"/>
    <row r="33903" ht="13.5" customHeight="1"/>
    <row r="33904" ht="13.5" customHeight="1"/>
    <row r="33905" ht="13.5" customHeight="1"/>
    <row r="33906" ht="13.5" customHeight="1"/>
    <row r="33907" ht="13.5" customHeight="1"/>
    <row r="33908" ht="13.5" customHeight="1"/>
    <row r="33909" ht="13.5" customHeight="1"/>
    <row r="33910" ht="13.5" customHeight="1"/>
    <row r="33911" ht="13.5" customHeight="1"/>
    <row r="33912" ht="13.5" customHeight="1"/>
    <row r="33913" ht="13.5" customHeight="1"/>
    <row r="33914" ht="13.5" customHeight="1"/>
    <row r="33915" ht="13.5" customHeight="1"/>
    <row r="33916" ht="13.5" customHeight="1"/>
    <row r="33917" ht="13.5" customHeight="1"/>
    <row r="33918" ht="13.5" customHeight="1"/>
    <row r="33919" ht="13.5" customHeight="1"/>
    <row r="33920" ht="13.5" customHeight="1"/>
    <row r="33921" ht="13.5" customHeight="1"/>
    <row r="33922" ht="13.5" customHeight="1"/>
    <row r="33923" ht="13.5" customHeight="1"/>
    <row r="33924" ht="13.5" customHeight="1"/>
    <row r="33925" ht="13.5" customHeight="1"/>
    <row r="33926" ht="13.5" customHeight="1"/>
    <row r="33927" ht="13.5" customHeight="1"/>
    <row r="33928" ht="13.5" customHeight="1"/>
    <row r="33929" ht="13.5" customHeight="1"/>
    <row r="33930" ht="13.5" customHeight="1"/>
    <row r="33931" ht="13.5" customHeight="1"/>
    <row r="33932" ht="13.5" customHeight="1"/>
    <row r="33933" ht="13.5" customHeight="1"/>
    <row r="33934" ht="13.5" customHeight="1"/>
    <row r="33935" ht="13.5" customHeight="1"/>
    <row r="33936" ht="13.5" customHeight="1"/>
    <row r="33937" ht="13.5" customHeight="1"/>
    <row r="33938" ht="13.5" customHeight="1"/>
    <row r="33939" ht="13.5" customHeight="1"/>
    <row r="33940" ht="13.5" customHeight="1"/>
    <row r="33941" ht="13.5" customHeight="1"/>
    <row r="33942" ht="13.5" customHeight="1"/>
    <row r="33943" ht="13.5" customHeight="1"/>
    <row r="33944" ht="13.5" customHeight="1"/>
    <row r="33945" ht="13.5" customHeight="1"/>
    <row r="33946" ht="13.5" customHeight="1"/>
    <row r="33947" ht="13.5" customHeight="1"/>
    <row r="33948" ht="13.5" customHeight="1"/>
    <row r="33949" ht="13.5" customHeight="1"/>
    <row r="33950" ht="13.5" customHeight="1"/>
    <row r="33951" ht="13.5" customHeight="1"/>
    <row r="33952" ht="13.5" customHeight="1"/>
    <row r="33953" ht="13.5" customHeight="1"/>
    <row r="33954" ht="13.5" customHeight="1"/>
    <row r="33955" ht="13.5" customHeight="1"/>
    <row r="33956" ht="13.5" customHeight="1"/>
    <row r="33957" ht="13.5" customHeight="1"/>
    <row r="33958" ht="13.5" customHeight="1"/>
    <row r="33959" ht="13.5" customHeight="1"/>
    <row r="33960" ht="13.5" customHeight="1"/>
    <row r="33961" ht="13.5" customHeight="1"/>
    <row r="33962" ht="13.5" customHeight="1"/>
    <row r="33963" ht="13.5" customHeight="1"/>
    <row r="33964" ht="13.5" customHeight="1"/>
    <row r="33965" ht="13.5" customHeight="1"/>
    <row r="33966" ht="13.5" customHeight="1"/>
    <row r="33967" ht="13.5" customHeight="1"/>
    <row r="33968" ht="13.5" customHeight="1"/>
    <row r="33969" ht="13.5" customHeight="1"/>
    <row r="33970" ht="13.5" customHeight="1"/>
    <row r="33971" ht="13.5" customHeight="1"/>
    <row r="33972" ht="13.5" customHeight="1"/>
    <row r="33973" ht="13.5" customHeight="1"/>
    <row r="33974" ht="13.5" customHeight="1"/>
    <row r="33975" ht="13.5" customHeight="1"/>
    <row r="33976" ht="13.5" customHeight="1"/>
    <row r="33977" ht="13.5" customHeight="1"/>
    <row r="33978" ht="13.5" customHeight="1"/>
    <row r="33979" ht="13.5" customHeight="1"/>
    <row r="33980" ht="13.5" customHeight="1"/>
    <row r="33981" ht="13.5" customHeight="1"/>
    <row r="33982" ht="13.5" customHeight="1"/>
    <row r="33983" ht="13.5" customHeight="1"/>
    <row r="33984" ht="13.5" customHeight="1"/>
    <row r="33985" ht="13.5" customHeight="1"/>
    <row r="33986" ht="13.5" customHeight="1"/>
    <row r="33987" ht="13.5" customHeight="1"/>
    <row r="33988" ht="13.5" customHeight="1"/>
    <row r="33989" ht="13.5" customHeight="1"/>
    <row r="33990" ht="13.5" customHeight="1"/>
    <row r="33991" ht="13.5" customHeight="1"/>
    <row r="33992" ht="13.5" customHeight="1"/>
    <row r="33993" ht="13.5" customHeight="1"/>
    <row r="33994" ht="13.5" customHeight="1"/>
    <row r="33995" ht="13.5" customHeight="1"/>
    <row r="33996" ht="13.5" customHeight="1"/>
    <row r="33997" ht="13.5" customHeight="1"/>
    <row r="33998" ht="13.5" customHeight="1"/>
    <row r="33999" ht="13.5" customHeight="1"/>
    <row r="34000" ht="13.5" customHeight="1"/>
    <row r="34001" ht="13.5" customHeight="1"/>
    <row r="34002" ht="13.5" customHeight="1"/>
    <row r="34003" ht="13.5" customHeight="1"/>
    <row r="34004" ht="13.5" customHeight="1"/>
    <row r="34005" ht="13.5" customHeight="1"/>
    <row r="34006" ht="13.5" customHeight="1"/>
    <row r="34007" ht="13.5" customHeight="1"/>
    <row r="34008" ht="13.5" customHeight="1"/>
    <row r="34009" ht="13.5" customHeight="1"/>
    <row r="34010" ht="13.5" customHeight="1"/>
    <row r="34011" ht="13.5" customHeight="1"/>
    <row r="34012" ht="13.5" customHeight="1"/>
    <row r="34013" ht="13.5" customHeight="1"/>
    <row r="34014" ht="13.5" customHeight="1"/>
    <row r="34015" ht="13.5" customHeight="1"/>
    <row r="34016" ht="13.5" customHeight="1"/>
    <row r="34017" ht="13.5" customHeight="1"/>
    <row r="34018" ht="13.5" customHeight="1"/>
    <row r="34019" ht="13.5" customHeight="1"/>
    <row r="34020" ht="13.5" customHeight="1"/>
    <row r="34021" ht="13.5" customHeight="1"/>
    <row r="34022" ht="13.5" customHeight="1"/>
    <row r="34023" ht="13.5" customHeight="1"/>
    <row r="34024" ht="13.5" customHeight="1"/>
    <row r="34025" ht="13.5" customHeight="1"/>
    <row r="34026" ht="13.5" customHeight="1"/>
    <row r="34027" ht="13.5" customHeight="1"/>
    <row r="34028" ht="13.5" customHeight="1"/>
    <row r="34029" ht="13.5" customHeight="1"/>
    <row r="34030" ht="13.5" customHeight="1"/>
    <row r="34031" ht="13.5" customHeight="1"/>
    <row r="34032" ht="13.5" customHeight="1"/>
    <row r="34033" ht="13.5" customHeight="1"/>
    <row r="34034" ht="13.5" customHeight="1"/>
    <row r="34035" ht="13.5" customHeight="1"/>
    <row r="34036" ht="13.5" customHeight="1"/>
    <row r="34037" ht="13.5" customHeight="1"/>
    <row r="34038" ht="13.5" customHeight="1"/>
    <row r="34039" ht="13.5" customHeight="1"/>
    <row r="34040" ht="13.5" customHeight="1"/>
    <row r="34041" ht="13.5" customHeight="1"/>
    <row r="34042" ht="13.5" customHeight="1"/>
    <row r="34043" ht="13.5" customHeight="1"/>
    <row r="34044" ht="13.5" customHeight="1"/>
    <row r="34045" ht="13.5" customHeight="1"/>
    <row r="34046" ht="13.5" customHeight="1"/>
    <row r="34047" ht="13.5" customHeight="1"/>
    <row r="34048" ht="13.5" customHeight="1"/>
    <row r="34049" ht="13.5" customHeight="1"/>
    <row r="34050" ht="13.5" customHeight="1"/>
    <row r="34051" ht="13.5" customHeight="1"/>
    <row r="34052" ht="13.5" customHeight="1"/>
    <row r="34053" ht="13.5" customHeight="1"/>
    <row r="34054" ht="13.5" customHeight="1"/>
    <row r="34055" ht="13.5" customHeight="1"/>
    <row r="34056" ht="13.5" customHeight="1"/>
    <row r="34057" ht="13.5" customHeight="1"/>
    <row r="34058" ht="13.5" customHeight="1"/>
    <row r="34059" ht="13.5" customHeight="1"/>
    <row r="34060" ht="13.5" customHeight="1"/>
    <row r="34061" ht="13.5" customHeight="1"/>
    <row r="34062" ht="13.5" customHeight="1"/>
    <row r="34063" ht="13.5" customHeight="1"/>
    <row r="34064" ht="13.5" customHeight="1"/>
    <row r="34065" ht="13.5" customHeight="1"/>
    <row r="34066" ht="13.5" customHeight="1"/>
    <row r="34067" ht="13.5" customHeight="1"/>
    <row r="34068" ht="13.5" customHeight="1"/>
    <row r="34069" ht="13.5" customHeight="1"/>
    <row r="34070" ht="13.5" customHeight="1"/>
    <row r="34071" ht="13.5" customHeight="1"/>
    <row r="34072" ht="13.5" customHeight="1"/>
    <row r="34073" ht="13.5" customHeight="1"/>
    <row r="34074" ht="13.5" customHeight="1"/>
    <row r="34075" ht="13.5" customHeight="1"/>
    <row r="34076" ht="13.5" customHeight="1"/>
    <row r="34077" ht="13.5" customHeight="1"/>
    <row r="34078" ht="13.5" customHeight="1"/>
    <row r="34079" ht="13.5" customHeight="1"/>
    <row r="34080" ht="13.5" customHeight="1"/>
    <row r="34081" ht="13.5" customHeight="1"/>
    <row r="34082" ht="13.5" customHeight="1"/>
    <row r="34083" ht="13.5" customHeight="1"/>
    <row r="34084" ht="13.5" customHeight="1"/>
    <row r="34085" ht="13.5" customHeight="1"/>
    <row r="34086" ht="13.5" customHeight="1"/>
    <row r="34087" ht="13.5" customHeight="1"/>
    <row r="34088" ht="13.5" customHeight="1"/>
    <row r="34089" ht="13.5" customHeight="1"/>
    <row r="34090" ht="13.5" customHeight="1"/>
    <row r="34091" ht="13.5" customHeight="1"/>
    <row r="34092" ht="13.5" customHeight="1"/>
    <row r="34093" ht="13.5" customHeight="1"/>
    <row r="34094" ht="13.5" customHeight="1"/>
    <row r="34095" ht="13.5" customHeight="1"/>
    <row r="34096" ht="13.5" customHeight="1"/>
    <row r="34097" ht="13.5" customHeight="1"/>
    <row r="34098" ht="13.5" customHeight="1"/>
    <row r="34099" ht="13.5" customHeight="1"/>
    <row r="34100" ht="13.5" customHeight="1"/>
    <row r="34101" ht="13.5" customHeight="1"/>
    <row r="34102" ht="13.5" customHeight="1"/>
    <row r="34103" ht="13.5" customHeight="1"/>
    <row r="34104" ht="13.5" customHeight="1"/>
    <row r="34105" ht="13.5" customHeight="1"/>
    <row r="34106" ht="13.5" customHeight="1"/>
    <row r="34107" ht="13.5" customHeight="1"/>
    <row r="34108" ht="13.5" customHeight="1"/>
    <row r="34109" ht="13.5" customHeight="1"/>
    <row r="34110" ht="13.5" customHeight="1"/>
    <row r="34111" ht="13.5" customHeight="1"/>
    <row r="34112" ht="13.5" customHeight="1"/>
    <row r="34113" ht="13.5" customHeight="1"/>
    <row r="34114" ht="13.5" customHeight="1"/>
    <row r="34115" ht="13.5" customHeight="1"/>
    <row r="34116" ht="13.5" customHeight="1"/>
    <row r="34117" ht="13.5" customHeight="1"/>
    <row r="34118" ht="13.5" customHeight="1"/>
    <row r="34119" ht="13.5" customHeight="1"/>
    <row r="34120" ht="13.5" customHeight="1"/>
    <row r="34121" ht="13.5" customHeight="1"/>
    <row r="34122" ht="13.5" customHeight="1"/>
    <row r="34123" ht="13.5" customHeight="1"/>
    <row r="34124" ht="13.5" customHeight="1"/>
    <row r="34125" ht="13.5" customHeight="1"/>
    <row r="34126" ht="13.5" customHeight="1"/>
    <row r="34127" ht="13.5" customHeight="1"/>
    <row r="34128" ht="13.5" customHeight="1"/>
    <row r="34129" ht="13.5" customHeight="1"/>
    <row r="34130" ht="13.5" customHeight="1"/>
    <row r="34131" ht="13.5" customHeight="1"/>
    <row r="34132" ht="13.5" customHeight="1"/>
    <row r="34133" ht="13.5" customHeight="1"/>
    <row r="34134" ht="13.5" customHeight="1"/>
    <row r="34135" ht="13.5" customHeight="1"/>
    <row r="34136" ht="13.5" customHeight="1"/>
    <row r="34137" ht="13.5" customHeight="1"/>
    <row r="34138" ht="13.5" customHeight="1"/>
    <row r="34139" ht="13.5" customHeight="1"/>
    <row r="34140" ht="13.5" customHeight="1"/>
    <row r="34141" ht="13.5" customHeight="1"/>
    <row r="34142" ht="13.5" customHeight="1"/>
    <row r="34143" ht="13.5" customHeight="1"/>
    <row r="34144" ht="13.5" customHeight="1"/>
    <row r="34145" ht="13.5" customHeight="1"/>
    <row r="34146" ht="13.5" customHeight="1"/>
    <row r="34147" ht="13.5" customHeight="1"/>
    <row r="34148" ht="13.5" customHeight="1"/>
    <row r="34149" ht="13.5" customHeight="1"/>
    <row r="34150" ht="13.5" customHeight="1"/>
    <row r="34151" ht="13.5" customHeight="1"/>
    <row r="34152" ht="13.5" customHeight="1"/>
    <row r="34153" ht="13.5" customHeight="1"/>
    <row r="34154" ht="13.5" customHeight="1"/>
    <row r="34155" ht="13.5" customHeight="1"/>
    <row r="34156" ht="13.5" customHeight="1"/>
    <row r="34157" ht="13.5" customHeight="1"/>
    <row r="34158" ht="13.5" customHeight="1"/>
    <row r="34159" ht="13.5" customHeight="1"/>
    <row r="34160" ht="13.5" customHeight="1"/>
    <row r="34161" ht="13.5" customHeight="1"/>
    <row r="34162" ht="13.5" customHeight="1"/>
    <row r="34163" ht="13.5" customHeight="1"/>
    <row r="34164" ht="13.5" customHeight="1"/>
    <row r="34165" ht="13.5" customHeight="1"/>
    <row r="34166" ht="13.5" customHeight="1"/>
    <row r="34167" ht="13.5" customHeight="1"/>
    <row r="34168" ht="13.5" customHeight="1"/>
    <row r="34169" ht="13.5" customHeight="1"/>
    <row r="34170" ht="13.5" customHeight="1"/>
    <row r="34171" ht="13.5" customHeight="1"/>
    <row r="34172" ht="13.5" customHeight="1"/>
    <row r="34173" ht="13.5" customHeight="1"/>
    <row r="34174" ht="13.5" customHeight="1"/>
    <row r="34175" ht="13.5" customHeight="1"/>
    <row r="34176" ht="13.5" customHeight="1"/>
    <row r="34177" ht="13.5" customHeight="1"/>
    <row r="34178" ht="13.5" customHeight="1"/>
    <row r="34179" ht="13.5" customHeight="1"/>
    <row r="34180" ht="13.5" customHeight="1"/>
    <row r="34181" ht="13.5" customHeight="1"/>
    <row r="34182" ht="13.5" customHeight="1"/>
    <row r="34183" ht="13.5" customHeight="1"/>
    <row r="34184" ht="13.5" customHeight="1"/>
    <row r="34185" ht="13.5" customHeight="1"/>
    <row r="34186" ht="13.5" customHeight="1"/>
    <row r="34187" ht="13.5" customHeight="1"/>
    <row r="34188" ht="13.5" customHeight="1"/>
    <row r="34189" ht="13.5" customHeight="1"/>
    <row r="34190" ht="13.5" customHeight="1"/>
    <row r="34191" ht="13.5" customHeight="1"/>
    <row r="34192" ht="13.5" customHeight="1"/>
    <row r="34193" ht="13.5" customHeight="1"/>
    <row r="34194" ht="13.5" customHeight="1"/>
    <row r="34195" ht="13.5" customHeight="1"/>
    <row r="34196" ht="13.5" customHeight="1"/>
    <row r="34197" ht="13.5" customHeight="1"/>
    <row r="34198" ht="13.5" customHeight="1"/>
    <row r="34199" ht="13.5" customHeight="1"/>
    <row r="34200" ht="13.5" customHeight="1"/>
    <row r="34201" ht="13.5" customHeight="1"/>
    <row r="34202" ht="13.5" customHeight="1"/>
    <row r="34203" ht="13.5" customHeight="1"/>
    <row r="34204" ht="13.5" customHeight="1"/>
    <row r="34205" ht="13.5" customHeight="1"/>
    <row r="34206" ht="13.5" customHeight="1"/>
    <row r="34207" ht="13.5" customHeight="1"/>
    <row r="34208" ht="13.5" customHeight="1"/>
    <row r="34209" ht="13.5" customHeight="1"/>
    <row r="34210" ht="13.5" customHeight="1"/>
    <row r="34211" ht="13.5" customHeight="1"/>
    <row r="34212" ht="13.5" customHeight="1"/>
    <row r="34213" ht="13.5" customHeight="1"/>
    <row r="34214" ht="13.5" customHeight="1"/>
    <row r="34215" ht="13.5" customHeight="1"/>
    <row r="34216" ht="13.5" customHeight="1"/>
    <row r="34217" ht="13.5" customHeight="1"/>
    <row r="34218" ht="13.5" customHeight="1"/>
    <row r="34219" ht="13.5" customHeight="1"/>
    <row r="34220" ht="13.5" customHeight="1"/>
    <row r="34221" ht="13.5" customHeight="1"/>
    <row r="34222" ht="13.5" customHeight="1"/>
    <row r="34223" ht="13.5" customHeight="1"/>
    <row r="34224" ht="13.5" customHeight="1"/>
    <row r="34225" ht="13.5" customHeight="1"/>
    <row r="34226" ht="13.5" customHeight="1"/>
    <row r="34227" ht="13.5" customHeight="1"/>
    <row r="34228" ht="13.5" customHeight="1"/>
    <row r="34229" ht="13.5" customHeight="1"/>
    <row r="34230" ht="13.5" customHeight="1"/>
    <row r="34231" ht="13.5" customHeight="1"/>
    <row r="34232" ht="13.5" customHeight="1"/>
    <row r="34233" ht="13.5" customHeight="1"/>
    <row r="34234" ht="13.5" customHeight="1"/>
    <row r="34235" ht="13.5" customHeight="1"/>
    <row r="34236" ht="13.5" customHeight="1"/>
    <row r="34237" ht="13.5" customHeight="1"/>
    <row r="34238" ht="13.5" customHeight="1"/>
    <row r="34239" ht="13.5" customHeight="1"/>
    <row r="34240" ht="13.5" customHeight="1"/>
    <row r="34241" ht="13.5" customHeight="1"/>
    <row r="34242" ht="13.5" customHeight="1"/>
    <row r="34243" ht="13.5" customHeight="1"/>
    <row r="34244" ht="13.5" customHeight="1"/>
    <row r="34245" ht="13.5" customHeight="1"/>
    <row r="34246" ht="13.5" customHeight="1"/>
    <row r="34247" ht="13.5" customHeight="1"/>
    <row r="34248" ht="13.5" customHeight="1"/>
    <row r="34249" ht="13.5" customHeight="1"/>
    <row r="34250" ht="13.5" customHeight="1"/>
    <row r="34251" ht="13.5" customHeight="1"/>
    <row r="34252" ht="13.5" customHeight="1"/>
    <row r="34253" ht="13.5" customHeight="1"/>
    <row r="34254" ht="13.5" customHeight="1"/>
    <row r="34255" ht="13.5" customHeight="1"/>
    <row r="34256" ht="13.5" customHeight="1"/>
    <row r="34257" ht="13.5" customHeight="1"/>
    <row r="34258" ht="13.5" customHeight="1"/>
    <row r="34259" ht="13.5" customHeight="1"/>
    <row r="34260" ht="13.5" customHeight="1"/>
    <row r="34261" ht="13.5" customHeight="1"/>
    <row r="34262" ht="13.5" customHeight="1"/>
    <row r="34263" ht="13.5" customHeight="1"/>
    <row r="34264" ht="13.5" customHeight="1"/>
    <row r="34265" ht="13.5" customHeight="1"/>
    <row r="34266" ht="13.5" customHeight="1"/>
    <row r="34267" ht="13.5" customHeight="1"/>
    <row r="34268" ht="13.5" customHeight="1"/>
    <row r="34269" ht="13.5" customHeight="1"/>
    <row r="34270" ht="13.5" customHeight="1"/>
    <row r="34271" ht="13.5" customHeight="1"/>
    <row r="34272" ht="13.5" customHeight="1"/>
    <row r="34273" ht="13.5" customHeight="1"/>
    <row r="34274" ht="13.5" customHeight="1"/>
    <row r="34275" ht="13.5" customHeight="1"/>
    <row r="34276" ht="13.5" customHeight="1"/>
    <row r="34277" ht="13.5" customHeight="1"/>
    <row r="34278" ht="13.5" customHeight="1"/>
    <row r="34279" ht="13.5" customHeight="1"/>
    <row r="34280" ht="13.5" customHeight="1"/>
    <row r="34281" ht="13.5" customHeight="1"/>
    <row r="34282" ht="13.5" customHeight="1"/>
    <row r="34283" ht="13.5" customHeight="1"/>
    <row r="34284" ht="13.5" customHeight="1"/>
    <row r="34285" ht="13.5" customHeight="1"/>
    <row r="34286" ht="13.5" customHeight="1"/>
    <row r="34287" ht="13.5" customHeight="1"/>
    <row r="34288" ht="13.5" customHeight="1"/>
    <row r="34289" ht="13.5" customHeight="1"/>
    <row r="34290" ht="13.5" customHeight="1"/>
    <row r="34291" ht="13.5" customHeight="1"/>
    <row r="34292" ht="13.5" customHeight="1"/>
    <row r="34293" ht="13.5" customHeight="1"/>
    <row r="34294" ht="13.5" customHeight="1"/>
    <row r="34295" ht="13.5" customHeight="1"/>
    <row r="34296" ht="13.5" customHeight="1"/>
    <row r="34297" ht="13.5" customHeight="1"/>
    <row r="34298" ht="13.5" customHeight="1"/>
    <row r="34299" ht="13.5" customHeight="1"/>
    <row r="34300" ht="13.5" customHeight="1"/>
    <row r="34301" ht="13.5" customHeight="1"/>
    <row r="34302" ht="13.5" customHeight="1"/>
    <row r="34303" ht="13.5" customHeight="1"/>
    <row r="34304" ht="13.5" customHeight="1"/>
    <row r="34305" ht="13.5" customHeight="1"/>
    <row r="34306" ht="13.5" customHeight="1"/>
    <row r="34307" ht="13.5" customHeight="1"/>
    <row r="34308" ht="13.5" customHeight="1"/>
    <row r="34309" ht="13.5" customHeight="1"/>
    <row r="34310" ht="13.5" customHeight="1"/>
    <row r="34311" ht="13.5" customHeight="1"/>
    <row r="34312" ht="13.5" customHeight="1"/>
    <row r="34313" ht="13.5" customHeight="1"/>
    <row r="34314" ht="13.5" customHeight="1"/>
    <row r="34315" ht="13.5" customHeight="1"/>
    <row r="34316" ht="13.5" customHeight="1"/>
    <row r="34317" ht="13.5" customHeight="1"/>
    <row r="34318" ht="13.5" customHeight="1"/>
    <row r="34319" ht="13.5" customHeight="1"/>
    <row r="34320" ht="13.5" customHeight="1"/>
    <row r="34321" ht="13.5" customHeight="1"/>
    <row r="34322" ht="13.5" customHeight="1"/>
    <row r="34323" ht="13.5" customHeight="1"/>
    <row r="34324" ht="13.5" customHeight="1"/>
    <row r="34325" ht="13.5" customHeight="1"/>
    <row r="34326" ht="13.5" customHeight="1"/>
    <row r="34327" ht="13.5" customHeight="1"/>
    <row r="34328" ht="13.5" customHeight="1"/>
    <row r="34329" ht="13.5" customHeight="1"/>
    <row r="34330" ht="13.5" customHeight="1"/>
    <row r="34331" ht="13.5" customHeight="1"/>
    <row r="34332" ht="13.5" customHeight="1"/>
    <row r="34333" ht="13.5" customHeight="1"/>
    <row r="34334" ht="13.5" customHeight="1"/>
    <row r="34335" ht="13.5" customHeight="1"/>
    <row r="34336" ht="13.5" customHeight="1"/>
    <row r="34337" ht="13.5" customHeight="1"/>
    <row r="34338" ht="13.5" customHeight="1"/>
    <row r="34339" ht="13.5" customHeight="1"/>
    <row r="34340" ht="13.5" customHeight="1"/>
    <row r="34341" ht="13.5" customHeight="1"/>
    <row r="34342" ht="13.5" customHeight="1"/>
    <row r="34343" ht="13.5" customHeight="1"/>
    <row r="34344" ht="13.5" customHeight="1"/>
    <row r="34345" ht="13.5" customHeight="1"/>
    <row r="34346" ht="13.5" customHeight="1"/>
    <row r="34347" ht="13.5" customHeight="1"/>
    <row r="34348" ht="13.5" customHeight="1"/>
    <row r="34349" ht="13.5" customHeight="1"/>
    <row r="34350" ht="13.5" customHeight="1"/>
    <row r="34351" ht="13.5" customHeight="1"/>
    <row r="34352" ht="13.5" customHeight="1"/>
    <row r="34353" ht="13.5" customHeight="1"/>
    <row r="34354" ht="13.5" customHeight="1"/>
    <row r="34355" ht="13.5" customHeight="1"/>
    <row r="34356" ht="13.5" customHeight="1"/>
    <row r="34357" ht="13.5" customHeight="1"/>
    <row r="34358" ht="13.5" customHeight="1"/>
    <row r="34359" ht="13.5" customHeight="1"/>
    <row r="34360" ht="13.5" customHeight="1"/>
    <row r="34361" ht="13.5" customHeight="1"/>
    <row r="34362" ht="13.5" customHeight="1"/>
    <row r="34363" ht="13.5" customHeight="1"/>
    <row r="34364" ht="13.5" customHeight="1"/>
    <row r="34365" ht="13.5" customHeight="1"/>
    <row r="34366" ht="13.5" customHeight="1"/>
    <row r="34367" ht="13.5" customHeight="1"/>
    <row r="34368" ht="13.5" customHeight="1"/>
    <row r="34369" ht="13.5" customHeight="1"/>
    <row r="34370" ht="13.5" customHeight="1"/>
    <row r="34371" ht="13.5" customHeight="1"/>
    <row r="34372" ht="13.5" customHeight="1"/>
    <row r="34373" ht="13.5" customHeight="1"/>
    <row r="34374" ht="13.5" customHeight="1"/>
    <row r="34375" ht="13.5" customHeight="1"/>
    <row r="34376" ht="13.5" customHeight="1"/>
    <row r="34377" ht="13.5" customHeight="1"/>
    <row r="34378" ht="13.5" customHeight="1"/>
    <row r="34379" ht="13.5" customHeight="1"/>
    <row r="34380" ht="13.5" customHeight="1"/>
    <row r="34381" ht="13.5" customHeight="1"/>
    <row r="34382" ht="13.5" customHeight="1"/>
    <row r="34383" ht="13.5" customHeight="1"/>
    <row r="34384" ht="13.5" customHeight="1"/>
    <row r="34385" ht="13.5" customHeight="1"/>
    <row r="34386" ht="13.5" customHeight="1"/>
    <row r="34387" ht="13.5" customHeight="1"/>
    <row r="34388" ht="13.5" customHeight="1"/>
    <row r="34389" ht="13.5" customHeight="1"/>
    <row r="34390" ht="13.5" customHeight="1"/>
    <row r="34391" ht="13.5" customHeight="1"/>
    <row r="34392" ht="13.5" customHeight="1"/>
    <row r="34393" ht="13.5" customHeight="1"/>
    <row r="34394" ht="13.5" customHeight="1"/>
    <row r="34395" ht="13.5" customHeight="1"/>
    <row r="34396" ht="13.5" customHeight="1"/>
    <row r="34397" ht="13.5" customHeight="1"/>
    <row r="34398" ht="13.5" customHeight="1"/>
    <row r="34399" ht="13.5" customHeight="1"/>
    <row r="34400" ht="13.5" customHeight="1"/>
    <row r="34401" ht="13.5" customHeight="1"/>
    <row r="34402" ht="13.5" customHeight="1"/>
    <row r="34403" ht="13.5" customHeight="1"/>
    <row r="34404" ht="13.5" customHeight="1"/>
    <row r="34405" ht="13.5" customHeight="1"/>
    <row r="34406" ht="13.5" customHeight="1"/>
    <row r="34407" ht="13.5" customHeight="1"/>
    <row r="34408" ht="13.5" customHeight="1"/>
    <row r="34409" ht="13.5" customHeight="1"/>
    <row r="34410" ht="13.5" customHeight="1"/>
    <row r="34411" ht="13.5" customHeight="1"/>
    <row r="34412" ht="13.5" customHeight="1"/>
    <row r="34413" ht="13.5" customHeight="1"/>
    <row r="34414" ht="13.5" customHeight="1"/>
    <row r="34415" ht="13.5" customHeight="1"/>
    <row r="34416" ht="13.5" customHeight="1"/>
    <row r="34417" ht="13.5" customHeight="1"/>
    <row r="34418" ht="13.5" customHeight="1"/>
    <row r="34419" ht="13.5" customHeight="1"/>
    <row r="34420" ht="13.5" customHeight="1"/>
    <row r="34421" ht="13.5" customHeight="1"/>
    <row r="34422" ht="13.5" customHeight="1"/>
    <row r="34423" ht="13.5" customHeight="1"/>
    <row r="34424" ht="13.5" customHeight="1"/>
    <row r="34425" ht="13.5" customHeight="1"/>
    <row r="34426" ht="13.5" customHeight="1"/>
    <row r="34427" ht="13.5" customHeight="1"/>
    <row r="34428" ht="13.5" customHeight="1"/>
    <row r="34429" ht="13.5" customHeight="1"/>
    <row r="34430" ht="13.5" customHeight="1"/>
    <row r="34431" ht="13.5" customHeight="1"/>
    <row r="34432" ht="13.5" customHeight="1"/>
    <row r="34433" ht="13.5" customHeight="1"/>
    <row r="34434" ht="13.5" customHeight="1"/>
    <row r="34435" ht="13.5" customHeight="1"/>
    <row r="34436" ht="13.5" customHeight="1"/>
    <row r="34437" ht="13.5" customHeight="1"/>
    <row r="34438" ht="13.5" customHeight="1"/>
    <row r="34439" ht="13.5" customHeight="1"/>
    <row r="34440" ht="13.5" customHeight="1"/>
    <row r="34441" ht="13.5" customHeight="1"/>
    <row r="34442" ht="13.5" customHeight="1"/>
    <row r="34443" ht="13.5" customHeight="1"/>
    <row r="34444" ht="13.5" customHeight="1"/>
    <row r="34445" ht="13.5" customHeight="1"/>
    <row r="34446" ht="13.5" customHeight="1"/>
    <row r="34447" ht="13.5" customHeight="1"/>
    <row r="34448" ht="13.5" customHeight="1"/>
    <row r="34449" ht="13.5" customHeight="1"/>
    <row r="34450" ht="13.5" customHeight="1"/>
    <row r="34451" ht="13.5" customHeight="1"/>
    <row r="34452" ht="13.5" customHeight="1"/>
    <row r="34453" ht="13.5" customHeight="1"/>
    <row r="34454" ht="13.5" customHeight="1"/>
    <row r="34455" ht="13.5" customHeight="1"/>
    <row r="34456" ht="13.5" customHeight="1"/>
    <row r="34457" ht="13.5" customHeight="1"/>
    <row r="34458" ht="13.5" customHeight="1"/>
    <row r="34459" ht="13.5" customHeight="1"/>
    <row r="34460" ht="13.5" customHeight="1"/>
    <row r="34461" ht="13.5" customHeight="1"/>
    <row r="34462" ht="13.5" customHeight="1"/>
    <row r="34463" ht="13.5" customHeight="1"/>
    <row r="34464" ht="13.5" customHeight="1"/>
    <row r="34465" ht="13.5" customHeight="1"/>
    <row r="34466" ht="13.5" customHeight="1"/>
    <row r="34467" ht="13.5" customHeight="1"/>
    <row r="34468" ht="13.5" customHeight="1"/>
    <row r="34469" ht="13.5" customHeight="1"/>
    <row r="34470" ht="13.5" customHeight="1"/>
    <row r="34471" ht="13.5" customHeight="1"/>
    <row r="34472" ht="13.5" customHeight="1"/>
    <row r="34473" ht="13.5" customHeight="1"/>
    <row r="34474" ht="13.5" customHeight="1"/>
    <row r="34475" ht="13.5" customHeight="1"/>
    <row r="34476" ht="13.5" customHeight="1"/>
    <row r="34477" ht="13.5" customHeight="1"/>
    <row r="34478" ht="13.5" customHeight="1"/>
    <row r="34479" ht="13.5" customHeight="1"/>
    <row r="34480" ht="13.5" customHeight="1"/>
    <row r="34481" ht="13.5" customHeight="1"/>
    <row r="34482" ht="13.5" customHeight="1"/>
    <row r="34483" ht="13.5" customHeight="1"/>
    <row r="34484" ht="13.5" customHeight="1"/>
    <row r="34485" ht="13.5" customHeight="1"/>
    <row r="34486" ht="13.5" customHeight="1"/>
    <row r="34487" ht="13.5" customHeight="1"/>
    <row r="34488" ht="13.5" customHeight="1"/>
    <row r="34489" ht="13.5" customHeight="1"/>
    <row r="34490" ht="13.5" customHeight="1"/>
    <row r="34491" ht="13.5" customHeight="1"/>
    <row r="34492" ht="13.5" customHeight="1"/>
    <row r="34493" ht="13.5" customHeight="1"/>
    <row r="34494" ht="13.5" customHeight="1"/>
    <row r="34495" ht="13.5" customHeight="1"/>
    <row r="34496" ht="13.5" customHeight="1"/>
    <row r="34497" ht="13.5" customHeight="1"/>
    <row r="34498" ht="13.5" customHeight="1"/>
    <row r="34499" ht="13.5" customHeight="1"/>
    <row r="34500" ht="13.5" customHeight="1"/>
    <row r="34501" ht="13.5" customHeight="1"/>
    <row r="34502" ht="13.5" customHeight="1"/>
    <row r="34503" ht="13.5" customHeight="1"/>
    <row r="34504" ht="13.5" customHeight="1"/>
    <row r="34505" ht="13.5" customHeight="1"/>
    <row r="34506" ht="13.5" customHeight="1"/>
    <row r="34507" ht="13.5" customHeight="1"/>
    <row r="34508" ht="13.5" customHeight="1"/>
    <row r="34509" ht="13.5" customHeight="1"/>
    <row r="34510" ht="13.5" customHeight="1"/>
    <row r="34511" ht="13.5" customHeight="1"/>
    <row r="34512" ht="13.5" customHeight="1"/>
    <row r="34513" ht="13.5" customHeight="1"/>
    <row r="34514" ht="13.5" customHeight="1"/>
    <row r="34515" ht="13.5" customHeight="1"/>
    <row r="34516" ht="13.5" customHeight="1"/>
    <row r="34517" ht="13.5" customHeight="1"/>
    <row r="34518" ht="13.5" customHeight="1"/>
    <row r="34519" ht="13.5" customHeight="1"/>
    <row r="34520" ht="13.5" customHeight="1"/>
    <row r="34521" ht="13.5" customHeight="1"/>
    <row r="34522" ht="13.5" customHeight="1"/>
    <row r="34523" ht="13.5" customHeight="1"/>
    <row r="34524" ht="13.5" customHeight="1"/>
    <row r="34525" ht="13.5" customHeight="1"/>
    <row r="34526" ht="13.5" customHeight="1"/>
    <row r="34527" ht="13.5" customHeight="1"/>
    <row r="34528" ht="13.5" customHeight="1"/>
    <row r="34529" ht="13.5" customHeight="1"/>
    <row r="34530" ht="13.5" customHeight="1"/>
    <row r="34531" ht="13.5" customHeight="1"/>
    <row r="34532" ht="13.5" customHeight="1"/>
    <row r="34533" ht="13.5" customHeight="1"/>
    <row r="34534" ht="13.5" customHeight="1"/>
    <row r="34535" ht="13.5" customHeight="1"/>
    <row r="34536" ht="13.5" customHeight="1"/>
    <row r="34537" ht="13.5" customHeight="1"/>
    <row r="34538" ht="13.5" customHeight="1"/>
    <row r="34539" ht="13.5" customHeight="1"/>
    <row r="34540" ht="13.5" customHeight="1"/>
    <row r="34541" ht="13.5" customHeight="1"/>
    <row r="34542" ht="13.5" customHeight="1"/>
    <row r="34543" ht="13.5" customHeight="1"/>
    <row r="34544" ht="13.5" customHeight="1"/>
    <row r="34545" ht="13.5" customHeight="1"/>
    <row r="34546" ht="13.5" customHeight="1"/>
    <row r="34547" ht="13.5" customHeight="1"/>
    <row r="34548" ht="13.5" customHeight="1"/>
    <row r="34549" ht="13.5" customHeight="1"/>
    <row r="34550" ht="13.5" customHeight="1"/>
    <row r="34551" ht="13.5" customHeight="1"/>
    <row r="34552" ht="13.5" customHeight="1"/>
    <row r="34553" ht="13.5" customHeight="1"/>
    <row r="34554" ht="13.5" customHeight="1"/>
    <row r="34555" ht="13.5" customHeight="1"/>
    <row r="34556" ht="13.5" customHeight="1"/>
    <row r="34557" ht="13.5" customHeight="1"/>
    <row r="34558" ht="13.5" customHeight="1"/>
    <row r="34559" ht="13.5" customHeight="1"/>
    <row r="34560" ht="13.5" customHeight="1"/>
    <row r="34561" ht="13.5" customHeight="1"/>
    <row r="34562" ht="13.5" customHeight="1"/>
    <row r="34563" ht="13.5" customHeight="1"/>
    <row r="34564" ht="13.5" customHeight="1"/>
    <row r="34565" ht="13.5" customHeight="1"/>
    <row r="34566" ht="13.5" customHeight="1"/>
    <row r="34567" ht="13.5" customHeight="1"/>
    <row r="34568" ht="13.5" customHeight="1"/>
    <row r="34569" ht="13.5" customHeight="1"/>
    <row r="34570" ht="13.5" customHeight="1"/>
    <row r="34571" ht="13.5" customHeight="1"/>
    <row r="34572" ht="13.5" customHeight="1"/>
    <row r="34573" ht="13.5" customHeight="1"/>
    <row r="34574" ht="13.5" customHeight="1"/>
    <row r="34575" ht="13.5" customHeight="1"/>
    <row r="34576" ht="13.5" customHeight="1"/>
    <row r="34577" ht="13.5" customHeight="1"/>
    <row r="34578" ht="13.5" customHeight="1"/>
    <row r="34579" ht="13.5" customHeight="1"/>
    <row r="34580" ht="13.5" customHeight="1"/>
    <row r="34581" ht="13.5" customHeight="1"/>
    <row r="34582" ht="13.5" customHeight="1"/>
    <row r="34583" ht="13.5" customHeight="1"/>
    <row r="34584" ht="13.5" customHeight="1"/>
    <row r="34585" ht="13.5" customHeight="1"/>
    <row r="34586" ht="13.5" customHeight="1"/>
    <row r="34587" ht="13.5" customHeight="1"/>
    <row r="34588" ht="13.5" customHeight="1"/>
    <row r="34589" ht="13.5" customHeight="1"/>
    <row r="34590" ht="13.5" customHeight="1"/>
    <row r="34591" ht="13.5" customHeight="1"/>
    <row r="34592" ht="13.5" customHeight="1"/>
    <row r="34593" ht="13.5" customHeight="1"/>
    <row r="34594" ht="13.5" customHeight="1"/>
    <row r="34595" ht="13.5" customHeight="1"/>
    <row r="34596" ht="13.5" customHeight="1"/>
    <row r="34597" ht="13.5" customHeight="1"/>
    <row r="34598" ht="13.5" customHeight="1"/>
    <row r="34599" ht="13.5" customHeight="1"/>
    <row r="34600" ht="13.5" customHeight="1"/>
    <row r="34601" ht="13.5" customHeight="1"/>
    <row r="34602" ht="13.5" customHeight="1"/>
    <row r="34603" ht="13.5" customHeight="1"/>
    <row r="34604" ht="13.5" customHeight="1"/>
    <row r="34605" ht="13.5" customHeight="1"/>
    <row r="34606" ht="13.5" customHeight="1"/>
    <row r="34607" ht="13.5" customHeight="1"/>
    <row r="34608" ht="13.5" customHeight="1"/>
    <row r="34609" ht="13.5" customHeight="1"/>
    <row r="34610" ht="13.5" customHeight="1"/>
    <row r="34611" ht="13.5" customHeight="1"/>
    <row r="34612" ht="13.5" customHeight="1"/>
    <row r="34613" ht="13.5" customHeight="1"/>
    <row r="34614" ht="13.5" customHeight="1"/>
    <row r="34615" ht="13.5" customHeight="1"/>
    <row r="34616" ht="13.5" customHeight="1"/>
    <row r="34617" ht="13.5" customHeight="1"/>
    <row r="34618" ht="13.5" customHeight="1"/>
    <row r="34619" ht="13.5" customHeight="1"/>
    <row r="34620" ht="13.5" customHeight="1"/>
    <row r="34621" ht="13.5" customHeight="1"/>
    <row r="34622" ht="13.5" customHeight="1"/>
    <row r="34623" ht="13.5" customHeight="1"/>
    <row r="34624" ht="13.5" customHeight="1"/>
    <row r="34625" ht="13.5" customHeight="1"/>
    <row r="34626" ht="13.5" customHeight="1"/>
    <row r="34627" ht="13.5" customHeight="1"/>
    <row r="34628" ht="13.5" customHeight="1"/>
    <row r="34629" ht="13.5" customHeight="1"/>
    <row r="34630" ht="13.5" customHeight="1"/>
    <row r="34631" ht="13.5" customHeight="1"/>
    <row r="34632" ht="13.5" customHeight="1"/>
    <row r="34633" ht="13.5" customHeight="1"/>
    <row r="34634" ht="13.5" customHeight="1"/>
    <row r="34635" ht="13.5" customHeight="1"/>
    <row r="34636" ht="13.5" customHeight="1"/>
    <row r="34637" ht="13.5" customHeight="1"/>
    <row r="34638" ht="13.5" customHeight="1"/>
    <row r="34639" ht="13.5" customHeight="1"/>
    <row r="34640" ht="13.5" customHeight="1"/>
    <row r="34641" ht="13.5" customHeight="1"/>
    <row r="34642" ht="13.5" customHeight="1"/>
    <row r="34643" ht="13.5" customHeight="1"/>
    <row r="34644" ht="13.5" customHeight="1"/>
    <row r="34645" ht="13.5" customHeight="1"/>
    <row r="34646" ht="13.5" customHeight="1"/>
    <row r="34647" ht="13.5" customHeight="1"/>
    <row r="34648" ht="13.5" customHeight="1"/>
    <row r="34649" ht="13.5" customHeight="1"/>
    <row r="34650" ht="13.5" customHeight="1"/>
    <row r="34651" ht="13.5" customHeight="1"/>
    <row r="34652" ht="13.5" customHeight="1"/>
    <row r="34653" ht="13.5" customHeight="1"/>
    <row r="34654" ht="13.5" customHeight="1"/>
    <row r="34655" ht="13.5" customHeight="1"/>
    <row r="34656" ht="13.5" customHeight="1"/>
    <row r="34657" ht="13.5" customHeight="1"/>
    <row r="34658" ht="13.5" customHeight="1"/>
    <row r="34659" ht="13.5" customHeight="1"/>
    <row r="34660" ht="13.5" customHeight="1"/>
    <row r="34661" ht="13.5" customHeight="1"/>
    <row r="34662" ht="13.5" customHeight="1"/>
    <row r="34663" ht="13.5" customHeight="1"/>
    <row r="34664" ht="13.5" customHeight="1"/>
    <row r="34665" ht="13.5" customHeight="1"/>
    <row r="34666" ht="13.5" customHeight="1"/>
    <row r="34667" ht="13.5" customHeight="1"/>
    <row r="34668" ht="13.5" customHeight="1"/>
    <row r="34669" ht="13.5" customHeight="1"/>
    <row r="34670" ht="13.5" customHeight="1"/>
    <row r="34671" ht="13.5" customHeight="1"/>
    <row r="34672" ht="13.5" customHeight="1"/>
    <row r="34673" ht="13.5" customHeight="1"/>
    <row r="34674" ht="13.5" customHeight="1"/>
    <row r="34675" ht="13.5" customHeight="1"/>
    <row r="34676" ht="13.5" customHeight="1"/>
    <row r="34677" ht="13.5" customHeight="1"/>
    <row r="34678" ht="13.5" customHeight="1"/>
    <row r="34679" ht="13.5" customHeight="1"/>
    <row r="34680" ht="13.5" customHeight="1"/>
    <row r="34681" ht="13.5" customHeight="1"/>
    <row r="34682" ht="13.5" customHeight="1"/>
    <row r="34683" ht="13.5" customHeight="1"/>
    <row r="34684" ht="13.5" customHeight="1"/>
    <row r="34685" ht="13.5" customHeight="1"/>
    <row r="34686" ht="13.5" customHeight="1"/>
    <row r="34687" ht="13.5" customHeight="1"/>
    <row r="34688" ht="13.5" customHeight="1"/>
    <row r="34689" ht="13.5" customHeight="1"/>
    <row r="34690" ht="13.5" customHeight="1"/>
    <row r="34691" ht="13.5" customHeight="1"/>
    <row r="34692" ht="13.5" customHeight="1"/>
    <row r="34693" ht="13.5" customHeight="1"/>
    <row r="34694" ht="13.5" customHeight="1"/>
    <row r="34695" ht="13.5" customHeight="1"/>
    <row r="34696" ht="13.5" customHeight="1"/>
    <row r="34697" ht="13.5" customHeight="1"/>
    <row r="34698" ht="13.5" customHeight="1"/>
    <row r="34699" ht="13.5" customHeight="1"/>
    <row r="34700" ht="13.5" customHeight="1"/>
    <row r="34701" ht="13.5" customHeight="1"/>
    <row r="34702" ht="13.5" customHeight="1"/>
    <row r="34703" ht="13.5" customHeight="1"/>
    <row r="34704" ht="13.5" customHeight="1"/>
    <row r="34705" ht="13.5" customHeight="1"/>
    <row r="34706" ht="13.5" customHeight="1"/>
    <row r="34707" ht="13.5" customHeight="1"/>
    <row r="34708" ht="13.5" customHeight="1"/>
    <row r="34709" ht="13.5" customHeight="1"/>
    <row r="34710" ht="13.5" customHeight="1"/>
    <row r="34711" ht="13.5" customHeight="1"/>
    <row r="34712" ht="13.5" customHeight="1"/>
    <row r="34713" ht="13.5" customHeight="1"/>
    <row r="34714" ht="13.5" customHeight="1"/>
    <row r="34715" ht="13.5" customHeight="1"/>
    <row r="34716" ht="13.5" customHeight="1"/>
    <row r="34717" ht="13.5" customHeight="1"/>
    <row r="34718" ht="13.5" customHeight="1"/>
    <row r="34719" ht="13.5" customHeight="1"/>
    <row r="34720" ht="13.5" customHeight="1"/>
    <row r="34721" ht="13.5" customHeight="1"/>
    <row r="34722" ht="13.5" customHeight="1"/>
    <row r="34723" ht="13.5" customHeight="1"/>
    <row r="34724" ht="13.5" customHeight="1"/>
    <row r="34725" ht="13.5" customHeight="1"/>
    <row r="34726" ht="13.5" customHeight="1"/>
    <row r="34727" ht="13.5" customHeight="1"/>
    <row r="34728" ht="13.5" customHeight="1"/>
    <row r="34729" ht="13.5" customHeight="1"/>
    <row r="34730" ht="13.5" customHeight="1"/>
    <row r="34731" ht="13.5" customHeight="1"/>
    <row r="34732" ht="13.5" customHeight="1"/>
    <row r="34733" ht="13.5" customHeight="1"/>
    <row r="34734" ht="13.5" customHeight="1"/>
    <row r="34735" ht="13.5" customHeight="1"/>
    <row r="34736" ht="13.5" customHeight="1"/>
    <row r="34737" ht="13.5" customHeight="1"/>
    <row r="34738" ht="13.5" customHeight="1"/>
    <row r="34739" ht="13.5" customHeight="1"/>
    <row r="34740" ht="13.5" customHeight="1"/>
    <row r="34741" ht="13.5" customHeight="1"/>
    <row r="34742" ht="13.5" customHeight="1"/>
    <row r="34743" ht="13.5" customHeight="1"/>
    <row r="34744" ht="13.5" customHeight="1"/>
    <row r="34745" ht="13.5" customHeight="1"/>
    <row r="34746" ht="13.5" customHeight="1"/>
    <row r="34747" ht="13.5" customHeight="1"/>
    <row r="34748" ht="13.5" customHeight="1"/>
    <row r="34749" ht="13.5" customHeight="1"/>
    <row r="34750" ht="13.5" customHeight="1"/>
    <row r="34751" ht="13.5" customHeight="1"/>
    <row r="34752" ht="13.5" customHeight="1"/>
    <row r="34753" ht="13.5" customHeight="1"/>
    <row r="34754" ht="13.5" customHeight="1"/>
    <row r="34755" ht="13.5" customHeight="1"/>
    <row r="34756" ht="13.5" customHeight="1"/>
    <row r="34757" ht="13.5" customHeight="1"/>
    <row r="34758" ht="13.5" customHeight="1"/>
    <row r="34759" ht="13.5" customHeight="1"/>
    <row r="34760" ht="13.5" customHeight="1"/>
    <row r="34761" ht="13.5" customHeight="1"/>
    <row r="34762" ht="13.5" customHeight="1"/>
    <row r="34763" ht="13.5" customHeight="1"/>
    <row r="34764" ht="13.5" customHeight="1"/>
    <row r="34765" ht="13.5" customHeight="1"/>
    <row r="34766" ht="13.5" customHeight="1"/>
    <row r="34767" ht="13.5" customHeight="1"/>
    <row r="34768" ht="13.5" customHeight="1"/>
    <row r="34769" ht="13.5" customHeight="1"/>
    <row r="34770" ht="13.5" customHeight="1"/>
    <row r="34771" ht="13.5" customHeight="1"/>
    <row r="34772" ht="13.5" customHeight="1"/>
    <row r="34773" ht="13.5" customHeight="1"/>
    <row r="34774" ht="13.5" customHeight="1"/>
    <row r="34775" ht="13.5" customHeight="1"/>
    <row r="34776" ht="13.5" customHeight="1"/>
    <row r="34777" ht="13.5" customHeight="1"/>
    <row r="34778" ht="13.5" customHeight="1"/>
    <row r="34779" ht="13.5" customHeight="1"/>
    <row r="34780" ht="13.5" customHeight="1"/>
    <row r="34781" ht="13.5" customHeight="1"/>
    <row r="34782" ht="13.5" customHeight="1"/>
    <row r="34783" ht="13.5" customHeight="1"/>
    <row r="34784" ht="13.5" customHeight="1"/>
    <row r="34785" ht="13.5" customHeight="1"/>
    <row r="34786" ht="13.5" customHeight="1"/>
    <row r="34787" ht="13.5" customHeight="1"/>
    <row r="34788" ht="13.5" customHeight="1"/>
    <row r="34789" ht="13.5" customHeight="1"/>
    <row r="34790" ht="13.5" customHeight="1"/>
    <row r="34791" ht="13.5" customHeight="1"/>
    <row r="34792" ht="13.5" customHeight="1"/>
    <row r="34793" ht="13.5" customHeight="1"/>
    <row r="34794" ht="13.5" customHeight="1"/>
    <row r="34795" ht="13.5" customHeight="1"/>
    <row r="34796" ht="13.5" customHeight="1"/>
    <row r="34797" ht="13.5" customHeight="1"/>
    <row r="34798" ht="13.5" customHeight="1"/>
    <row r="34799" ht="13.5" customHeight="1"/>
    <row r="34800" ht="13.5" customHeight="1"/>
    <row r="34801" ht="13.5" customHeight="1"/>
    <row r="34802" ht="13.5" customHeight="1"/>
    <row r="34803" ht="13.5" customHeight="1"/>
    <row r="34804" ht="13.5" customHeight="1"/>
    <row r="34805" ht="13.5" customHeight="1"/>
    <row r="34806" ht="13.5" customHeight="1"/>
    <row r="34807" ht="13.5" customHeight="1"/>
    <row r="34808" ht="13.5" customHeight="1"/>
    <row r="34809" ht="13.5" customHeight="1"/>
    <row r="34810" ht="13.5" customHeight="1"/>
    <row r="34811" ht="13.5" customHeight="1"/>
    <row r="34812" ht="13.5" customHeight="1"/>
    <row r="34813" ht="13.5" customHeight="1"/>
    <row r="34814" ht="13.5" customHeight="1"/>
    <row r="34815" ht="13.5" customHeight="1"/>
    <row r="34816" ht="13.5" customHeight="1"/>
    <row r="34817" ht="13.5" customHeight="1"/>
    <row r="34818" ht="13.5" customHeight="1"/>
    <row r="34819" ht="13.5" customHeight="1"/>
    <row r="34820" ht="13.5" customHeight="1"/>
    <row r="34821" ht="13.5" customHeight="1"/>
    <row r="34822" ht="13.5" customHeight="1"/>
    <row r="34823" ht="13.5" customHeight="1"/>
    <row r="34824" ht="13.5" customHeight="1"/>
    <row r="34825" ht="13.5" customHeight="1"/>
    <row r="34826" ht="13.5" customHeight="1"/>
    <row r="34827" ht="13.5" customHeight="1"/>
    <row r="34828" ht="13.5" customHeight="1"/>
    <row r="34829" ht="13.5" customHeight="1"/>
    <row r="34830" ht="13.5" customHeight="1"/>
    <row r="34831" ht="13.5" customHeight="1"/>
    <row r="34832" ht="13.5" customHeight="1"/>
    <row r="34833" ht="13.5" customHeight="1"/>
    <row r="34834" ht="13.5" customHeight="1"/>
    <row r="34835" ht="13.5" customHeight="1"/>
    <row r="34836" ht="13.5" customHeight="1"/>
    <row r="34837" ht="13.5" customHeight="1"/>
    <row r="34838" ht="13.5" customHeight="1"/>
    <row r="34839" ht="13.5" customHeight="1"/>
    <row r="34840" ht="13.5" customHeight="1"/>
    <row r="34841" ht="13.5" customHeight="1"/>
    <row r="34842" ht="13.5" customHeight="1"/>
    <row r="34843" ht="13.5" customHeight="1"/>
    <row r="34844" ht="13.5" customHeight="1"/>
    <row r="34845" ht="13.5" customHeight="1"/>
    <row r="34846" ht="13.5" customHeight="1"/>
    <row r="34847" ht="13.5" customHeight="1"/>
    <row r="34848" ht="13.5" customHeight="1"/>
    <row r="34849" ht="13.5" customHeight="1"/>
    <row r="34850" ht="13.5" customHeight="1"/>
    <row r="34851" ht="13.5" customHeight="1"/>
    <row r="34852" ht="13.5" customHeight="1"/>
    <row r="34853" ht="13.5" customHeight="1"/>
    <row r="34854" ht="13.5" customHeight="1"/>
    <row r="34855" ht="13.5" customHeight="1"/>
    <row r="34856" ht="13.5" customHeight="1"/>
    <row r="34857" ht="13.5" customHeight="1"/>
    <row r="34858" ht="13.5" customHeight="1"/>
    <row r="34859" ht="13.5" customHeight="1"/>
    <row r="34860" ht="13.5" customHeight="1"/>
    <row r="34861" ht="13.5" customHeight="1"/>
    <row r="34862" ht="13.5" customHeight="1"/>
    <row r="34863" ht="13.5" customHeight="1"/>
    <row r="34864" ht="13.5" customHeight="1"/>
    <row r="34865" ht="13.5" customHeight="1"/>
    <row r="34866" ht="13.5" customHeight="1"/>
    <row r="34867" ht="13.5" customHeight="1"/>
    <row r="34868" ht="13.5" customHeight="1"/>
    <row r="34869" ht="13.5" customHeight="1"/>
    <row r="34870" ht="13.5" customHeight="1"/>
    <row r="34871" ht="13.5" customHeight="1"/>
    <row r="34872" ht="13.5" customHeight="1"/>
    <row r="34873" ht="13.5" customHeight="1"/>
    <row r="34874" ht="13.5" customHeight="1"/>
    <row r="34875" ht="13.5" customHeight="1"/>
    <row r="34876" ht="13.5" customHeight="1"/>
    <row r="34877" ht="13.5" customHeight="1"/>
    <row r="34878" ht="13.5" customHeight="1"/>
    <row r="34879" ht="13.5" customHeight="1"/>
    <row r="34880" ht="13.5" customHeight="1"/>
    <row r="34881" ht="13.5" customHeight="1"/>
    <row r="34882" ht="13.5" customHeight="1"/>
    <row r="34883" ht="13.5" customHeight="1"/>
    <row r="34884" ht="13.5" customHeight="1"/>
    <row r="34885" ht="13.5" customHeight="1"/>
    <row r="34886" ht="13.5" customHeight="1"/>
    <row r="34887" ht="13.5" customHeight="1"/>
    <row r="34888" ht="13.5" customHeight="1"/>
    <row r="34889" ht="13.5" customHeight="1"/>
    <row r="34890" ht="13.5" customHeight="1"/>
    <row r="34891" ht="13.5" customHeight="1"/>
    <row r="34892" ht="13.5" customHeight="1"/>
    <row r="34893" ht="13.5" customHeight="1"/>
    <row r="34894" ht="13.5" customHeight="1"/>
    <row r="34895" ht="13.5" customHeight="1"/>
    <row r="34896" ht="13.5" customHeight="1"/>
    <row r="34897" ht="13.5" customHeight="1"/>
    <row r="34898" ht="13.5" customHeight="1"/>
    <row r="34899" ht="13.5" customHeight="1"/>
    <row r="34900" ht="13.5" customHeight="1"/>
    <row r="34901" ht="13.5" customHeight="1"/>
    <row r="34902" ht="13.5" customHeight="1"/>
    <row r="34903" ht="13.5" customHeight="1"/>
    <row r="34904" ht="13.5" customHeight="1"/>
    <row r="34905" ht="13.5" customHeight="1"/>
    <row r="34906" ht="13.5" customHeight="1"/>
    <row r="34907" ht="13.5" customHeight="1"/>
    <row r="34908" ht="13.5" customHeight="1"/>
    <row r="34909" ht="13.5" customHeight="1"/>
    <row r="34910" ht="13.5" customHeight="1"/>
    <row r="34911" ht="13.5" customHeight="1"/>
    <row r="34912" ht="13.5" customHeight="1"/>
    <row r="34913" ht="13.5" customHeight="1"/>
    <row r="34914" ht="13.5" customHeight="1"/>
    <row r="34915" ht="13.5" customHeight="1"/>
    <row r="34916" ht="13.5" customHeight="1"/>
    <row r="34917" ht="13.5" customHeight="1"/>
    <row r="34918" ht="13.5" customHeight="1"/>
    <row r="34919" ht="13.5" customHeight="1"/>
    <row r="34920" ht="13.5" customHeight="1"/>
    <row r="34921" ht="13.5" customHeight="1"/>
    <row r="34922" ht="13.5" customHeight="1"/>
    <row r="34923" ht="13.5" customHeight="1"/>
    <row r="34924" ht="13.5" customHeight="1"/>
    <row r="34925" ht="13.5" customHeight="1"/>
    <row r="34926" ht="13.5" customHeight="1"/>
    <row r="34927" ht="13.5" customHeight="1"/>
    <row r="34928" ht="13.5" customHeight="1"/>
    <row r="34929" ht="13.5" customHeight="1"/>
    <row r="34930" ht="13.5" customHeight="1"/>
    <row r="34931" ht="13.5" customHeight="1"/>
    <row r="34932" ht="13.5" customHeight="1"/>
    <row r="34933" ht="13.5" customHeight="1"/>
    <row r="34934" ht="13.5" customHeight="1"/>
    <row r="34935" ht="13.5" customHeight="1"/>
    <row r="34936" ht="13.5" customHeight="1"/>
    <row r="34937" ht="13.5" customHeight="1"/>
    <row r="34938" ht="13.5" customHeight="1"/>
    <row r="34939" ht="13.5" customHeight="1"/>
    <row r="34940" ht="13.5" customHeight="1"/>
    <row r="34941" ht="13.5" customHeight="1"/>
    <row r="34942" ht="13.5" customHeight="1"/>
    <row r="34943" ht="13.5" customHeight="1"/>
    <row r="34944" ht="13.5" customHeight="1"/>
    <row r="34945" ht="13.5" customHeight="1"/>
    <row r="34946" ht="13.5" customHeight="1"/>
    <row r="34947" ht="13.5" customHeight="1"/>
    <row r="34948" ht="13.5" customHeight="1"/>
    <row r="34949" ht="13.5" customHeight="1"/>
    <row r="34950" ht="13.5" customHeight="1"/>
    <row r="34951" ht="13.5" customHeight="1"/>
    <row r="34952" ht="13.5" customHeight="1"/>
    <row r="34953" ht="13.5" customHeight="1"/>
    <row r="34954" ht="13.5" customHeight="1"/>
    <row r="34955" ht="13.5" customHeight="1"/>
    <row r="34956" ht="13.5" customHeight="1"/>
    <row r="34957" ht="13.5" customHeight="1"/>
    <row r="34958" ht="13.5" customHeight="1"/>
    <row r="34959" ht="13.5" customHeight="1"/>
    <row r="34960" ht="13.5" customHeight="1"/>
    <row r="34961" ht="13.5" customHeight="1"/>
    <row r="34962" ht="13.5" customHeight="1"/>
    <row r="34963" ht="13.5" customHeight="1"/>
    <row r="34964" ht="13.5" customHeight="1"/>
    <row r="34965" ht="13.5" customHeight="1"/>
    <row r="34966" ht="13.5" customHeight="1"/>
    <row r="34967" ht="13.5" customHeight="1"/>
    <row r="34968" ht="13.5" customHeight="1"/>
    <row r="34969" ht="13.5" customHeight="1"/>
    <row r="34970" ht="13.5" customHeight="1"/>
    <row r="34971" ht="13.5" customHeight="1"/>
    <row r="34972" ht="13.5" customHeight="1"/>
    <row r="34973" ht="13.5" customHeight="1"/>
    <row r="34974" ht="13.5" customHeight="1"/>
    <row r="34975" ht="13.5" customHeight="1"/>
    <row r="34976" ht="13.5" customHeight="1"/>
    <row r="34977" ht="13.5" customHeight="1"/>
    <row r="34978" ht="13.5" customHeight="1"/>
    <row r="34979" ht="13.5" customHeight="1"/>
    <row r="34980" ht="13.5" customHeight="1"/>
    <row r="34981" ht="13.5" customHeight="1"/>
    <row r="34982" ht="13.5" customHeight="1"/>
    <row r="34983" ht="13.5" customHeight="1"/>
    <row r="34984" ht="13.5" customHeight="1"/>
    <row r="34985" ht="13.5" customHeight="1"/>
    <row r="34986" ht="13.5" customHeight="1"/>
    <row r="34987" ht="13.5" customHeight="1"/>
    <row r="34988" ht="13.5" customHeight="1"/>
    <row r="34989" ht="13.5" customHeight="1"/>
    <row r="34990" ht="13.5" customHeight="1"/>
    <row r="34991" ht="13.5" customHeight="1"/>
    <row r="34992" ht="13.5" customHeight="1"/>
    <row r="34993" ht="13.5" customHeight="1"/>
    <row r="34994" ht="13.5" customHeight="1"/>
    <row r="34995" ht="13.5" customHeight="1"/>
    <row r="34996" ht="13.5" customHeight="1"/>
    <row r="34997" ht="13.5" customHeight="1"/>
    <row r="34998" ht="13.5" customHeight="1"/>
    <row r="34999" ht="13.5" customHeight="1"/>
    <row r="35000" ht="13.5" customHeight="1"/>
    <row r="35001" ht="13.5" customHeight="1"/>
    <row r="35002" ht="13.5" customHeight="1"/>
    <row r="35003" ht="13.5" customHeight="1"/>
    <row r="35004" ht="13.5" customHeight="1"/>
    <row r="35005" ht="13.5" customHeight="1"/>
    <row r="35006" ht="13.5" customHeight="1"/>
    <row r="35007" ht="13.5" customHeight="1"/>
    <row r="35008" ht="13.5" customHeight="1"/>
    <row r="35009" ht="13.5" customHeight="1"/>
    <row r="35010" ht="13.5" customHeight="1"/>
    <row r="35011" ht="13.5" customHeight="1"/>
    <row r="35012" ht="13.5" customHeight="1"/>
    <row r="35013" ht="13.5" customHeight="1"/>
    <row r="35014" ht="13.5" customHeight="1"/>
    <row r="35015" ht="13.5" customHeight="1"/>
    <row r="35016" ht="13.5" customHeight="1"/>
    <row r="35017" ht="13.5" customHeight="1"/>
    <row r="35018" ht="13.5" customHeight="1"/>
    <row r="35019" ht="13.5" customHeight="1"/>
    <row r="35020" ht="13.5" customHeight="1"/>
    <row r="35021" ht="13.5" customHeight="1"/>
    <row r="35022" ht="13.5" customHeight="1"/>
    <row r="35023" ht="13.5" customHeight="1"/>
    <row r="35024" ht="13.5" customHeight="1"/>
    <row r="35025" ht="13.5" customHeight="1"/>
    <row r="35026" ht="13.5" customHeight="1"/>
    <row r="35027" ht="13.5" customHeight="1"/>
    <row r="35028" ht="13.5" customHeight="1"/>
    <row r="35029" ht="13.5" customHeight="1"/>
    <row r="35030" ht="13.5" customHeight="1"/>
    <row r="35031" ht="13.5" customHeight="1"/>
    <row r="35032" ht="13.5" customHeight="1"/>
    <row r="35033" ht="13.5" customHeight="1"/>
    <row r="35034" ht="13.5" customHeight="1"/>
    <row r="35035" ht="13.5" customHeight="1"/>
    <row r="35036" ht="13.5" customHeight="1"/>
    <row r="35037" ht="13.5" customHeight="1"/>
    <row r="35038" ht="13.5" customHeight="1"/>
    <row r="35039" ht="13.5" customHeight="1"/>
    <row r="35040" ht="13.5" customHeight="1"/>
    <row r="35041" ht="13.5" customHeight="1"/>
    <row r="35042" ht="13.5" customHeight="1"/>
    <row r="35043" ht="13.5" customHeight="1"/>
    <row r="35044" ht="13.5" customHeight="1"/>
    <row r="35045" ht="13.5" customHeight="1"/>
    <row r="35046" ht="13.5" customHeight="1"/>
    <row r="35047" ht="13.5" customHeight="1"/>
    <row r="35048" ht="13.5" customHeight="1"/>
    <row r="35049" ht="13.5" customHeight="1"/>
    <row r="35050" ht="13.5" customHeight="1"/>
    <row r="35051" ht="13.5" customHeight="1"/>
    <row r="35052" ht="13.5" customHeight="1"/>
    <row r="35053" ht="13.5" customHeight="1"/>
    <row r="35054" ht="13.5" customHeight="1"/>
    <row r="35055" ht="13.5" customHeight="1"/>
    <row r="35056" ht="13.5" customHeight="1"/>
    <row r="35057" ht="13.5" customHeight="1"/>
    <row r="35058" ht="13.5" customHeight="1"/>
    <row r="35059" ht="13.5" customHeight="1"/>
    <row r="35060" ht="13.5" customHeight="1"/>
    <row r="35061" ht="13.5" customHeight="1"/>
    <row r="35062" ht="13.5" customHeight="1"/>
    <row r="35063" ht="13.5" customHeight="1"/>
    <row r="35064" ht="13.5" customHeight="1"/>
    <row r="35065" ht="13.5" customHeight="1"/>
    <row r="35066" ht="13.5" customHeight="1"/>
    <row r="35067" ht="13.5" customHeight="1"/>
    <row r="35068" ht="13.5" customHeight="1"/>
    <row r="35069" ht="13.5" customHeight="1"/>
    <row r="35070" ht="13.5" customHeight="1"/>
    <row r="35071" ht="13.5" customHeight="1"/>
    <row r="35072" ht="13.5" customHeight="1"/>
    <row r="35073" ht="13.5" customHeight="1"/>
    <row r="35074" ht="13.5" customHeight="1"/>
    <row r="35075" ht="13.5" customHeight="1"/>
    <row r="35076" ht="13.5" customHeight="1"/>
    <row r="35077" ht="13.5" customHeight="1"/>
    <row r="35078" ht="13.5" customHeight="1"/>
    <row r="35079" ht="13.5" customHeight="1"/>
    <row r="35080" ht="13.5" customHeight="1"/>
    <row r="35081" ht="13.5" customHeight="1"/>
    <row r="35082" ht="13.5" customHeight="1"/>
    <row r="35083" ht="13.5" customHeight="1"/>
    <row r="35084" ht="13.5" customHeight="1"/>
    <row r="35085" ht="13.5" customHeight="1"/>
    <row r="35086" ht="13.5" customHeight="1"/>
    <row r="35087" ht="13.5" customHeight="1"/>
    <row r="35088" ht="13.5" customHeight="1"/>
    <row r="35089" ht="13.5" customHeight="1"/>
    <row r="35090" ht="13.5" customHeight="1"/>
    <row r="35091" ht="13.5" customHeight="1"/>
    <row r="35092" ht="13.5" customHeight="1"/>
    <row r="35093" ht="13.5" customHeight="1"/>
    <row r="35094" ht="13.5" customHeight="1"/>
    <row r="35095" ht="13.5" customHeight="1"/>
    <row r="35096" ht="13.5" customHeight="1"/>
    <row r="35097" ht="13.5" customHeight="1"/>
    <row r="35098" ht="13.5" customHeight="1"/>
    <row r="35099" ht="13.5" customHeight="1"/>
    <row r="35100" ht="13.5" customHeight="1"/>
    <row r="35101" ht="13.5" customHeight="1"/>
    <row r="35102" ht="13.5" customHeight="1"/>
    <row r="35103" ht="13.5" customHeight="1"/>
    <row r="35104" ht="13.5" customHeight="1"/>
    <row r="35105" ht="13.5" customHeight="1"/>
    <row r="35106" ht="13.5" customHeight="1"/>
    <row r="35107" ht="13.5" customHeight="1"/>
    <row r="35108" ht="13.5" customHeight="1"/>
    <row r="35109" ht="13.5" customHeight="1"/>
    <row r="35110" ht="13.5" customHeight="1"/>
    <row r="35111" ht="13.5" customHeight="1"/>
    <row r="35112" ht="13.5" customHeight="1"/>
    <row r="35113" ht="13.5" customHeight="1"/>
    <row r="35114" ht="13.5" customHeight="1"/>
    <row r="35115" ht="13.5" customHeight="1"/>
    <row r="35116" ht="13.5" customHeight="1"/>
    <row r="35117" ht="13.5" customHeight="1"/>
    <row r="35118" ht="13.5" customHeight="1"/>
    <row r="35119" ht="13.5" customHeight="1"/>
    <row r="35120" ht="13.5" customHeight="1"/>
    <row r="35121" ht="13.5" customHeight="1"/>
    <row r="35122" ht="13.5" customHeight="1"/>
    <row r="35123" ht="13.5" customHeight="1"/>
    <row r="35124" ht="13.5" customHeight="1"/>
    <row r="35125" ht="13.5" customHeight="1"/>
    <row r="35126" ht="13.5" customHeight="1"/>
    <row r="35127" ht="13.5" customHeight="1"/>
    <row r="35128" ht="13.5" customHeight="1"/>
    <row r="35129" ht="13.5" customHeight="1"/>
    <row r="35130" ht="13.5" customHeight="1"/>
    <row r="35131" ht="13.5" customHeight="1"/>
    <row r="35132" ht="13.5" customHeight="1"/>
    <row r="35133" ht="13.5" customHeight="1"/>
    <row r="35134" ht="13.5" customHeight="1"/>
    <row r="35135" ht="13.5" customHeight="1"/>
    <row r="35136" ht="13.5" customHeight="1"/>
    <row r="35137" ht="13.5" customHeight="1"/>
    <row r="35138" ht="13.5" customHeight="1"/>
    <row r="35139" ht="13.5" customHeight="1"/>
    <row r="35140" ht="13.5" customHeight="1"/>
    <row r="35141" ht="13.5" customHeight="1"/>
    <row r="35142" ht="13.5" customHeight="1"/>
    <row r="35143" ht="13.5" customHeight="1"/>
    <row r="35144" ht="13.5" customHeight="1"/>
    <row r="35145" ht="13.5" customHeight="1"/>
    <row r="35146" ht="13.5" customHeight="1"/>
    <row r="35147" ht="13.5" customHeight="1"/>
    <row r="35148" ht="13.5" customHeight="1"/>
    <row r="35149" ht="13.5" customHeight="1"/>
    <row r="35150" ht="13.5" customHeight="1"/>
    <row r="35151" ht="13.5" customHeight="1"/>
    <row r="35152" ht="13.5" customHeight="1"/>
    <row r="35153" ht="13.5" customHeight="1"/>
    <row r="35154" ht="13.5" customHeight="1"/>
    <row r="35155" ht="13.5" customHeight="1"/>
    <row r="35156" ht="13.5" customHeight="1"/>
    <row r="35157" ht="13.5" customHeight="1"/>
    <row r="35158" ht="13.5" customHeight="1"/>
    <row r="35159" ht="13.5" customHeight="1"/>
    <row r="35160" ht="13.5" customHeight="1"/>
    <row r="35161" ht="13.5" customHeight="1"/>
    <row r="35162" ht="13.5" customHeight="1"/>
    <row r="35163" ht="13.5" customHeight="1"/>
    <row r="35164" ht="13.5" customHeight="1"/>
    <row r="35165" ht="13.5" customHeight="1"/>
    <row r="35166" ht="13.5" customHeight="1"/>
    <row r="35167" ht="13.5" customHeight="1"/>
    <row r="35168" ht="13.5" customHeight="1"/>
    <row r="35169" ht="13.5" customHeight="1"/>
    <row r="35170" ht="13.5" customHeight="1"/>
    <row r="35171" ht="13.5" customHeight="1"/>
    <row r="35172" ht="13.5" customHeight="1"/>
    <row r="35173" ht="13.5" customHeight="1"/>
    <row r="35174" ht="13.5" customHeight="1"/>
    <row r="35175" ht="13.5" customHeight="1"/>
    <row r="35176" ht="13.5" customHeight="1"/>
    <row r="35177" ht="13.5" customHeight="1"/>
    <row r="35178" ht="13.5" customHeight="1"/>
    <row r="35179" ht="13.5" customHeight="1"/>
    <row r="35180" ht="13.5" customHeight="1"/>
    <row r="35181" ht="13.5" customHeight="1"/>
    <row r="35182" ht="13.5" customHeight="1"/>
    <row r="35183" ht="13.5" customHeight="1"/>
    <row r="35184" ht="13.5" customHeight="1"/>
    <row r="35185" ht="13.5" customHeight="1"/>
    <row r="35186" ht="13.5" customHeight="1"/>
    <row r="35187" ht="13.5" customHeight="1"/>
    <row r="35188" ht="13.5" customHeight="1"/>
    <row r="35189" ht="13.5" customHeight="1"/>
    <row r="35190" ht="13.5" customHeight="1"/>
    <row r="35191" ht="13.5" customHeight="1"/>
    <row r="35192" ht="13.5" customHeight="1"/>
    <row r="35193" ht="13.5" customHeight="1"/>
    <row r="35194" ht="13.5" customHeight="1"/>
    <row r="35195" ht="13.5" customHeight="1"/>
    <row r="35196" ht="13.5" customHeight="1"/>
    <row r="35197" ht="13.5" customHeight="1"/>
    <row r="35198" ht="13.5" customHeight="1"/>
    <row r="35199" ht="13.5" customHeight="1"/>
    <row r="35200" ht="13.5" customHeight="1"/>
    <row r="35201" ht="13.5" customHeight="1"/>
    <row r="35202" ht="13.5" customHeight="1"/>
    <row r="35203" ht="13.5" customHeight="1"/>
    <row r="35204" ht="13.5" customHeight="1"/>
    <row r="35205" ht="13.5" customHeight="1"/>
    <row r="35206" ht="13.5" customHeight="1"/>
    <row r="35207" ht="13.5" customHeight="1"/>
    <row r="35208" ht="13.5" customHeight="1"/>
    <row r="35209" ht="13.5" customHeight="1"/>
    <row r="35210" ht="13.5" customHeight="1"/>
    <row r="35211" ht="13.5" customHeight="1"/>
    <row r="35212" ht="13.5" customHeight="1"/>
    <row r="35213" ht="13.5" customHeight="1"/>
    <row r="35214" ht="13.5" customHeight="1"/>
    <row r="35215" ht="13.5" customHeight="1"/>
    <row r="35216" ht="13.5" customHeight="1"/>
    <row r="35217" ht="13.5" customHeight="1"/>
    <row r="35218" ht="13.5" customHeight="1"/>
    <row r="35219" ht="13.5" customHeight="1"/>
    <row r="35220" ht="13.5" customHeight="1"/>
    <row r="35221" ht="13.5" customHeight="1"/>
    <row r="35222" ht="13.5" customHeight="1"/>
    <row r="35223" ht="13.5" customHeight="1"/>
    <row r="35224" ht="13.5" customHeight="1"/>
    <row r="35225" ht="13.5" customHeight="1"/>
    <row r="35226" ht="13.5" customHeight="1"/>
    <row r="35227" ht="13.5" customHeight="1"/>
    <row r="35228" ht="13.5" customHeight="1"/>
    <row r="35229" ht="13.5" customHeight="1"/>
    <row r="35230" ht="13.5" customHeight="1"/>
    <row r="35231" ht="13.5" customHeight="1"/>
    <row r="35232" ht="13.5" customHeight="1"/>
    <row r="35233" ht="13.5" customHeight="1"/>
    <row r="35234" ht="13.5" customHeight="1"/>
    <row r="35235" ht="13.5" customHeight="1"/>
    <row r="35236" ht="13.5" customHeight="1"/>
    <row r="35237" ht="13.5" customHeight="1"/>
    <row r="35238" ht="13.5" customHeight="1"/>
    <row r="35239" ht="13.5" customHeight="1"/>
    <row r="35240" ht="13.5" customHeight="1"/>
    <row r="35241" ht="13.5" customHeight="1"/>
    <row r="35242" ht="13.5" customHeight="1"/>
    <row r="35243" ht="13.5" customHeight="1"/>
    <row r="35244" ht="13.5" customHeight="1"/>
    <row r="35245" ht="13.5" customHeight="1"/>
    <row r="35246" ht="13.5" customHeight="1"/>
    <row r="35247" ht="13.5" customHeight="1"/>
    <row r="35248" ht="13.5" customHeight="1"/>
    <row r="35249" ht="13.5" customHeight="1"/>
    <row r="35250" ht="13.5" customHeight="1"/>
    <row r="35251" ht="13.5" customHeight="1"/>
    <row r="35252" ht="13.5" customHeight="1"/>
    <row r="35253" ht="13.5" customHeight="1"/>
    <row r="35254" ht="13.5" customHeight="1"/>
    <row r="35255" ht="13.5" customHeight="1"/>
    <row r="35256" ht="13.5" customHeight="1"/>
    <row r="35257" ht="13.5" customHeight="1"/>
    <row r="35258" ht="13.5" customHeight="1"/>
    <row r="35259" ht="13.5" customHeight="1"/>
    <row r="35260" ht="13.5" customHeight="1"/>
    <row r="35261" ht="13.5" customHeight="1"/>
    <row r="35262" ht="13.5" customHeight="1"/>
    <row r="35263" ht="13.5" customHeight="1"/>
    <row r="35264" ht="13.5" customHeight="1"/>
    <row r="35265" ht="13.5" customHeight="1"/>
    <row r="35266" ht="13.5" customHeight="1"/>
    <row r="35267" ht="13.5" customHeight="1"/>
    <row r="35268" ht="13.5" customHeight="1"/>
    <row r="35269" ht="13.5" customHeight="1"/>
    <row r="35270" ht="13.5" customHeight="1"/>
    <row r="35271" ht="13.5" customHeight="1"/>
    <row r="35272" ht="13.5" customHeight="1"/>
    <row r="35273" ht="13.5" customHeight="1"/>
    <row r="35274" ht="13.5" customHeight="1"/>
    <row r="35275" ht="13.5" customHeight="1"/>
    <row r="35276" ht="13.5" customHeight="1"/>
    <row r="35277" ht="13.5" customHeight="1"/>
    <row r="35278" ht="13.5" customHeight="1"/>
    <row r="35279" ht="13.5" customHeight="1"/>
    <row r="35280" ht="13.5" customHeight="1"/>
    <row r="35281" ht="13.5" customHeight="1"/>
    <row r="35282" ht="13.5" customHeight="1"/>
    <row r="35283" ht="13.5" customHeight="1"/>
    <row r="35284" ht="13.5" customHeight="1"/>
    <row r="35285" ht="13.5" customHeight="1"/>
    <row r="35286" ht="13.5" customHeight="1"/>
    <row r="35287" ht="13.5" customHeight="1"/>
    <row r="35288" ht="13.5" customHeight="1"/>
    <row r="35289" ht="13.5" customHeight="1"/>
    <row r="35290" ht="13.5" customHeight="1"/>
    <row r="35291" ht="13.5" customHeight="1"/>
    <row r="35292" ht="13.5" customHeight="1"/>
    <row r="35293" ht="13.5" customHeight="1"/>
    <row r="35294" ht="13.5" customHeight="1"/>
    <row r="35295" ht="13.5" customHeight="1"/>
    <row r="35296" ht="13.5" customHeight="1"/>
    <row r="35297" ht="13.5" customHeight="1"/>
    <row r="35298" ht="13.5" customHeight="1"/>
    <row r="35299" ht="13.5" customHeight="1"/>
    <row r="35300" ht="13.5" customHeight="1"/>
    <row r="35301" ht="13.5" customHeight="1"/>
    <row r="35302" ht="13.5" customHeight="1"/>
    <row r="35303" ht="13.5" customHeight="1"/>
    <row r="35304" ht="13.5" customHeight="1"/>
    <row r="35305" ht="13.5" customHeight="1"/>
    <row r="35306" ht="13.5" customHeight="1"/>
    <row r="35307" ht="13.5" customHeight="1"/>
    <row r="35308" ht="13.5" customHeight="1"/>
    <row r="35309" ht="13.5" customHeight="1"/>
    <row r="35310" ht="13.5" customHeight="1"/>
    <row r="35311" ht="13.5" customHeight="1"/>
    <row r="35312" ht="13.5" customHeight="1"/>
    <row r="35313" ht="13.5" customHeight="1"/>
    <row r="35314" ht="13.5" customHeight="1"/>
    <row r="35315" ht="13.5" customHeight="1"/>
    <row r="35316" ht="13.5" customHeight="1"/>
    <row r="35317" ht="13.5" customHeight="1"/>
    <row r="35318" ht="13.5" customHeight="1"/>
    <row r="35319" ht="13.5" customHeight="1"/>
    <row r="35320" ht="13.5" customHeight="1"/>
    <row r="35321" ht="13.5" customHeight="1"/>
    <row r="35322" ht="13.5" customHeight="1"/>
    <row r="35323" ht="13.5" customHeight="1"/>
    <row r="35324" ht="13.5" customHeight="1"/>
    <row r="35325" ht="13.5" customHeight="1"/>
    <row r="35326" ht="13.5" customHeight="1"/>
    <row r="35327" ht="13.5" customHeight="1"/>
    <row r="35328" ht="13.5" customHeight="1"/>
    <row r="35329" ht="13.5" customHeight="1"/>
    <row r="35330" ht="13.5" customHeight="1"/>
    <row r="35331" ht="13.5" customHeight="1"/>
    <row r="35332" ht="13.5" customHeight="1"/>
    <row r="35333" ht="13.5" customHeight="1"/>
    <row r="35334" ht="13.5" customHeight="1"/>
    <row r="35335" ht="13.5" customHeight="1"/>
    <row r="35336" ht="13.5" customHeight="1"/>
    <row r="35337" ht="13.5" customHeight="1"/>
    <row r="35338" ht="13.5" customHeight="1"/>
    <row r="35339" ht="13.5" customHeight="1"/>
    <row r="35340" ht="13.5" customHeight="1"/>
    <row r="35341" ht="13.5" customHeight="1"/>
    <row r="35342" ht="13.5" customHeight="1"/>
    <row r="35343" ht="13.5" customHeight="1"/>
    <row r="35344" ht="13.5" customHeight="1"/>
    <row r="35345" ht="13.5" customHeight="1"/>
    <row r="35346" ht="13.5" customHeight="1"/>
    <row r="35347" ht="13.5" customHeight="1"/>
    <row r="35348" ht="13.5" customHeight="1"/>
    <row r="35349" ht="13.5" customHeight="1"/>
    <row r="35350" ht="13.5" customHeight="1"/>
    <row r="35351" ht="13.5" customHeight="1"/>
    <row r="35352" ht="13.5" customHeight="1"/>
    <row r="35353" ht="13.5" customHeight="1"/>
    <row r="35354" ht="13.5" customHeight="1"/>
    <row r="35355" ht="13.5" customHeight="1"/>
    <row r="35356" ht="13.5" customHeight="1"/>
    <row r="35357" ht="13.5" customHeight="1"/>
    <row r="35358" ht="13.5" customHeight="1"/>
    <row r="35359" ht="13.5" customHeight="1"/>
    <row r="35360" ht="13.5" customHeight="1"/>
    <row r="35361" ht="13.5" customHeight="1"/>
    <row r="35362" ht="13.5" customHeight="1"/>
    <row r="35363" ht="13.5" customHeight="1"/>
    <row r="35364" ht="13.5" customHeight="1"/>
    <row r="35365" ht="13.5" customHeight="1"/>
    <row r="35366" ht="13.5" customHeight="1"/>
    <row r="35367" ht="13.5" customHeight="1"/>
    <row r="35368" ht="13.5" customHeight="1"/>
    <row r="35369" ht="13.5" customHeight="1"/>
    <row r="35370" ht="13.5" customHeight="1"/>
    <row r="35371" ht="13.5" customHeight="1"/>
    <row r="35372" ht="13.5" customHeight="1"/>
    <row r="35373" ht="13.5" customHeight="1"/>
    <row r="35374" ht="13.5" customHeight="1"/>
    <row r="35375" ht="13.5" customHeight="1"/>
    <row r="35376" ht="13.5" customHeight="1"/>
    <row r="35377" ht="13.5" customHeight="1"/>
    <row r="35378" ht="13.5" customHeight="1"/>
    <row r="35379" ht="13.5" customHeight="1"/>
    <row r="35380" ht="13.5" customHeight="1"/>
    <row r="35381" ht="13.5" customHeight="1"/>
    <row r="35382" ht="13.5" customHeight="1"/>
    <row r="35383" ht="13.5" customHeight="1"/>
    <row r="35384" ht="13.5" customHeight="1"/>
    <row r="35385" ht="13.5" customHeight="1"/>
    <row r="35386" ht="13.5" customHeight="1"/>
    <row r="35387" ht="13.5" customHeight="1"/>
    <row r="35388" ht="13.5" customHeight="1"/>
    <row r="35389" ht="13.5" customHeight="1"/>
    <row r="35390" ht="13.5" customHeight="1"/>
    <row r="35391" ht="13.5" customHeight="1"/>
    <row r="35392" ht="13.5" customHeight="1"/>
    <row r="35393" ht="13.5" customHeight="1"/>
    <row r="35394" ht="13.5" customHeight="1"/>
    <row r="35395" ht="13.5" customHeight="1"/>
    <row r="35396" ht="13.5" customHeight="1"/>
    <row r="35397" ht="13.5" customHeight="1"/>
    <row r="35398" ht="13.5" customHeight="1"/>
    <row r="35399" ht="13.5" customHeight="1"/>
    <row r="35400" ht="13.5" customHeight="1"/>
    <row r="35401" ht="13.5" customHeight="1"/>
    <row r="35402" ht="13.5" customHeight="1"/>
    <row r="35403" ht="13.5" customHeight="1"/>
    <row r="35404" ht="13.5" customHeight="1"/>
    <row r="35405" ht="13.5" customHeight="1"/>
    <row r="35406" ht="13.5" customHeight="1"/>
    <row r="35407" ht="13.5" customHeight="1"/>
    <row r="35408" ht="13.5" customHeight="1"/>
    <row r="35409" ht="13.5" customHeight="1"/>
    <row r="35410" ht="13.5" customHeight="1"/>
    <row r="35411" ht="13.5" customHeight="1"/>
    <row r="35412" ht="13.5" customHeight="1"/>
    <row r="35413" ht="13.5" customHeight="1"/>
    <row r="35414" ht="13.5" customHeight="1"/>
    <row r="35415" ht="13.5" customHeight="1"/>
    <row r="35416" ht="13.5" customHeight="1"/>
    <row r="35417" ht="13.5" customHeight="1"/>
    <row r="35418" ht="13.5" customHeight="1"/>
    <row r="35419" ht="13.5" customHeight="1"/>
    <row r="35420" ht="13.5" customHeight="1"/>
    <row r="35421" ht="13.5" customHeight="1"/>
    <row r="35422" ht="13.5" customHeight="1"/>
    <row r="35423" ht="13.5" customHeight="1"/>
    <row r="35424" ht="13.5" customHeight="1"/>
    <row r="35425" ht="13.5" customHeight="1"/>
    <row r="35426" ht="13.5" customHeight="1"/>
    <row r="35427" ht="13.5" customHeight="1"/>
    <row r="35428" ht="13.5" customHeight="1"/>
    <row r="35429" ht="13.5" customHeight="1"/>
    <row r="35430" ht="13.5" customHeight="1"/>
    <row r="35431" ht="13.5" customHeight="1"/>
    <row r="35432" ht="13.5" customHeight="1"/>
    <row r="35433" ht="13.5" customHeight="1"/>
    <row r="35434" ht="13.5" customHeight="1"/>
    <row r="35435" ht="13.5" customHeight="1"/>
    <row r="35436" ht="13.5" customHeight="1"/>
    <row r="35437" ht="13.5" customHeight="1"/>
    <row r="35438" ht="13.5" customHeight="1"/>
    <row r="35439" ht="13.5" customHeight="1"/>
    <row r="35440" ht="13.5" customHeight="1"/>
    <row r="35441" ht="13.5" customHeight="1"/>
    <row r="35442" ht="13.5" customHeight="1"/>
    <row r="35443" ht="13.5" customHeight="1"/>
    <row r="35444" ht="13.5" customHeight="1"/>
    <row r="35445" ht="13.5" customHeight="1"/>
    <row r="35446" ht="13.5" customHeight="1"/>
    <row r="35447" ht="13.5" customHeight="1"/>
    <row r="35448" ht="13.5" customHeight="1"/>
    <row r="35449" ht="13.5" customHeight="1"/>
    <row r="35450" ht="13.5" customHeight="1"/>
    <row r="35451" ht="13.5" customHeight="1"/>
    <row r="35452" ht="13.5" customHeight="1"/>
    <row r="35453" ht="13.5" customHeight="1"/>
    <row r="35454" ht="13.5" customHeight="1"/>
    <row r="35455" ht="13.5" customHeight="1"/>
    <row r="35456" ht="13.5" customHeight="1"/>
    <row r="35457" ht="13.5" customHeight="1"/>
    <row r="35458" ht="13.5" customHeight="1"/>
    <row r="35459" ht="13.5" customHeight="1"/>
    <row r="35460" ht="13.5" customHeight="1"/>
    <row r="35461" ht="13.5" customHeight="1"/>
    <row r="35462" ht="13.5" customHeight="1"/>
    <row r="35463" ht="13.5" customHeight="1"/>
    <row r="35464" ht="13.5" customHeight="1"/>
    <row r="35465" ht="13.5" customHeight="1"/>
    <row r="35466" ht="13.5" customHeight="1"/>
    <row r="35467" ht="13.5" customHeight="1"/>
    <row r="35468" ht="13.5" customHeight="1"/>
    <row r="35469" ht="13.5" customHeight="1"/>
    <row r="35470" ht="13.5" customHeight="1"/>
    <row r="35471" ht="13.5" customHeight="1"/>
    <row r="35472" ht="13.5" customHeight="1"/>
    <row r="35473" ht="13.5" customHeight="1"/>
    <row r="35474" ht="13.5" customHeight="1"/>
    <row r="35475" ht="13.5" customHeight="1"/>
    <row r="35476" ht="13.5" customHeight="1"/>
    <row r="35477" ht="13.5" customHeight="1"/>
    <row r="35478" ht="13.5" customHeight="1"/>
    <row r="35479" ht="13.5" customHeight="1"/>
    <row r="35480" ht="13.5" customHeight="1"/>
    <row r="35481" ht="13.5" customHeight="1"/>
    <row r="35482" ht="13.5" customHeight="1"/>
    <row r="35483" ht="13.5" customHeight="1"/>
    <row r="35484" ht="13.5" customHeight="1"/>
    <row r="35485" ht="13.5" customHeight="1"/>
    <row r="35486" ht="13.5" customHeight="1"/>
    <row r="35487" ht="13.5" customHeight="1"/>
    <row r="35488" ht="13.5" customHeight="1"/>
    <row r="35489" ht="13.5" customHeight="1"/>
    <row r="35490" ht="13.5" customHeight="1"/>
    <row r="35491" ht="13.5" customHeight="1"/>
    <row r="35492" ht="13.5" customHeight="1"/>
    <row r="35493" ht="13.5" customHeight="1"/>
    <row r="35494" ht="13.5" customHeight="1"/>
    <row r="35495" ht="13.5" customHeight="1"/>
    <row r="35496" ht="13.5" customHeight="1"/>
    <row r="35497" ht="13.5" customHeight="1"/>
    <row r="35498" ht="13.5" customHeight="1"/>
    <row r="35499" ht="13.5" customHeight="1"/>
    <row r="35500" ht="13.5" customHeight="1"/>
    <row r="35501" ht="13.5" customHeight="1"/>
    <row r="35502" ht="13.5" customHeight="1"/>
    <row r="35503" ht="13.5" customHeight="1"/>
    <row r="35504" ht="13.5" customHeight="1"/>
    <row r="35505" ht="13.5" customHeight="1"/>
    <row r="35506" ht="13.5" customHeight="1"/>
    <row r="35507" ht="13.5" customHeight="1"/>
    <row r="35508" ht="13.5" customHeight="1"/>
    <row r="35509" ht="13.5" customHeight="1"/>
    <row r="35510" ht="13.5" customHeight="1"/>
    <row r="35511" ht="13.5" customHeight="1"/>
    <row r="35512" ht="13.5" customHeight="1"/>
    <row r="35513" ht="13.5" customHeight="1"/>
    <row r="35514" ht="13.5" customHeight="1"/>
    <row r="35515" ht="13.5" customHeight="1"/>
    <row r="35516" ht="13.5" customHeight="1"/>
    <row r="35517" ht="13.5" customHeight="1"/>
    <row r="35518" ht="13.5" customHeight="1"/>
    <row r="35519" ht="13.5" customHeight="1"/>
    <row r="35520" ht="13.5" customHeight="1"/>
    <row r="35521" ht="13.5" customHeight="1"/>
    <row r="35522" ht="13.5" customHeight="1"/>
    <row r="35523" ht="13.5" customHeight="1"/>
    <row r="35524" ht="13.5" customHeight="1"/>
    <row r="35525" ht="13.5" customHeight="1"/>
    <row r="35526" ht="13.5" customHeight="1"/>
    <row r="35527" ht="13.5" customHeight="1"/>
    <row r="35528" ht="13.5" customHeight="1"/>
    <row r="35529" ht="13.5" customHeight="1"/>
    <row r="35530" ht="13.5" customHeight="1"/>
    <row r="35531" ht="13.5" customHeight="1"/>
    <row r="35532" ht="13.5" customHeight="1"/>
    <row r="35533" ht="13.5" customHeight="1"/>
    <row r="35534" ht="13.5" customHeight="1"/>
    <row r="35535" ht="13.5" customHeight="1"/>
    <row r="35536" ht="13.5" customHeight="1"/>
    <row r="35537" ht="13.5" customHeight="1"/>
    <row r="35538" ht="13.5" customHeight="1"/>
    <row r="35539" ht="13.5" customHeight="1"/>
    <row r="35540" ht="13.5" customHeight="1"/>
    <row r="35541" ht="13.5" customHeight="1"/>
    <row r="35542" ht="13.5" customHeight="1"/>
    <row r="35543" ht="13.5" customHeight="1"/>
    <row r="35544" ht="13.5" customHeight="1"/>
    <row r="35545" ht="13.5" customHeight="1"/>
    <row r="35546" ht="13.5" customHeight="1"/>
    <row r="35547" ht="13.5" customHeight="1"/>
    <row r="35548" ht="13.5" customHeight="1"/>
    <row r="35549" ht="13.5" customHeight="1"/>
    <row r="35550" ht="13.5" customHeight="1"/>
    <row r="35551" ht="13.5" customHeight="1"/>
    <row r="35552" ht="13.5" customHeight="1"/>
    <row r="35553" ht="13.5" customHeight="1"/>
    <row r="35554" ht="13.5" customHeight="1"/>
    <row r="35555" ht="13.5" customHeight="1"/>
    <row r="35556" ht="13.5" customHeight="1"/>
    <row r="35557" ht="13.5" customHeight="1"/>
    <row r="35558" ht="13.5" customHeight="1"/>
    <row r="35559" ht="13.5" customHeight="1"/>
    <row r="35560" ht="13.5" customHeight="1"/>
    <row r="35561" ht="13.5" customHeight="1"/>
    <row r="35562" ht="13.5" customHeight="1"/>
    <row r="35563" ht="13.5" customHeight="1"/>
    <row r="35564" ht="13.5" customHeight="1"/>
    <row r="35565" ht="13.5" customHeight="1"/>
    <row r="35566" ht="13.5" customHeight="1"/>
    <row r="35567" ht="13.5" customHeight="1"/>
    <row r="35568" ht="13.5" customHeight="1"/>
    <row r="35569" ht="13.5" customHeight="1"/>
    <row r="35570" ht="13.5" customHeight="1"/>
    <row r="35571" ht="13.5" customHeight="1"/>
    <row r="35572" ht="13.5" customHeight="1"/>
    <row r="35573" ht="13.5" customHeight="1"/>
    <row r="35574" ht="13.5" customHeight="1"/>
    <row r="35575" ht="13.5" customHeight="1"/>
    <row r="35576" ht="13.5" customHeight="1"/>
    <row r="35577" ht="13.5" customHeight="1"/>
    <row r="35578" ht="13.5" customHeight="1"/>
    <row r="35579" ht="13.5" customHeight="1"/>
    <row r="35580" ht="13.5" customHeight="1"/>
    <row r="35581" ht="13.5" customHeight="1"/>
    <row r="35582" ht="13.5" customHeight="1"/>
    <row r="35583" ht="13.5" customHeight="1"/>
    <row r="35584" ht="13.5" customHeight="1"/>
    <row r="35585" ht="13.5" customHeight="1"/>
    <row r="35586" ht="13.5" customHeight="1"/>
    <row r="35587" ht="13.5" customHeight="1"/>
    <row r="35588" ht="13.5" customHeight="1"/>
    <row r="35589" ht="13.5" customHeight="1"/>
    <row r="35590" ht="13.5" customHeight="1"/>
    <row r="35591" ht="13.5" customHeight="1"/>
    <row r="35592" ht="13.5" customHeight="1"/>
    <row r="35593" ht="13.5" customHeight="1"/>
    <row r="35594" ht="13.5" customHeight="1"/>
    <row r="35595" ht="13.5" customHeight="1"/>
    <row r="35596" ht="13.5" customHeight="1"/>
    <row r="35597" ht="13.5" customHeight="1"/>
    <row r="35598" ht="13.5" customHeight="1"/>
    <row r="35599" ht="13.5" customHeight="1"/>
    <row r="35600" ht="13.5" customHeight="1"/>
    <row r="35601" ht="13.5" customHeight="1"/>
    <row r="35602" ht="13.5" customHeight="1"/>
    <row r="35603" ht="13.5" customHeight="1"/>
    <row r="35604" ht="13.5" customHeight="1"/>
    <row r="35605" ht="13.5" customHeight="1"/>
    <row r="35606" ht="13.5" customHeight="1"/>
    <row r="35607" ht="13.5" customHeight="1"/>
    <row r="35608" ht="13.5" customHeight="1"/>
    <row r="35609" ht="13.5" customHeight="1"/>
    <row r="35610" ht="13.5" customHeight="1"/>
    <row r="35611" ht="13.5" customHeight="1"/>
    <row r="35612" ht="13.5" customHeight="1"/>
    <row r="35613" ht="13.5" customHeight="1"/>
    <row r="35614" ht="13.5" customHeight="1"/>
    <row r="35615" ht="13.5" customHeight="1"/>
    <row r="35616" ht="13.5" customHeight="1"/>
    <row r="35617" ht="13.5" customHeight="1"/>
    <row r="35618" ht="13.5" customHeight="1"/>
    <row r="35619" ht="13.5" customHeight="1"/>
    <row r="35620" ht="13.5" customHeight="1"/>
    <row r="35621" ht="13.5" customHeight="1"/>
    <row r="35622" ht="13.5" customHeight="1"/>
    <row r="35623" ht="13.5" customHeight="1"/>
    <row r="35624" ht="13.5" customHeight="1"/>
    <row r="35625" ht="13.5" customHeight="1"/>
    <row r="35626" ht="13.5" customHeight="1"/>
    <row r="35627" ht="13.5" customHeight="1"/>
    <row r="35628" ht="13.5" customHeight="1"/>
    <row r="35629" ht="13.5" customHeight="1"/>
    <row r="35630" ht="13.5" customHeight="1"/>
    <row r="35631" ht="13.5" customHeight="1"/>
    <row r="35632" ht="13.5" customHeight="1"/>
    <row r="35633" ht="13.5" customHeight="1"/>
    <row r="35634" ht="13.5" customHeight="1"/>
    <row r="35635" ht="13.5" customHeight="1"/>
    <row r="35636" ht="13.5" customHeight="1"/>
    <row r="35637" ht="13.5" customHeight="1"/>
    <row r="35638" ht="13.5" customHeight="1"/>
    <row r="35639" ht="13.5" customHeight="1"/>
    <row r="35640" ht="13.5" customHeight="1"/>
    <row r="35641" ht="13.5" customHeight="1"/>
    <row r="35642" ht="13.5" customHeight="1"/>
    <row r="35643" ht="13.5" customHeight="1"/>
    <row r="35644" ht="13.5" customHeight="1"/>
    <row r="35645" ht="13.5" customHeight="1"/>
    <row r="35646" ht="13.5" customHeight="1"/>
    <row r="35647" ht="13.5" customHeight="1"/>
    <row r="35648" ht="13.5" customHeight="1"/>
    <row r="35649" ht="13.5" customHeight="1"/>
    <row r="35650" ht="13.5" customHeight="1"/>
    <row r="35651" ht="13.5" customHeight="1"/>
    <row r="35652" ht="13.5" customHeight="1"/>
    <row r="35653" ht="13.5" customHeight="1"/>
    <row r="35654" ht="13.5" customHeight="1"/>
    <row r="35655" ht="13.5" customHeight="1"/>
    <row r="35656" ht="13.5" customHeight="1"/>
    <row r="35657" ht="13.5" customHeight="1"/>
    <row r="35658" ht="13.5" customHeight="1"/>
    <row r="35659" ht="13.5" customHeight="1"/>
    <row r="35660" ht="13.5" customHeight="1"/>
    <row r="35661" ht="13.5" customHeight="1"/>
    <row r="35662" ht="13.5" customHeight="1"/>
    <row r="35663" ht="13.5" customHeight="1"/>
    <row r="35664" ht="13.5" customHeight="1"/>
    <row r="35665" ht="13.5" customHeight="1"/>
    <row r="35666" ht="13.5" customHeight="1"/>
    <row r="35667" ht="13.5" customHeight="1"/>
    <row r="35668" ht="13.5" customHeight="1"/>
    <row r="35669" ht="13.5" customHeight="1"/>
    <row r="35670" ht="13.5" customHeight="1"/>
    <row r="35671" ht="13.5" customHeight="1"/>
    <row r="35672" ht="13.5" customHeight="1"/>
    <row r="35673" ht="13.5" customHeight="1"/>
    <row r="35674" ht="13.5" customHeight="1"/>
    <row r="35675" ht="13.5" customHeight="1"/>
    <row r="35676" ht="13.5" customHeight="1"/>
    <row r="35677" ht="13.5" customHeight="1"/>
    <row r="35678" ht="13.5" customHeight="1"/>
    <row r="35679" ht="13.5" customHeight="1"/>
    <row r="35680" ht="13.5" customHeight="1"/>
    <row r="35681" ht="13.5" customHeight="1"/>
    <row r="35682" ht="13.5" customHeight="1"/>
    <row r="35683" ht="13.5" customHeight="1"/>
    <row r="35684" ht="13.5" customHeight="1"/>
    <row r="35685" ht="13.5" customHeight="1"/>
    <row r="35686" ht="13.5" customHeight="1"/>
    <row r="35687" ht="13.5" customHeight="1"/>
    <row r="35688" ht="13.5" customHeight="1"/>
    <row r="35689" ht="13.5" customHeight="1"/>
    <row r="35690" ht="13.5" customHeight="1"/>
    <row r="35691" ht="13.5" customHeight="1"/>
    <row r="35692" ht="13.5" customHeight="1"/>
    <row r="35693" ht="13.5" customHeight="1"/>
    <row r="35694" ht="13.5" customHeight="1"/>
    <row r="35695" ht="13.5" customHeight="1"/>
    <row r="35696" ht="13.5" customHeight="1"/>
    <row r="35697" ht="13.5" customHeight="1"/>
    <row r="35698" ht="13.5" customHeight="1"/>
    <row r="35699" ht="13.5" customHeight="1"/>
    <row r="35700" ht="13.5" customHeight="1"/>
    <row r="35701" ht="13.5" customHeight="1"/>
    <row r="35702" ht="13.5" customHeight="1"/>
    <row r="35703" ht="13.5" customHeight="1"/>
    <row r="35704" ht="13.5" customHeight="1"/>
    <row r="35705" ht="13.5" customHeight="1"/>
    <row r="35706" ht="13.5" customHeight="1"/>
    <row r="35707" ht="13.5" customHeight="1"/>
    <row r="35708" ht="13.5" customHeight="1"/>
    <row r="35709" ht="13.5" customHeight="1"/>
    <row r="35710" ht="13.5" customHeight="1"/>
    <row r="35711" ht="13.5" customHeight="1"/>
    <row r="35712" ht="13.5" customHeight="1"/>
    <row r="35713" ht="13.5" customHeight="1"/>
    <row r="35714" ht="13.5" customHeight="1"/>
    <row r="35715" ht="13.5" customHeight="1"/>
    <row r="35716" ht="13.5" customHeight="1"/>
    <row r="35717" ht="13.5" customHeight="1"/>
    <row r="35718" ht="13.5" customHeight="1"/>
    <row r="35719" ht="13.5" customHeight="1"/>
    <row r="35720" ht="13.5" customHeight="1"/>
    <row r="35721" ht="13.5" customHeight="1"/>
    <row r="35722" ht="13.5" customHeight="1"/>
    <row r="35723" ht="13.5" customHeight="1"/>
    <row r="35724" ht="13.5" customHeight="1"/>
    <row r="35725" ht="13.5" customHeight="1"/>
    <row r="35726" ht="13.5" customHeight="1"/>
    <row r="35727" ht="13.5" customHeight="1"/>
    <row r="35728" ht="13.5" customHeight="1"/>
    <row r="35729" ht="13.5" customHeight="1"/>
    <row r="35730" ht="13.5" customHeight="1"/>
    <row r="35731" ht="13.5" customHeight="1"/>
    <row r="35732" ht="13.5" customHeight="1"/>
    <row r="35733" ht="13.5" customHeight="1"/>
    <row r="35734" ht="13.5" customHeight="1"/>
    <row r="35735" ht="13.5" customHeight="1"/>
    <row r="35736" ht="13.5" customHeight="1"/>
    <row r="35737" ht="13.5" customHeight="1"/>
    <row r="35738" ht="13.5" customHeight="1"/>
    <row r="35739" ht="13.5" customHeight="1"/>
    <row r="35740" ht="13.5" customHeight="1"/>
    <row r="35741" ht="13.5" customHeight="1"/>
    <row r="35742" ht="13.5" customHeight="1"/>
    <row r="35743" ht="13.5" customHeight="1"/>
    <row r="35744" ht="13.5" customHeight="1"/>
    <row r="35745" ht="13.5" customHeight="1"/>
    <row r="35746" ht="13.5" customHeight="1"/>
    <row r="35747" ht="13.5" customHeight="1"/>
    <row r="35748" ht="13.5" customHeight="1"/>
    <row r="35749" ht="13.5" customHeight="1"/>
    <row r="35750" ht="13.5" customHeight="1"/>
    <row r="35751" ht="13.5" customHeight="1"/>
    <row r="35752" ht="13.5" customHeight="1"/>
    <row r="35753" ht="13.5" customHeight="1"/>
    <row r="35754" ht="13.5" customHeight="1"/>
    <row r="35755" ht="13.5" customHeight="1"/>
    <row r="35756" ht="13.5" customHeight="1"/>
    <row r="35757" ht="13.5" customHeight="1"/>
    <row r="35758" ht="13.5" customHeight="1"/>
    <row r="35759" ht="13.5" customHeight="1"/>
    <row r="35760" ht="13.5" customHeight="1"/>
    <row r="35761" ht="13.5" customHeight="1"/>
    <row r="35762" ht="13.5" customHeight="1"/>
    <row r="35763" ht="13.5" customHeight="1"/>
    <row r="35764" ht="13.5" customHeight="1"/>
    <row r="35765" ht="13.5" customHeight="1"/>
    <row r="35766" ht="13.5" customHeight="1"/>
    <row r="35767" ht="13.5" customHeight="1"/>
    <row r="35768" ht="13.5" customHeight="1"/>
    <row r="35769" ht="13.5" customHeight="1"/>
    <row r="35770" ht="13.5" customHeight="1"/>
    <row r="35771" ht="13.5" customHeight="1"/>
    <row r="35772" ht="13.5" customHeight="1"/>
    <row r="35773" ht="13.5" customHeight="1"/>
    <row r="35774" ht="13.5" customHeight="1"/>
    <row r="35775" ht="13.5" customHeight="1"/>
    <row r="35776" ht="13.5" customHeight="1"/>
    <row r="35777" ht="13.5" customHeight="1"/>
    <row r="35778" ht="13.5" customHeight="1"/>
    <row r="35779" ht="13.5" customHeight="1"/>
    <row r="35780" ht="13.5" customHeight="1"/>
    <row r="35781" ht="13.5" customHeight="1"/>
    <row r="35782" ht="13.5" customHeight="1"/>
    <row r="35783" ht="13.5" customHeight="1"/>
    <row r="35784" ht="13.5" customHeight="1"/>
    <row r="35785" ht="13.5" customHeight="1"/>
    <row r="35786" ht="13.5" customHeight="1"/>
    <row r="35787" ht="13.5" customHeight="1"/>
    <row r="35788" ht="13.5" customHeight="1"/>
    <row r="35789" ht="13.5" customHeight="1"/>
    <row r="35790" ht="13.5" customHeight="1"/>
    <row r="35791" ht="13.5" customHeight="1"/>
    <row r="35792" ht="13.5" customHeight="1"/>
    <row r="35793" ht="13.5" customHeight="1"/>
    <row r="35794" ht="13.5" customHeight="1"/>
    <row r="35795" ht="13.5" customHeight="1"/>
    <row r="35796" ht="13.5" customHeight="1"/>
    <row r="35797" ht="13.5" customHeight="1"/>
    <row r="35798" ht="13.5" customHeight="1"/>
    <row r="35799" ht="13.5" customHeight="1"/>
    <row r="35800" ht="13.5" customHeight="1"/>
    <row r="35801" ht="13.5" customHeight="1"/>
    <row r="35802" ht="13.5" customHeight="1"/>
    <row r="35803" ht="13.5" customHeight="1"/>
    <row r="35804" ht="13.5" customHeight="1"/>
    <row r="35805" ht="13.5" customHeight="1"/>
    <row r="35806" ht="13.5" customHeight="1"/>
    <row r="35807" ht="13.5" customHeight="1"/>
    <row r="35808" ht="13.5" customHeight="1"/>
    <row r="35809" ht="13.5" customHeight="1"/>
    <row r="35810" ht="13.5" customHeight="1"/>
    <row r="35811" ht="13.5" customHeight="1"/>
    <row r="35812" ht="13.5" customHeight="1"/>
    <row r="35813" ht="13.5" customHeight="1"/>
    <row r="35814" ht="13.5" customHeight="1"/>
    <row r="35815" ht="13.5" customHeight="1"/>
    <row r="35816" ht="13.5" customHeight="1"/>
    <row r="35817" ht="13.5" customHeight="1"/>
    <row r="35818" ht="13.5" customHeight="1"/>
    <row r="35819" ht="13.5" customHeight="1"/>
    <row r="35820" ht="13.5" customHeight="1"/>
    <row r="35821" ht="13.5" customHeight="1"/>
    <row r="35822" ht="13.5" customHeight="1"/>
    <row r="35823" ht="13.5" customHeight="1"/>
    <row r="35824" ht="13.5" customHeight="1"/>
    <row r="35825" ht="13.5" customHeight="1"/>
    <row r="35826" ht="13.5" customHeight="1"/>
    <row r="35827" ht="13.5" customHeight="1"/>
    <row r="35828" ht="13.5" customHeight="1"/>
    <row r="35829" ht="13.5" customHeight="1"/>
    <row r="35830" ht="13.5" customHeight="1"/>
    <row r="35831" ht="13.5" customHeight="1"/>
    <row r="35832" ht="13.5" customHeight="1"/>
    <row r="35833" ht="13.5" customHeight="1"/>
    <row r="35834" ht="13.5" customHeight="1"/>
    <row r="35835" ht="13.5" customHeight="1"/>
    <row r="35836" ht="13.5" customHeight="1"/>
    <row r="35837" ht="13.5" customHeight="1"/>
    <row r="35838" ht="13.5" customHeight="1"/>
    <row r="35839" ht="13.5" customHeight="1"/>
    <row r="35840" ht="13.5" customHeight="1"/>
    <row r="35841" ht="13.5" customHeight="1"/>
    <row r="35842" ht="13.5" customHeight="1"/>
    <row r="35843" ht="13.5" customHeight="1"/>
    <row r="35844" ht="13.5" customHeight="1"/>
    <row r="35845" ht="13.5" customHeight="1"/>
    <row r="35846" ht="13.5" customHeight="1"/>
    <row r="35847" ht="13.5" customHeight="1"/>
    <row r="35848" ht="13.5" customHeight="1"/>
    <row r="35849" ht="13.5" customHeight="1"/>
    <row r="35850" ht="13.5" customHeight="1"/>
    <row r="35851" ht="13.5" customHeight="1"/>
    <row r="35852" ht="13.5" customHeight="1"/>
    <row r="35853" ht="13.5" customHeight="1"/>
    <row r="35854" ht="13.5" customHeight="1"/>
    <row r="35855" ht="13.5" customHeight="1"/>
    <row r="35856" ht="13.5" customHeight="1"/>
    <row r="35857" ht="13.5" customHeight="1"/>
    <row r="35858" ht="13.5" customHeight="1"/>
    <row r="35859" ht="13.5" customHeight="1"/>
    <row r="35860" ht="13.5" customHeight="1"/>
    <row r="35861" ht="13.5" customHeight="1"/>
    <row r="35862" ht="13.5" customHeight="1"/>
    <row r="35863" ht="13.5" customHeight="1"/>
    <row r="35864" ht="13.5" customHeight="1"/>
    <row r="35865" ht="13.5" customHeight="1"/>
    <row r="35866" ht="13.5" customHeight="1"/>
    <row r="35867" ht="13.5" customHeight="1"/>
    <row r="35868" ht="13.5" customHeight="1"/>
    <row r="35869" ht="13.5" customHeight="1"/>
    <row r="35870" ht="13.5" customHeight="1"/>
    <row r="35871" ht="13.5" customHeight="1"/>
    <row r="35872" ht="13.5" customHeight="1"/>
    <row r="35873" ht="13.5" customHeight="1"/>
    <row r="35874" ht="13.5" customHeight="1"/>
    <row r="35875" ht="13.5" customHeight="1"/>
    <row r="35876" ht="13.5" customHeight="1"/>
    <row r="35877" ht="13.5" customHeight="1"/>
    <row r="35878" ht="13.5" customHeight="1"/>
    <row r="35879" ht="13.5" customHeight="1"/>
    <row r="35880" ht="13.5" customHeight="1"/>
    <row r="35881" ht="13.5" customHeight="1"/>
    <row r="35882" ht="13.5" customHeight="1"/>
    <row r="35883" ht="13.5" customHeight="1"/>
    <row r="35884" ht="13.5" customHeight="1"/>
    <row r="35885" ht="13.5" customHeight="1"/>
    <row r="35886" ht="13.5" customHeight="1"/>
    <row r="35887" ht="13.5" customHeight="1"/>
    <row r="35888" ht="13.5" customHeight="1"/>
    <row r="35889" ht="13.5" customHeight="1"/>
    <row r="35890" ht="13.5" customHeight="1"/>
    <row r="35891" ht="13.5" customHeight="1"/>
    <row r="35892" ht="13.5" customHeight="1"/>
    <row r="35893" ht="13.5" customHeight="1"/>
    <row r="35894" ht="13.5" customHeight="1"/>
    <row r="35895" ht="13.5" customHeight="1"/>
    <row r="35896" ht="13.5" customHeight="1"/>
    <row r="35897" ht="13.5" customHeight="1"/>
    <row r="35898" ht="13.5" customHeight="1"/>
    <row r="35899" ht="13.5" customHeight="1"/>
    <row r="35900" ht="13.5" customHeight="1"/>
    <row r="35901" ht="13.5" customHeight="1"/>
    <row r="35902" ht="13.5" customHeight="1"/>
    <row r="35903" ht="13.5" customHeight="1"/>
    <row r="35904" ht="13.5" customHeight="1"/>
    <row r="35905" ht="13.5" customHeight="1"/>
    <row r="35906" ht="13.5" customHeight="1"/>
    <row r="35907" ht="13.5" customHeight="1"/>
    <row r="35908" ht="13.5" customHeight="1"/>
    <row r="35909" ht="13.5" customHeight="1"/>
    <row r="35910" ht="13.5" customHeight="1"/>
    <row r="35911" ht="13.5" customHeight="1"/>
    <row r="35912" ht="13.5" customHeight="1"/>
    <row r="35913" ht="13.5" customHeight="1"/>
    <row r="35914" ht="13.5" customHeight="1"/>
    <row r="35915" ht="13.5" customHeight="1"/>
    <row r="35916" ht="13.5" customHeight="1"/>
    <row r="35917" ht="13.5" customHeight="1"/>
    <row r="35918" ht="13.5" customHeight="1"/>
    <row r="35919" ht="13.5" customHeight="1"/>
    <row r="35920" ht="13.5" customHeight="1"/>
    <row r="35921" ht="13.5" customHeight="1"/>
    <row r="35922" ht="13.5" customHeight="1"/>
    <row r="35923" ht="13.5" customHeight="1"/>
    <row r="35924" ht="13.5" customHeight="1"/>
    <row r="35925" ht="13.5" customHeight="1"/>
    <row r="35926" ht="13.5" customHeight="1"/>
    <row r="35927" ht="13.5" customHeight="1"/>
    <row r="35928" ht="13.5" customHeight="1"/>
    <row r="35929" ht="13.5" customHeight="1"/>
    <row r="35930" ht="13.5" customHeight="1"/>
    <row r="35931" ht="13.5" customHeight="1"/>
    <row r="35932" ht="13.5" customHeight="1"/>
    <row r="35933" ht="13.5" customHeight="1"/>
    <row r="35934" ht="13.5" customHeight="1"/>
    <row r="35935" ht="13.5" customHeight="1"/>
    <row r="35936" ht="13.5" customHeight="1"/>
    <row r="35937" ht="13.5" customHeight="1"/>
    <row r="35938" ht="13.5" customHeight="1"/>
    <row r="35939" ht="13.5" customHeight="1"/>
    <row r="35940" ht="13.5" customHeight="1"/>
    <row r="35941" ht="13.5" customHeight="1"/>
    <row r="35942" ht="13.5" customHeight="1"/>
    <row r="35943" ht="13.5" customHeight="1"/>
    <row r="35944" ht="13.5" customHeight="1"/>
    <row r="35945" ht="13.5" customHeight="1"/>
    <row r="35946" ht="13.5" customHeight="1"/>
    <row r="35947" ht="13.5" customHeight="1"/>
    <row r="35948" ht="13.5" customHeight="1"/>
    <row r="35949" ht="13.5" customHeight="1"/>
    <row r="35950" ht="13.5" customHeight="1"/>
    <row r="35951" ht="13.5" customHeight="1"/>
    <row r="35952" ht="13.5" customHeight="1"/>
    <row r="35953" ht="13.5" customHeight="1"/>
    <row r="35954" ht="13.5" customHeight="1"/>
    <row r="35955" ht="13.5" customHeight="1"/>
    <row r="35956" ht="13.5" customHeight="1"/>
    <row r="35957" ht="13.5" customHeight="1"/>
    <row r="35958" ht="13.5" customHeight="1"/>
    <row r="35959" ht="13.5" customHeight="1"/>
    <row r="35960" ht="13.5" customHeight="1"/>
    <row r="35961" ht="13.5" customHeight="1"/>
    <row r="35962" ht="13.5" customHeight="1"/>
    <row r="35963" ht="13.5" customHeight="1"/>
    <row r="35964" ht="13.5" customHeight="1"/>
    <row r="35965" ht="13.5" customHeight="1"/>
    <row r="35966" ht="13.5" customHeight="1"/>
    <row r="35967" ht="13.5" customHeight="1"/>
    <row r="35968" ht="13.5" customHeight="1"/>
    <row r="35969" ht="13.5" customHeight="1"/>
    <row r="35970" ht="13.5" customHeight="1"/>
    <row r="35971" ht="13.5" customHeight="1"/>
    <row r="35972" ht="13.5" customHeight="1"/>
    <row r="35973" ht="13.5" customHeight="1"/>
    <row r="35974" ht="13.5" customHeight="1"/>
    <row r="35975" ht="13.5" customHeight="1"/>
    <row r="35976" ht="13.5" customHeight="1"/>
    <row r="35977" ht="13.5" customHeight="1"/>
    <row r="35978" ht="13.5" customHeight="1"/>
    <row r="35979" ht="13.5" customHeight="1"/>
    <row r="35980" ht="13.5" customHeight="1"/>
    <row r="35981" ht="13.5" customHeight="1"/>
    <row r="35982" ht="13.5" customHeight="1"/>
    <row r="35983" ht="13.5" customHeight="1"/>
    <row r="35984" ht="13.5" customHeight="1"/>
    <row r="35985" ht="13.5" customHeight="1"/>
    <row r="35986" ht="13.5" customHeight="1"/>
    <row r="35987" ht="13.5" customHeight="1"/>
    <row r="35988" ht="13.5" customHeight="1"/>
    <row r="35989" ht="13.5" customHeight="1"/>
    <row r="35990" ht="13.5" customHeight="1"/>
    <row r="35991" ht="13.5" customHeight="1"/>
    <row r="35992" ht="13.5" customHeight="1"/>
    <row r="35993" ht="13.5" customHeight="1"/>
    <row r="35994" ht="13.5" customHeight="1"/>
    <row r="35995" ht="13.5" customHeight="1"/>
    <row r="35996" ht="13.5" customHeight="1"/>
    <row r="35997" ht="13.5" customHeight="1"/>
    <row r="35998" ht="13.5" customHeight="1"/>
    <row r="35999" ht="13.5" customHeight="1"/>
    <row r="36000" ht="13.5" customHeight="1"/>
    <row r="36001" ht="13.5" customHeight="1"/>
    <row r="36002" ht="13.5" customHeight="1"/>
    <row r="36003" ht="13.5" customHeight="1"/>
    <row r="36004" ht="13.5" customHeight="1"/>
    <row r="36005" ht="13.5" customHeight="1"/>
    <row r="36006" ht="13.5" customHeight="1"/>
    <row r="36007" ht="13.5" customHeight="1"/>
    <row r="36008" ht="13.5" customHeight="1"/>
    <row r="36009" ht="13.5" customHeight="1"/>
    <row r="36010" ht="13.5" customHeight="1"/>
    <row r="36011" ht="13.5" customHeight="1"/>
    <row r="36012" ht="13.5" customHeight="1"/>
    <row r="36013" ht="13.5" customHeight="1"/>
    <row r="36014" ht="13.5" customHeight="1"/>
    <row r="36015" ht="13.5" customHeight="1"/>
    <row r="36016" ht="13.5" customHeight="1"/>
    <row r="36017" ht="13.5" customHeight="1"/>
    <row r="36018" ht="13.5" customHeight="1"/>
    <row r="36019" ht="13.5" customHeight="1"/>
    <row r="36020" ht="13.5" customHeight="1"/>
    <row r="36021" ht="13.5" customHeight="1"/>
    <row r="36022" ht="13.5" customHeight="1"/>
    <row r="36023" ht="13.5" customHeight="1"/>
    <row r="36024" ht="13.5" customHeight="1"/>
    <row r="36025" ht="13.5" customHeight="1"/>
    <row r="36026" ht="13.5" customHeight="1"/>
    <row r="36027" ht="13.5" customHeight="1"/>
    <row r="36028" ht="13.5" customHeight="1"/>
    <row r="36029" ht="13.5" customHeight="1"/>
    <row r="36030" ht="13.5" customHeight="1"/>
    <row r="36031" ht="13.5" customHeight="1"/>
    <row r="36032" ht="13.5" customHeight="1"/>
    <row r="36033" ht="13.5" customHeight="1"/>
    <row r="36034" ht="13.5" customHeight="1"/>
    <row r="36035" ht="13.5" customHeight="1"/>
    <row r="36036" ht="13.5" customHeight="1"/>
    <row r="36037" ht="13.5" customHeight="1"/>
    <row r="36038" ht="13.5" customHeight="1"/>
    <row r="36039" ht="13.5" customHeight="1"/>
    <row r="36040" ht="13.5" customHeight="1"/>
    <row r="36041" ht="13.5" customHeight="1"/>
    <row r="36042" ht="13.5" customHeight="1"/>
    <row r="36043" ht="13.5" customHeight="1"/>
    <row r="36044" ht="13.5" customHeight="1"/>
    <row r="36045" ht="13.5" customHeight="1"/>
    <row r="36046" ht="13.5" customHeight="1"/>
    <row r="36047" ht="13.5" customHeight="1"/>
    <row r="36048" ht="13.5" customHeight="1"/>
    <row r="36049" ht="13.5" customHeight="1"/>
    <row r="36050" ht="13.5" customHeight="1"/>
    <row r="36051" ht="13.5" customHeight="1"/>
    <row r="36052" ht="13.5" customHeight="1"/>
    <row r="36053" ht="13.5" customHeight="1"/>
    <row r="36054" ht="13.5" customHeight="1"/>
    <row r="36055" ht="13.5" customHeight="1"/>
    <row r="36056" ht="13.5" customHeight="1"/>
    <row r="36057" ht="13.5" customHeight="1"/>
    <row r="36058" ht="13.5" customHeight="1"/>
    <row r="36059" ht="13.5" customHeight="1"/>
    <row r="36060" ht="13.5" customHeight="1"/>
    <row r="36061" ht="13.5" customHeight="1"/>
    <row r="36062" ht="13.5" customHeight="1"/>
    <row r="36063" ht="13.5" customHeight="1"/>
    <row r="36064" ht="13.5" customHeight="1"/>
    <row r="36065" ht="13.5" customHeight="1"/>
    <row r="36066" ht="13.5" customHeight="1"/>
    <row r="36067" ht="13.5" customHeight="1"/>
    <row r="36068" ht="13.5" customHeight="1"/>
    <row r="36069" ht="13.5" customHeight="1"/>
    <row r="36070" ht="13.5" customHeight="1"/>
    <row r="36071" ht="13.5" customHeight="1"/>
    <row r="36072" ht="13.5" customHeight="1"/>
    <row r="36073" ht="13.5" customHeight="1"/>
    <row r="36074" ht="13.5" customHeight="1"/>
    <row r="36075" ht="13.5" customHeight="1"/>
    <row r="36076" ht="13.5" customHeight="1"/>
    <row r="36077" ht="13.5" customHeight="1"/>
    <row r="36078" ht="13.5" customHeight="1"/>
    <row r="36079" ht="13.5" customHeight="1"/>
    <row r="36080" ht="13.5" customHeight="1"/>
    <row r="36081" ht="13.5" customHeight="1"/>
    <row r="36082" ht="13.5" customHeight="1"/>
    <row r="36083" ht="13.5" customHeight="1"/>
    <row r="36084" ht="13.5" customHeight="1"/>
    <row r="36085" ht="13.5" customHeight="1"/>
    <row r="36086" ht="13.5" customHeight="1"/>
    <row r="36087" ht="13.5" customHeight="1"/>
    <row r="36088" ht="13.5" customHeight="1"/>
    <row r="36089" ht="13.5" customHeight="1"/>
    <row r="36090" ht="13.5" customHeight="1"/>
    <row r="36091" ht="13.5" customHeight="1"/>
    <row r="36092" ht="13.5" customHeight="1"/>
    <row r="36093" ht="13.5" customHeight="1"/>
    <row r="36094" ht="13.5" customHeight="1"/>
    <row r="36095" ht="13.5" customHeight="1"/>
    <row r="36096" ht="13.5" customHeight="1"/>
    <row r="36097" ht="13.5" customHeight="1"/>
    <row r="36098" ht="13.5" customHeight="1"/>
    <row r="36099" ht="13.5" customHeight="1"/>
    <row r="36100" ht="13.5" customHeight="1"/>
    <row r="36101" ht="13.5" customHeight="1"/>
    <row r="36102" ht="13.5" customHeight="1"/>
    <row r="36103" ht="13.5" customHeight="1"/>
    <row r="36104" ht="13.5" customHeight="1"/>
    <row r="36105" ht="13.5" customHeight="1"/>
    <row r="36106" ht="13.5" customHeight="1"/>
    <row r="36107" ht="13.5" customHeight="1"/>
    <row r="36108" ht="13.5" customHeight="1"/>
    <row r="36109" ht="13.5" customHeight="1"/>
    <row r="36110" ht="13.5" customHeight="1"/>
    <row r="36111" ht="13.5" customHeight="1"/>
    <row r="36112" ht="13.5" customHeight="1"/>
    <row r="36113" ht="13.5" customHeight="1"/>
    <row r="36114" ht="13.5" customHeight="1"/>
    <row r="36115" ht="13.5" customHeight="1"/>
    <row r="36116" ht="13.5" customHeight="1"/>
    <row r="36117" ht="13.5" customHeight="1"/>
    <row r="36118" ht="13.5" customHeight="1"/>
    <row r="36119" ht="13.5" customHeight="1"/>
    <row r="36120" ht="13.5" customHeight="1"/>
    <row r="36121" ht="13.5" customHeight="1"/>
    <row r="36122" ht="13.5" customHeight="1"/>
    <row r="36123" ht="13.5" customHeight="1"/>
    <row r="36124" ht="13.5" customHeight="1"/>
    <row r="36125" ht="13.5" customHeight="1"/>
    <row r="36126" ht="13.5" customHeight="1"/>
    <row r="36127" ht="13.5" customHeight="1"/>
    <row r="36128" ht="13.5" customHeight="1"/>
    <row r="36129" ht="13.5" customHeight="1"/>
    <row r="36130" ht="13.5" customHeight="1"/>
    <row r="36131" ht="13.5" customHeight="1"/>
    <row r="36132" ht="13.5" customHeight="1"/>
    <row r="36133" ht="13.5" customHeight="1"/>
    <row r="36134" ht="13.5" customHeight="1"/>
    <row r="36135" ht="13.5" customHeight="1"/>
    <row r="36136" ht="13.5" customHeight="1"/>
    <row r="36137" ht="13.5" customHeight="1"/>
    <row r="36138" ht="13.5" customHeight="1"/>
    <row r="36139" ht="13.5" customHeight="1"/>
    <row r="36140" ht="13.5" customHeight="1"/>
    <row r="36141" ht="13.5" customHeight="1"/>
    <row r="36142" ht="13.5" customHeight="1"/>
    <row r="36143" ht="13.5" customHeight="1"/>
    <row r="36144" ht="13.5" customHeight="1"/>
    <row r="36145" ht="13.5" customHeight="1"/>
    <row r="36146" ht="13.5" customHeight="1"/>
    <row r="36147" ht="13.5" customHeight="1"/>
    <row r="36148" ht="13.5" customHeight="1"/>
    <row r="36149" ht="13.5" customHeight="1"/>
    <row r="36150" ht="13.5" customHeight="1"/>
    <row r="36151" ht="13.5" customHeight="1"/>
    <row r="36152" ht="13.5" customHeight="1"/>
    <row r="36153" ht="13.5" customHeight="1"/>
    <row r="36154" ht="13.5" customHeight="1"/>
    <row r="36155" ht="13.5" customHeight="1"/>
    <row r="36156" ht="13.5" customHeight="1"/>
    <row r="36157" ht="13.5" customHeight="1"/>
    <row r="36158" ht="13.5" customHeight="1"/>
    <row r="36159" ht="13.5" customHeight="1"/>
    <row r="36160" ht="13.5" customHeight="1"/>
    <row r="36161" ht="13.5" customHeight="1"/>
    <row r="36162" ht="13.5" customHeight="1"/>
    <row r="36163" ht="13.5" customHeight="1"/>
    <row r="36164" ht="13.5" customHeight="1"/>
    <row r="36165" ht="13.5" customHeight="1"/>
    <row r="36166" ht="13.5" customHeight="1"/>
    <row r="36167" ht="13.5" customHeight="1"/>
    <row r="36168" ht="13.5" customHeight="1"/>
    <row r="36169" ht="13.5" customHeight="1"/>
    <row r="36170" ht="13.5" customHeight="1"/>
    <row r="36171" ht="13.5" customHeight="1"/>
    <row r="36172" ht="13.5" customHeight="1"/>
    <row r="36173" ht="13.5" customHeight="1"/>
    <row r="36174" ht="13.5" customHeight="1"/>
    <row r="36175" ht="13.5" customHeight="1"/>
    <row r="36176" ht="13.5" customHeight="1"/>
    <row r="36177" ht="13.5" customHeight="1"/>
    <row r="36178" ht="13.5" customHeight="1"/>
    <row r="36179" ht="13.5" customHeight="1"/>
    <row r="36180" ht="13.5" customHeight="1"/>
    <row r="36181" ht="13.5" customHeight="1"/>
    <row r="36182" ht="13.5" customHeight="1"/>
    <row r="36183" ht="13.5" customHeight="1"/>
    <row r="36184" ht="13.5" customHeight="1"/>
    <row r="36185" ht="13.5" customHeight="1"/>
    <row r="36186" ht="13.5" customHeight="1"/>
    <row r="36187" ht="13.5" customHeight="1"/>
    <row r="36188" ht="13.5" customHeight="1"/>
    <row r="36189" ht="13.5" customHeight="1"/>
    <row r="36190" ht="13.5" customHeight="1"/>
    <row r="36191" ht="13.5" customHeight="1"/>
    <row r="36192" ht="13.5" customHeight="1"/>
    <row r="36193" ht="13.5" customHeight="1"/>
    <row r="36194" ht="13.5" customHeight="1"/>
    <row r="36195" ht="13.5" customHeight="1"/>
    <row r="36196" ht="13.5" customHeight="1"/>
    <row r="36197" ht="13.5" customHeight="1"/>
    <row r="36198" ht="13.5" customHeight="1"/>
    <row r="36199" ht="13.5" customHeight="1"/>
    <row r="36200" ht="13.5" customHeight="1"/>
    <row r="36201" ht="13.5" customHeight="1"/>
    <row r="36202" ht="13.5" customHeight="1"/>
    <row r="36203" ht="13.5" customHeight="1"/>
    <row r="36204" ht="13.5" customHeight="1"/>
    <row r="36205" ht="13.5" customHeight="1"/>
    <row r="36206" ht="13.5" customHeight="1"/>
    <row r="36207" ht="13.5" customHeight="1"/>
    <row r="36208" ht="13.5" customHeight="1"/>
    <row r="36209" ht="13.5" customHeight="1"/>
    <row r="36210" ht="13.5" customHeight="1"/>
    <row r="36211" ht="13.5" customHeight="1"/>
    <row r="36212" ht="13.5" customHeight="1"/>
    <row r="36213" ht="13.5" customHeight="1"/>
    <row r="36214" ht="13.5" customHeight="1"/>
    <row r="36215" ht="13.5" customHeight="1"/>
    <row r="36216" ht="13.5" customHeight="1"/>
    <row r="36217" ht="13.5" customHeight="1"/>
    <row r="36218" ht="13.5" customHeight="1"/>
    <row r="36219" ht="13.5" customHeight="1"/>
    <row r="36220" ht="13.5" customHeight="1"/>
    <row r="36221" ht="13.5" customHeight="1"/>
    <row r="36222" ht="13.5" customHeight="1"/>
    <row r="36223" ht="13.5" customHeight="1"/>
    <row r="36224" ht="13.5" customHeight="1"/>
    <row r="36225" ht="13.5" customHeight="1"/>
    <row r="36226" ht="13.5" customHeight="1"/>
    <row r="36227" ht="13.5" customHeight="1"/>
    <row r="36228" ht="13.5" customHeight="1"/>
    <row r="36229" ht="13.5" customHeight="1"/>
    <row r="36230" ht="13.5" customHeight="1"/>
    <row r="36231" ht="13.5" customHeight="1"/>
    <row r="36232" ht="13.5" customHeight="1"/>
    <row r="36233" ht="13.5" customHeight="1"/>
    <row r="36234" ht="13.5" customHeight="1"/>
    <row r="36235" ht="13.5" customHeight="1"/>
    <row r="36236" ht="13.5" customHeight="1"/>
    <row r="36237" ht="13.5" customHeight="1"/>
    <row r="36238" ht="13.5" customHeight="1"/>
    <row r="36239" ht="13.5" customHeight="1"/>
    <row r="36240" ht="13.5" customHeight="1"/>
    <row r="36241" ht="13.5" customHeight="1"/>
    <row r="36242" ht="13.5" customHeight="1"/>
    <row r="36243" ht="13.5" customHeight="1"/>
    <row r="36244" ht="13.5" customHeight="1"/>
    <row r="36245" ht="13.5" customHeight="1"/>
    <row r="36246" ht="13.5" customHeight="1"/>
    <row r="36247" ht="13.5" customHeight="1"/>
    <row r="36248" ht="13.5" customHeight="1"/>
    <row r="36249" ht="13.5" customHeight="1"/>
    <row r="36250" ht="13.5" customHeight="1"/>
    <row r="36251" ht="13.5" customHeight="1"/>
    <row r="36252" ht="13.5" customHeight="1"/>
    <row r="36253" ht="13.5" customHeight="1"/>
    <row r="36254" ht="13.5" customHeight="1"/>
    <row r="36255" ht="13.5" customHeight="1"/>
    <row r="36256" ht="13.5" customHeight="1"/>
    <row r="36257" ht="13.5" customHeight="1"/>
    <row r="36258" ht="13.5" customHeight="1"/>
    <row r="36259" ht="13.5" customHeight="1"/>
    <row r="36260" ht="13.5" customHeight="1"/>
    <row r="36261" ht="13.5" customHeight="1"/>
    <row r="36262" ht="13.5" customHeight="1"/>
    <row r="36263" ht="13.5" customHeight="1"/>
    <row r="36264" ht="13.5" customHeight="1"/>
    <row r="36265" ht="13.5" customHeight="1"/>
    <row r="36266" ht="13.5" customHeight="1"/>
    <row r="36267" ht="13.5" customHeight="1"/>
    <row r="36268" ht="13.5" customHeight="1"/>
    <row r="36269" ht="13.5" customHeight="1"/>
    <row r="36270" ht="13.5" customHeight="1"/>
    <row r="36271" ht="13.5" customHeight="1"/>
    <row r="36272" ht="13.5" customHeight="1"/>
    <row r="36273" ht="13.5" customHeight="1"/>
    <row r="36274" ht="13.5" customHeight="1"/>
    <row r="36275" ht="13.5" customHeight="1"/>
    <row r="36276" ht="13.5" customHeight="1"/>
    <row r="36277" ht="13.5" customHeight="1"/>
    <row r="36278" ht="13.5" customHeight="1"/>
    <row r="36279" ht="13.5" customHeight="1"/>
    <row r="36280" ht="13.5" customHeight="1"/>
    <row r="36281" ht="13.5" customHeight="1"/>
    <row r="36282" ht="13.5" customHeight="1"/>
    <row r="36283" ht="13.5" customHeight="1"/>
    <row r="36284" ht="13.5" customHeight="1"/>
    <row r="36285" ht="13.5" customHeight="1"/>
    <row r="36286" ht="13.5" customHeight="1"/>
    <row r="36287" ht="13.5" customHeight="1"/>
    <row r="36288" ht="13.5" customHeight="1"/>
    <row r="36289" ht="13.5" customHeight="1"/>
    <row r="36290" ht="13.5" customHeight="1"/>
    <row r="36291" ht="13.5" customHeight="1"/>
    <row r="36292" ht="13.5" customHeight="1"/>
    <row r="36293" ht="13.5" customHeight="1"/>
    <row r="36294" ht="13.5" customHeight="1"/>
    <row r="36295" ht="13.5" customHeight="1"/>
    <row r="36296" ht="13.5" customHeight="1"/>
    <row r="36297" ht="13.5" customHeight="1"/>
    <row r="36298" ht="13.5" customHeight="1"/>
    <row r="36299" ht="13.5" customHeight="1"/>
    <row r="36300" ht="13.5" customHeight="1"/>
    <row r="36301" ht="13.5" customHeight="1"/>
    <row r="36302" ht="13.5" customHeight="1"/>
    <row r="36303" ht="13.5" customHeight="1"/>
    <row r="36304" ht="13.5" customHeight="1"/>
    <row r="36305" ht="13.5" customHeight="1"/>
    <row r="36306" ht="13.5" customHeight="1"/>
    <row r="36307" ht="13.5" customHeight="1"/>
    <row r="36308" ht="13.5" customHeight="1"/>
    <row r="36309" ht="13.5" customHeight="1"/>
    <row r="36310" ht="13.5" customHeight="1"/>
    <row r="36311" ht="13.5" customHeight="1"/>
    <row r="36312" ht="13.5" customHeight="1"/>
    <row r="36313" ht="13.5" customHeight="1"/>
    <row r="36314" ht="13.5" customHeight="1"/>
    <row r="36315" ht="13.5" customHeight="1"/>
    <row r="36316" ht="13.5" customHeight="1"/>
    <row r="36317" ht="13.5" customHeight="1"/>
    <row r="36318" ht="13.5" customHeight="1"/>
    <row r="36319" ht="13.5" customHeight="1"/>
    <row r="36320" ht="13.5" customHeight="1"/>
    <row r="36321" ht="13.5" customHeight="1"/>
    <row r="36322" ht="13.5" customHeight="1"/>
    <row r="36323" ht="13.5" customHeight="1"/>
    <row r="36324" ht="13.5" customHeight="1"/>
    <row r="36325" ht="13.5" customHeight="1"/>
    <row r="36326" ht="13.5" customHeight="1"/>
    <row r="36327" ht="13.5" customHeight="1"/>
    <row r="36328" ht="13.5" customHeight="1"/>
    <row r="36329" ht="13.5" customHeight="1"/>
    <row r="36330" ht="13.5" customHeight="1"/>
    <row r="36331" ht="13.5" customHeight="1"/>
    <row r="36332" ht="13.5" customHeight="1"/>
    <row r="36333" ht="13.5" customHeight="1"/>
    <row r="36334" ht="13.5" customHeight="1"/>
    <row r="36335" ht="13.5" customHeight="1"/>
    <row r="36336" ht="13.5" customHeight="1"/>
    <row r="36337" ht="13.5" customHeight="1"/>
    <row r="36338" ht="13.5" customHeight="1"/>
    <row r="36339" ht="13.5" customHeight="1"/>
    <row r="36340" ht="13.5" customHeight="1"/>
    <row r="36341" ht="13.5" customHeight="1"/>
    <row r="36342" ht="13.5" customHeight="1"/>
    <row r="36343" ht="13.5" customHeight="1"/>
    <row r="36344" ht="13.5" customHeight="1"/>
    <row r="36345" ht="13.5" customHeight="1"/>
    <row r="36346" ht="13.5" customHeight="1"/>
    <row r="36347" ht="13.5" customHeight="1"/>
    <row r="36348" ht="13.5" customHeight="1"/>
    <row r="36349" ht="13.5" customHeight="1"/>
    <row r="36350" ht="13.5" customHeight="1"/>
    <row r="36351" ht="13.5" customHeight="1"/>
    <row r="36352" ht="13.5" customHeight="1"/>
    <row r="36353" ht="13.5" customHeight="1"/>
    <row r="36354" ht="13.5" customHeight="1"/>
    <row r="36355" ht="13.5" customHeight="1"/>
    <row r="36356" ht="13.5" customHeight="1"/>
    <row r="36357" ht="13.5" customHeight="1"/>
    <row r="36358" ht="13.5" customHeight="1"/>
    <row r="36359" ht="13.5" customHeight="1"/>
    <row r="36360" ht="13.5" customHeight="1"/>
    <row r="36361" ht="13.5" customHeight="1"/>
    <row r="36362" ht="13.5" customHeight="1"/>
    <row r="36363" ht="13.5" customHeight="1"/>
    <row r="36364" ht="13.5" customHeight="1"/>
    <row r="36365" ht="13.5" customHeight="1"/>
    <row r="36366" ht="13.5" customHeight="1"/>
    <row r="36367" ht="13.5" customHeight="1"/>
    <row r="36368" ht="13.5" customHeight="1"/>
    <row r="36369" ht="13.5" customHeight="1"/>
    <row r="36370" ht="13.5" customHeight="1"/>
    <row r="36371" ht="13.5" customHeight="1"/>
    <row r="36372" ht="13.5" customHeight="1"/>
    <row r="36373" ht="13.5" customHeight="1"/>
    <row r="36374" ht="13.5" customHeight="1"/>
    <row r="36375" ht="13.5" customHeight="1"/>
    <row r="36376" ht="13.5" customHeight="1"/>
    <row r="36377" ht="13.5" customHeight="1"/>
    <row r="36378" ht="13.5" customHeight="1"/>
    <row r="36379" ht="13.5" customHeight="1"/>
    <row r="36380" ht="13.5" customHeight="1"/>
    <row r="36381" ht="13.5" customHeight="1"/>
    <row r="36382" ht="13.5" customHeight="1"/>
    <row r="36383" ht="13.5" customHeight="1"/>
    <row r="36384" ht="13.5" customHeight="1"/>
    <row r="36385" ht="13.5" customHeight="1"/>
    <row r="36386" ht="13.5" customHeight="1"/>
    <row r="36387" ht="13.5" customHeight="1"/>
    <row r="36388" ht="13.5" customHeight="1"/>
    <row r="36389" ht="13.5" customHeight="1"/>
    <row r="36390" ht="13.5" customHeight="1"/>
    <row r="36391" ht="13.5" customHeight="1"/>
    <row r="36392" ht="13.5" customHeight="1"/>
    <row r="36393" ht="13.5" customHeight="1"/>
    <row r="36394" ht="13.5" customHeight="1"/>
    <row r="36395" ht="13.5" customHeight="1"/>
    <row r="36396" ht="13.5" customHeight="1"/>
    <row r="36397" ht="13.5" customHeight="1"/>
    <row r="36398" ht="13.5" customHeight="1"/>
    <row r="36399" ht="13.5" customHeight="1"/>
    <row r="36400" ht="13.5" customHeight="1"/>
    <row r="36401" ht="13.5" customHeight="1"/>
    <row r="36402" ht="13.5" customHeight="1"/>
    <row r="36403" ht="13.5" customHeight="1"/>
    <row r="36404" ht="13.5" customHeight="1"/>
    <row r="36405" ht="13.5" customHeight="1"/>
    <row r="36406" ht="13.5" customHeight="1"/>
    <row r="36407" ht="13.5" customHeight="1"/>
    <row r="36408" ht="13.5" customHeight="1"/>
    <row r="36409" ht="13.5" customHeight="1"/>
    <row r="36410" ht="13.5" customHeight="1"/>
    <row r="36411" ht="13.5" customHeight="1"/>
    <row r="36412" ht="13.5" customHeight="1"/>
    <row r="36413" ht="13.5" customHeight="1"/>
    <row r="36414" ht="13.5" customHeight="1"/>
    <row r="36415" ht="13.5" customHeight="1"/>
    <row r="36416" ht="13.5" customHeight="1"/>
    <row r="36417" ht="13.5" customHeight="1"/>
    <row r="36418" ht="13.5" customHeight="1"/>
    <row r="36419" ht="13.5" customHeight="1"/>
    <row r="36420" ht="13.5" customHeight="1"/>
    <row r="36421" ht="13.5" customHeight="1"/>
    <row r="36422" ht="13.5" customHeight="1"/>
    <row r="36423" ht="13.5" customHeight="1"/>
    <row r="36424" ht="13.5" customHeight="1"/>
    <row r="36425" ht="13.5" customHeight="1"/>
    <row r="36426" ht="13.5" customHeight="1"/>
    <row r="36427" ht="13.5" customHeight="1"/>
    <row r="36428" ht="13.5" customHeight="1"/>
    <row r="36429" ht="13.5" customHeight="1"/>
    <row r="36430" ht="13.5" customHeight="1"/>
    <row r="36431" ht="13.5" customHeight="1"/>
    <row r="36432" ht="13.5" customHeight="1"/>
    <row r="36433" ht="13.5" customHeight="1"/>
    <row r="36434" ht="13.5" customHeight="1"/>
    <row r="36435" ht="13.5" customHeight="1"/>
    <row r="36436" ht="13.5" customHeight="1"/>
    <row r="36437" ht="13.5" customHeight="1"/>
    <row r="36438" ht="13.5" customHeight="1"/>
    <row r="36439" ht="13.5" customHeight="1"/>
    <row r="36440" ht="13.5" customHeight="1"/>
    <row r="36441" ht="13.5" customHeight="1"/>
    <row r="36442" ht="13.5" customHeight="1"/>
    <row r="36443" ht="13.5" customHeight="1"/>
    <row r="36444" ht="13.5" customHeight="1"/>
    <row r="36445" ht="13.5" customHeight="1"/>
    <row r="36446" ht="13.5" customHeight="1"/>
    <row r="36447" ht="13.5" customHeight="1"/>
    <row r="36448" ht="13.5" customHeight="1"/>
    <row r="36449" ht="13.5" customHeight="1"/>
    <row r="36450" ht="13.5" customHeight="1"/>
    <row r="36451" ht="13.5" customHeight="1"/>
    <row r="36452" ht="13.5" customHeight="1"/>
    <row r="36453" ht="13.5" customHeight="1"/>
    <row r="36454" ht="13.5" customHeight="1"/>
    <row r="36455" ht="13.5" customHeight="1"/>
    <row r="36456" ht="13.5" customHeight="1"/>
    <row r="36457" ht="13.5" customHeight="1"/>
    <row r="36458" ht="13.5" customHeight="1"/>
    <row r="36459" ht="13.5" customHeight="1"/>
    <row r="36460" ht="13.5" customHeight="1"/>
    <row r="36461" ht="13.5" customHeight="1"/>
    <row r="36462" ht="13.5" customHeight="1"/>
    <row r="36463" ht="13.5" customHeight="1"/>
    <row r="36464" ht="13.5" customHeight="1"/>
    <row r="36465" ht="13.5" customHeight="1"/>
    <row r="36466" ht="13.5" customHeight="1"/>
    <row r="36467" ht="13.5" customHeight="1"/>
    <row r="36468" ht="13.5" customHeight="1"/>
    <row r="36469" ht="13.5" customHeight="1"/>
    <row r="36470" ht="13.5" customHeight="1"/>
    <row r="36471" ht="13.5" customHeight="1"/>
    <row r="36472" ht="13.5" customHeight="1"/>
    <row r="36473" ht="13.5" customHeight="1"/>
    <row r="36474" ht="13.5" customHeight="1"/>
    <row r="36475" ht="13.5" customHeight="1"/>
    <row r="36476" ht="13.5" customHeight="1"/>
    <row r="36477" ht="13.5" customHeight="1"/>
    <row r="36478" ht="13.5" customHeight="1"/>
    <row r="36479" ht="13.5" customHeight="1"/>
    <row r="36480" ht="13.5" customHeight="1"/>
    <row r="36481" ht="13.5" customHeight="1"/>
    <row r="36482" ht="13.5" customHeight="1"/>
    <row r="36483" ht="13.5" customHeight="1"/>
    <row r="36484" ht="13.5" customHeight="1"/>
    <row r="36485" ht="13.5" customHeight="1"/>
    <row r="36486" ht="13.5" customHeight="1"/>
    <row r="36487" ht="13.5" customHeight="1"/>
    <row r="36488" ht="13.5" customHeight="1"/>
    <row r="36489" ht="13.5" customHeight="1"/>
    <row r="36490" ht="13.5" customHeight="1"/>
    <row r="36491" ht="13.5" customHeight="1"/>
    <row r="36492" ht="13.5" customHeight="1"/>
    <row r="36493" ht="13.5" customHeight="1"/>
    <row r="36494" ht="13.5" customHeight="1"/>
    <row r="36495" ht="13.5" customHeight="1"/>
    <row r="36496" ht="13.5" customHeight="1"/>
    <row r="36497" ht="13.5" customHeight="1"/>
    <row r="36498" ht="13.5" customHeight="1"/>
    <row r="36499" ht="13.5" customHeight="1"/>
    <row r="36500" ht="13.5" customHeight="1"/>
    <row r="36501" ht="13.5" customHeight="1"/>
    <row r="36502" ht="13.5" customHeight="1"/>
    <row r="36503" ht="13.5" customHeight="1"/>
    <row r="36504" ht="13.5" customHeight="1"/>
    <row r="36505" ht="13.5" customHeight="1"/>
    <row r="36506" ht="13.5" customHeight="1"/>
    <row r="36507" ht="13.5" customHeight="1"/>
    <row r="36508" ht="13.5" customHeight="1"/>
    <row r="36509" ht="13.5" customHeight="1"/>
    <row r="36510" ht="13.5" customHeight="1"/>
    <row r="36511" ht="13.5" customHeight="1"/>
    <row r="36512" ht="13.5" customHeight="1"/>
    <row r="36513" ht="13.5" customHeight="1"/>
    <row r="36514" ht="13.5" customHeight="1"/>
    <row r="36515" ht="13.5" customHeight="1"/>
    <row r="36516" ht="13.5" customHeight="1"/>
    <row r="36517" ht="13.5" customHeight="1"/>
    <row r="36518" ht="13.5" customHeight="1"/>
    <row r="36519" ht="13.5" customHeight="1"/>
    <row r="36520" ht="13.5" customHeight="1"/>
    <row r="36521" ht="13.5" customHeight="1"/>
    <row r="36522" ht="13.5" customHeight="1"/>
    <row r="36523" ht="13.5" customHeight="1"/>
    <row r="36524" ht="13.5" customHeight="1"/>
    <row r="36525" ht="13.5" customHeight="1"/>
    <row r="36526" ht="13.5" customHeight="1"/>
    <row r="36527" ht="13.5" customHeight="1"/>
    <row r="36528" ht="13.5" customHeight="1"/>
    <row r="36529" ht="13.5" customHeight="1"/>
    <row r="36530" ht="13.5" customHeight="1"/>
    <row r="36531" ht="13.5" customHeight="1"/>
    <row r="36532" ht="13.5" customHeight="1"/>
    <row r="36533" ht="13.5" customHeight="1"/>
    <row r="36534" ht="13.5" customHeight="1"/>
    <row r="36535" ht="13.5" customHeight="1"/>
    <row r="36536" ht="13.5" customHeight="1"/>
    <row r="36537" ht="13.5" customHeight="1"/>
    <row r="36538" ht="13.5" customHeight="1"/>
    <row r="36539" ht="13.5" customHeight="1"/>
    <row r="36540" ht="13.5" customHeight="1"/>
    <row r="36541" ht="13.5" customHeight="1"/>
    <row r="36542" ht="13.5" customHeight="1"/>
    <row r="36543" ht="13.5" customHeight="1"/>
    <row r="36544" ht="13.5" customHeight="1"/>
    <row r="36545" ht="13.5" customHeight="1"/>
    <row r="36546" ht="13.5" customHeight="1"/>
    <row r="36547" ht="13.5" customHeight="1"/>
    <row r="36548" ht="13.5" customHeight="1"/>
    <row r="36549" ht="13.5" customHeight="1"/>
    <row r="36550" ht="13.5" customHeight="1"/>
    <row r="36551" ht="13.5" customHeight="1"/>
    <row r="36552" ht="13.5" customHeight="1"/>
    <row r="36553" ht="13.5" customHeight="1"/>
    <row r="36554" ht="13.5" customHeight="1"/>
    <row r="36555" ht="13.5" customHeight="1"/>
    <row r="36556" ht="13.5" customHeight="1"/>
    <row r="36557" ht="13.5" customHeight="1"/>
    <row r="36558" ht="13.5" customHeight="1"/>
    <row r="36559" ht="13.5" customHeight="1"/>
    <row r="36560" ht="13.5" customHeight="1"/>
    <row r="36561" ht="13.5" customHeight="1"/>
    <row r="36562" ht="13.5" customHeight="1"/>
    <row r="36563" ht="13.5" customHeight="1"/>
    <row r="36564" ht="13.5" customHeight="1"/>
    <row r="36565" ht="13.5" customHeight="1"/>
    <row r="36566" ht="13.5" customHeight="1"/>
    <row r="36567" ht="13.5" customHeight="1"/>
    <row r="36568" ht="13.5" customHeight="1"/>
    <row r="36569" ht="13.5" customHeight="1"/>
    <row r="36570" ht="13.5" customHeight="1"/>
    <row r="36571" ht="13.5" customHeight="1"/>
    <row r="36572" ht="13.5" customHeight="1"/>
    <row r="36573" ht="13.5" customHeight="1"/>
    <row r="36574" ht="13.5" customHeight="1"/>
    <row r="36575" ht="13.5" customHeight="1"/>
    <row r="36576" ht="13.5" customHeight="1"/>
    <row r="36577" ht="13.5" customHeight="1"/>
    <row r="36578" ht="13.5" customHeight="1"/>
    <row r="36579" ht="13.5" customHeight="1"/>
    <row r="36580" ht="13.5" customHeight="1"/>
    <row r="36581" ht="13.5" customHeight="1"/>
    <row r="36582" ht="13.5" customHeight="1"/>
    <row r="36583" ht="13.5" customHeight="1"/>
    <row r="36584" ht="13.5" customHeight="1"/>
    <row r="36585" ht="13.5" customHeight="1"/>
    <row r="36586" ht="13.5" customHeight="1"/>
    <row r="36587" ht="13.5" customHeight="1"/>
    <row r="36588" ht="13.5" customHeight="1"/>
    <row r="36589" ht="13.5" customHeight="1"/>
    <row r="36590" ht="13.5" customHeight="1"/>
    <row r="36591" ht="13.5" customHeight="1"/>
    <row r="36592" ht="13.5" customHeight="1"/>
    <row r="36593" ht="13.5" customHeight="1"/>
    <row r="36594" ht="13.5" customHeight="1"/>
    <row r="36595" ht="13.5" customHeight="1"/>
    <row r="36596" ht="13.5" customHeight="1"/>
    <row r="36597" ht="13.5" customHeight="1"/>
    <row r="36598" ht="13.5" customHeight="1"/>
    <row r="36599" ht="13.5" customHeight="1"/>
    <row r="36600" ht="13.5" customHeight="1"/>
    <row r="36601" ht="13.5" customHeight="1"/>
    <row r="36602" ht="13.5" customHeight="1"/>
    <row r="36603" ht="13.5" customHeight="1"/>
    <row r="36604" ht="13.5" customHeight="1"/>
    <row r="36605" ht="13.5" customHeight="1"/>
    <row r="36606" ht="13.5" customHeight="1"/>
    <row r="36607" ht="13.5" customHeight="1"/>
    <row r="36608" ht="13.5" customHeight="1"/>
    <row r="36609" ht="13.5" customHeight="1"/>
    <row r="36610" ht="13.5" customHeight="1"/>
    <row r="36611" ht="13.5" customHeight="1"/>
    <row r="36612" ht="13.5" customHeight="1"/>
    <row r="36613" ht="13.5" customHeight="1"/>
    <row r="36614" ht="13.5" customHeight="1"/>
    <row r="36615" ht="13.5" customHeight="1"/>
    <row r="36616" ht="13.5" customHeight="1"/>
    <row r="36617" ht="13.5" customHeight="1"/>
    <row r="36618" ht="13.5" customHeight="1"/>
    <row r="36619" ht="13.5" customHeight="1"/>
    <row r="36620" ht="13.5" customHeight="1"/>
    <row r="36621" ht="13.5" customHeight="1"/>
    <row r="36622" ht="13.5" customHeight="1"/>
    <row r="36623" ht="13.5" customHeight="1"/>
    <row r="36624" ht="13.5" customHeight="1"/>
    <row r="36625" ht="13.5" customHeight="1"/>
    <row r="36626" ht="13.5" customHeight="1"/>
    <row r="36627" ht="13.5" customHeight="1"/>
    <row r="36628" ht="13.5" customHeight="1"/>
    <row r="36629" ht="13.5" customHeight="1"/>
    <row r="36630" ht="13.5" customHeight="1"/>
    <row r="36631" ht="13.5" customHeight="1"/>
    <row r="36632" ht="13.5" customHeight="1"/>
    <row r="36633" ht="13.5" customHeight="1"/>
    <row r="36634" ht="13.5" customHeight="1"/>
    <row r="36635" ht="13.5" customHeight="1"/>
    <row r="36636" ht="13.5" customHeight="1"/>
    <row r="36637" ht="13.5" customHeight="1"/>
    <row r="36638" ht="13.5" customHeight="1"/>
    <row r="36639" ht="13.5" customHeight="1"/>
    <row r="36640" ht="13.5" customHeight="1"/>
    <row r="36641" ht="13.5" customHeight="1"/>
    <row r="36642" ht="13.5" customHeight="1"/>
    <row r="36643" ht="13.5" customHeight="1"/>
    <row r="36644" ht="13.5" customHeight="1"/>
    <row r="36645" ht="13.5" customHeight="1"/>
    <row r="36646" ht="13.5" customHeight="1"/>
    <row r="36647" ht="13.5" customHeight="1"/>
    <row r="36648" ht="13.5" customHeight="1"/>
    <row r="36649" ht="13.5" customHeight="1"/>
    <row r="36650" ht="13.5" customHeight="1"/>
    <row r="36651" ht="13.5" customHeight="1"/>
    <row r="36652" ht="13.5" customHeight="1"/>
    <row r="36653" ht="13.5" customHeight="1"/>
    <row r="36654" ht="13.5" customHeight="1"/>
    <row r="36655" ht="13.5" customHeight="1"/>
    <row r="36656" ht="13.5" customHeight="1"/>
    <row r="36657" ht="13.5" customHeight="1"/>
    <row r="36658" ht="13.5" customHeight="1"/>
    <row r="36659" ht="13.5" customHeight="1"/>
    <row r="36660" ht="13.5" customHeight="1"/>
    <row r="36661" ht="13.5" customHeight="1"/>
    <row r="36662" ht="13.5" customHeight="1"/>
    <row r="36663" ht="13.5" customHeight="1"/>
    <row r="36664" ht="13.5" customHeight="1"/>
    <row r="36665" ht="13.5" customHeight="1"/>
    <row r="36666" ht="13.5" customHeight="1"/>
    <row r="36667" ht="13.5" customHeight="1"/>
    <row r="36668" ht="13.5" customHeight="1"/>
    <row r="36669" ht="13.5" customHeight="1"/>
    <row r="36670" ht="13.5" customHeight="1"/>
    <row r="36671" ht="13.5" customHeight="1"/>
    <row r="36672" ht="13.5" customHeight="1"/>
    <row r="36673" ht="13.5" customHeight="1"/>
    <row r="36674" ht="13.5" customHeight="1"/>
    <row r="36675" ht="13.5" customHeight="1"/>
    <row r="36676" ht="13.5" customHeight="1"/>
    <row r="36677" ht="13.5" customHeight="1"/>
    <row r="36678" ht="13.5" customHeight="1"/>
    <row r="36679" ht="13.5" customHeight="1"/>
    <row r="36680" ht="13.5" customHeight="1"/>
    <row r="36681" ht="13.5" customHeight="1"/>
    <row r="36682" ht="13.5" customHeight="1"/>
    <row r="36683" ht="13.5" customHeight="1"/>
    <row r="36684" ht="13.5" customHeight="1"/>
    <row r="36685" ht="13.5" customHeight="1"/>
    <row r="36686" ht="13.5" customHeight="1"/>
    <row r="36687" ht="13.5" customHeight="1"/>
    <row r="36688" ht="13.5" customHeight="1"/>
    <row r="36689" ht="13.5" customHeight="1"/>
    <row r="36690" ht="13.5" customHeight="1"/>
    <row r="36691" ht="13.5" customHeight="1"/>
    <row r="36692" ht="13.5" customHeight="1"/>
    <row r="36693" ht="13.5" customHeight="1"/>
    <row r="36694" ht="13.5" customHeight="1"/>
    <row r="36695" ht="13.5" customHeight="1"/>
    <row r="36696" ht="13.5" customHeight="1"/>
    <row r="36697" ht="13.5" customHeight="1"/>
    <row r="36698" ht="13.5" customHeight="1"/>
    <row r="36699" ht="13.5" customHeight="1"/>
    <row r="36700" ht="13.5" customHeight="1"/>
    <row r="36701" ht="13.5" customHeight="1"/>
    <row r="36702" ht="13.5" customHeight="1"/>
    <row r="36703" ht="13.5" customHeight="1"/>
    <row r="36704" ht="13.5" customHeight="1"/>
    <row r="36705" ht="13.5" customHeight="1"/>
    <row r="36706" ht="13.5" customHeight="1"/>
    <row r="36707" ht="13.5" customHeight="1"/>
    <row r="36708" ht="13.5" customHeight="1"/>
    <row r="36709" ht="13.5" customHeight="1"/>
    <row r="36710" ht="13.5" customHeight="1"/>
    <row r="36711" ht="13.5" customHeight="1"/>
    <row r="36712" ht="13.5" customHeight="1"/>
    <row r="36713" ht="13.5" customHeight="1"/>
    <row r="36714" ht="13.5" customHeight="1"/>
    <row r="36715" ht="13.5" customHeight="1"/>
    <row r="36716" ht="13.5" customHeight="1"/>
    <row r="36717" ht="13.5" customHeight="1"/>
    <row r="36718" ht="13.5" customHeight="1"/>
    <row r="36719" ht="13.5" customHeight="1"/>
    <row r="36720" ht="13.5" customHeight="1"/>
    <row r="36721" ht="13.5" customHeight="1"/>
    <row r="36722" ht="13.5" customHeight="1"/>
    <row r="36723" ht="13.5" customHeight="1"/>
    <row r="36724" ht="13.5" customHeight="1"/>
    <row r="36725" ht="13.5" customHeight="1"/>
    <row r="36726" ht="13.5" customHeight="1"/>
    <row r="36727" ht="13.5" customHeight="1"/>
    <row r="36728" ht="13.5" customHeight="1"/>
    <row r="36729" ht="13.5" customHeight="1"/>
    <row r="36730" ht="13.5" customHeight="1"/>
    <row r="36731" ht="13.5" customHeight="1"/>
    <row r="36732" ht="13.5" customHeight="1"/>
    <row r="36733" ht="13.5" customHeight="1"/>
    <row r="36734" ht="13.5" customHeight="1"/>
    <row r="36735" ht="13.5" customHeight="1"/>
    <row r="36736" ht="13.5" customHeight="1"/>
    <row r="36737" ht="13.5" customHeight="1"/>
    <row r="36738" ht="13.5" customHeight="1"/>
    <row r="36739" ht="13.5" customHeight="1"/>
    <row r="36740" ht="13.5" customHeight="1"/>
    <row r="36741" ht="13.5" customHeight="1"/>
    <row r="36742" ht="13.5" customHeight="1"/>
    <row r="36743" ht="13.5" customHeight="1"/>
    <row r="36744" ht="13.5" customHeight="1"/>
    <row r="36745" ht="13.5" customHeight="1"/>
    <row r="36746" ht="13.5" customHeight="1"/>
    <row r="36747" ht="13.5" customHeight="1"/>
    <row r="36748" ht="13.5" customHeight="1"/>
    <row r="36749" ht="13.5" customHeight="1"/>
    <row r="36750" ht="13.5" customHeight="1"/>
    <row r="36751" ht="13.5" customHeight="1"/>
    <row r="36752" ht="13.5" customHeight="1"/>
    <row r="36753" ht="13.5" customHeight="1"/>
    <row r="36754" ht="13.5" customHeight="1"/>
    <row r="36755" ht="13.5" customHeight="1"/>
    <row r="36756" ht="13.5" customHeight="1"/>
    <row r="36757" ht="13.5" customHeight="1"/>
    <row r="36758" ht="13.5" customHeight="1"/>
    <row r="36759" ht="13.5" customHeight="1"/>
    <row r="36760" ht="13.5" customHeight="1"/>
    <row r="36761" ht="13.5" customHeight="1"/>
    <row r="36762" ht="13.5" customHeight="1"/>
    <row r="36763" ht="13.5" customHeight="1"/>
    <row r="36764" ht="13.5" customHeight="1"/>
    <row r="36765" ht="13.5" customHeight="1"/>
    <row r="36766" ht="13.5" customHeight="1"/>
    <row r="36767" ht="13.5" customHeight="1"/>
    <row r="36768" ht="13.5" customHeight="1"/>
    <row r="36769" ht="13.5" customHeight="1"/>
    <row r="36770" ht="13.5" customHeight="1"/>
    <row r="36771" ht="13.5" customHeight="1"/>
    <row r="36772" ht="13.5" customHeight="1"/>
    <row r="36773" ht="13.5" customHeight="1"/>
    <row r="36774" ht="13.5" customHeight="1"/>
    <row r="36775" ht="13.5" customHeight="1"/>
    <row r="36776" ht="13.5" customHeight="1"/>
    <row r="36777" ht="13.5" customHeight="1"/>
    <row r="36778" ht="13.5" customHeight="1"/>
    <row r="36779" ht="13.5" customHeight="1"/>
    <row r="36780" ht="13.5" customHeight="1"/>
    <row r="36781" ht="13.5" customHeight="1"/>
    <row r="36782" ht="13.5" customHeight="1"/>
    <row r="36783" ht="13.5" customHeight="1"/>
    <row r="36784" ht="13.5" customHeight="1"/>
    <row r="36785" ht="13.5" customHeight="1"/>
    <row r="36786" ht="13.5" customHeight="1"/>
    <row r="36787" ht="13.5" customHeight="1"/>
    <row r="36788" ht="13.5" customHeight="1"/>
    <row r="36789" ht="13.5" customHeight="1"/>
    <row r="36790" ht="13.5" customHeight="1"/>
    <row r="36791" ht="13.5" customHeight="1"/>
    <row r="36792" ht="13.5" customHeight="1"/>
    <row r="36793" ht="13.5" customHeight="1"/>
    <row r="36794" ht="13.5" customHeight="1"/>
    <row r="36795" ht="13.5" customHeight="1"/>
    <row r="36796" ht="13.5" customHeight="1"/>
    <row r="36797" ht="13.5" customHeight="1"/>
    <row r="36798" ht="13.5" customHeight="1"/>
    <row r="36799" ht="13.5" customHeight="1"/>
    <row r="36800" ht="13.5" customHeight="1"/>
    <row r="36801" ht="13.5" customHeight="1"/>
    <row r="36802" ht="13.5" customHeight="1"/>
    <row r="36803" ht="13.5" customHeight="1"/>
    <row r="36804" ht="13.5" customHeight="1"/>
    <row r="36805" ht="13.5" customHeight="1"/>
    <row r="36806" ht="13.5" customHeight="1"/>
    <row r="36807" ht="13.5" customHeight="1"/>
    <row r="36808" ht="13.5" customHeight="1"/>
    <row r="36809" ht="13.5" customHeight="1"/>
    <row r="36810" ht="13.5" customHeight="1"/>
    <row r="36811" ht="13.5" customHeight="1"/>
    <row r="36812" ht="13.5" customHeight="1"/>
    <row r="36813" ht="13.5" customHeight="1"/>
    <row r="36814" ht="13.5" customHeight="1"/>
    <row r="36815" ht="13.5" customHeight="1"/>
    <row r="36816" ht="13.5" customHeight="1"/>
    <row r="36817" ht="13.5" customHeight="1"/>
    <row r="36818" ht="13.5" customHeight="1"/>
    <row r="36819" ht="13.5" customHeight="1"/>
    <row r="36820" ht="13.5" customHeight="1"/>
    <row r="36821" ht="13.5" customHeight="1"/>
    <row r="36822" ht="13.5" customHeight="1"/>
    <row r="36823" ht="13.5" customHeight="1"/>
    <row r="36824" ht="13.5" customHeight="1"/>
    <row r="36825" ht="13.5" customHeight="1"/>
    <row r="36826" ht="13.5" customHeight="1"/>
    <row r="36827" ht="13.5" customHeight="1"/>
    <row r="36828" ht="13.5" customHeight="1"/>
    <row r="36829" ht="13.5" customHeight="1"/>
    <row r="36830" ht="13.5" customHeight="1"/>
    <row r="36831" ht="13.5" customHeight="1"/>
    <row r="36832" ht="13.5" customHeight="1"/>
    <row r="36833" ht="13.5" customHeight="1"/>
    <row r="36834" ht="13.5" customHeight="1"/>
    <row r="36835" ht="13.5" customHeight="1"/>
    <row r="36836" ht="13.5" customHeight="1"/>
    <row r="36837" ht="13.5" customHeight="1"/>
    <row r="36838" ht="13.5" customHeight="1"/>
    <row r="36839" ht="13.5" customHeight="1"/>
    <row r="36840" ht="13.5" customHeight="1"/>
    <row r="36841" ht="13.5" customHeight="1"/>
    <row r="36842" ht="13.5" customHeight="1"/>
    <row r="36843" ht="13.5" customHeight="1"/>
    <row r="36844" ht="13.5" customHeight="1"/>
    <row r="36845" ht="13.5" customHeight="1"/>
    <row r="36846" ht="13.5" customHeight="1"/>
    <row r="36847" ht="13.5" customHeight="1"/>
    <row r="36848" ht="13.5" customHeight="1"/>
    <row r="36849" ht="13.5" customHeight="1"/>
    <row r="36850" ht="13.5" customHeight="1"/>
    <row r="36851" ht="13.5" customHeight="1"/>
    <row r="36852" ht="13.5" customHeight="1"/>
    <row r="36853" ht="13.5" customHeight="1"/>
    <row r="36854" ht="13.5" customHeight="1"/>
    <row r="36855" ht="13.5" customHeight="1"/>
    <row r="36856" ht="13.5" customHeight="1"/>
    <row r="36857" ht="13.5" customHeight="1"/>
    <row r="36858" ht="13.5" customHeight="1"/>
    <row r="36859" ht="13.5" customHeight="1"/>
    <row r="36860" ht="13.5" customHeight="1"/>
    <row r="36861" ht="13.5" customHeight="1"/>
    <row r="36862" ht="13.5" customHeight="1"/>
    <row r="36863" ht="13.5" customHeight="1"/>
    <row r="36864" ht="13.5" customHeight="1"/>
    <row r="36865" ht="13.5" customHeight="1"/>
    <row r="36866" ht="13.5" customHeight="1"/>
    <row r="36867" ht="13.5" customHeight="1"/>
    <row r="36868" ht="13.5" customHeight="1"/>
    <row r="36869" ht="13.5" customHeight="1"/>
    <row r="36870" ht="13.5" customHeight="1"/>
    <row r="36871" ht="13.5" customHeight="1"/>
    <row r="36872" ht="13.5" customHeight="1"/>
    <row r="36873" ht="13.5" customHeight="1"/>
    <row r="36874" ht="13.5" customHeight="1"/>
    <row r="36875" ht="13.5" customHeight="1"/>
    <row r="36876" ht="13.5" customHeight="1"/>
    <row r="36877" ht="13.5" customHeight="1"/>
    <row r="36878" ht="13.5" customHeight="1"/>
    <row r="36879" ht="13.5" customHeight="1"/>
    <row r="36880" ht="13.5" customHeight="1"/>
    <row r="36881" ht="13.5" customHeight="1"/>
    <row r="36882" ht="13.5" customHeight="1"/>
    <row r="36883" ht="13.5" customHeight="1"/>
    <row r="36884" ht="13.5" customHeight="1"/>
    <row r="36885" ht="13.5" customHeight="1"/>
    <row r="36886" ht="13.5" customHeight="1"/>
    <row r="36887" ht="13.5" customHeight="1"/>
    <row r="36888" ht="13.5" customHeight="1"/>
    <row r="36889" ht="13.5" customHeight="1"/>
    <row r="36890" ht="13.5" customHeight="1"/>
    <row r="36891" ht="13.5" customHeight="1"/>
    <row r="36892" ht="13.5" customHeight="1"/>
    <row r="36893" ht="13.5" customHeight="1"/>
    <row r="36894" ht="13.5" customHeight="1"/>
    <row r="36895" ht="13.5" customHeight="1"/>
    <row r="36896" ht="13.5" customHeight="1"/>
    <row r="36897" ht="13.5" customHeight="1"/>
    <row r="36898" ht="13.5" customHeight="1"/>
    <row r="36899" ht="13.5" customHeight="1"/>
    <row r="36900" ht="13.5" customHeight="1"/>
    <row r="36901" ht="13.5" customHeight="1"/>
    <row r="36902" ht="13.5" customHeight="1"/>
    <row r="36903" ht="13.5" customHeight="1"/>
    <row r="36904" ht="13.5" customHeight="1"/>
    <row r="36905" ht="13.5" customHeight="1"/>
    <row r="36906" ht="13.5" customHeight="1"/>
    <row r="36907" ht="13.5" customHeight="1"/>
    <row r="36908" ht="13.5" customHeight="1"/>
    <row r="36909" ht="13.5" customHeight="1"/>
    <row r="36910" ht="13.5" customHeight="1"/>
    <row r="36911" ht="13.5" customHeight="1"/>
    <row r="36912" ht="13.5" customHeight="1"/>
    <row r="36913" ht="13.5" customHeight="1"/>
    <row r="36914" ht="13.5" customHeight="1"/>
    <row r="36915" ht="13.5" customHeight="1"/>
    <row r="36916" ht="13.5" customHeight="1"/>
    <row r="36917" ht="13.5" customHeight="1"/>
    <row r="36918" ht="13.5" customHeight="1"/>
    <row r="36919" ht="13.5" customHeight="1"/>
    <row r="36920" ht="13.5" customHeight="1"/>
    <row r="36921" ht="13.5" customHeight="1"/>
    <row r="36922" ht="13.5" customHeight="1"/>
    <row r="36923" ht="13.5" customHeight="1"/>
    <row r="36924" ht="13.5" customHeight="1"/>
    <row r="36925" ht="13.5" customHeight="1"/>
    <row r="36926" ht="13.5" customHeight="1"/>
    <row r="36927" ht="13.5" customHeight="1"/>
    <row r="36928" ht="13.5" customHeight="1"/>
    <row r="36929" ht="13.5" customHeight="1"/>
    <row r="36930" ht="13.5" customHeight="1"/>
    <row r="36931" ht="13.5" customHeight="1"/>
    <row r="36932" ht="13.5" customHeight="1"/>
    <row r="36933" ht="13.5" customHeight="1"/>
    <row r="36934" ht="13.5" customHeight="1"/>
    <row r="36935" ht="13.5" customHeight="1"/>
    <row r="36936" ht="13.5" customHeight="1"/>
    <row r="36937" ht="13.5" customHeight="1"/>
    <row r="36938" ht="13.5" customHeight="1"/>
    <row r="36939" ht="13.5" customHeight="1"/>
    <row r="36940" ht="13.5" customHeight="1"/>
    <row r="36941" ht="13.5" customHeight="1"/>
    <row r="36942" ht="13.5" customHeight="1"/>
    <row r="36943" ht="13.5" customHeight="1"/>
    <row r="36944" ht="13.5" customHeight="1"/>
    <row r="36945" ht="13.5" customHeight="1"/>
    <row r="36946" ht="13.5" customHeight="1"/>
    <row r="36947" ht="13.5" customHeight="1"/>
    <row r="36948" ht="13.5" customHeight="1"/>
    <row r="36949" ht="13.5" customHeight="1"/>
    <row r="36950" ht="13.5" customHeight="1"/>
    <row r="36951" ht="13.5" customHeight="1"/>
    <row r="36952" ht="13.5" customHeight="1"/>
    <row r="36953" ht="13.5" customHeight="1"/>
    <row r="36954" ht="13.5" customHeight="1"/>
    <row r="36955" ht="13.5" customHeight="1"/>
    <row r="36956" ht="13.5" customHeight="1"/>
    <row r="36957" ht="13.5" customHeight="1"/>
    <row r="36958" ht="13.5" customHeight="1"/>
    <row r="36959" ht="13.5" customHeight="1"/>
    <row r="36960" ht="13.5" customHeight="1"/>
    <row r="36961" ht="13.5" customHeight="1"/>
    <row r="36962" ht="13.5" customHeight="1"/>
    <row r="36963" ht="13.5" customHeight="1"/>
    <row r="36964" ht="13.5" customHeight="1"/>
    <row r="36965" ht="13.5" customHeight="1"/>
    <row r="36966" ht="13.5" customHeight="1"/>
    <row r="36967" ht="13.5" customHeight="1"/>
    <row r="36968" ht="13.5" customHeight="1"/>
    <row r="36969" ht="13.5" customHeight="1"/>
    <row r="36970" ht="13.5" customHeight="1"/>
    <row r="36971" ht="13.5" customHeight="1"/>
    <row r="36972" ht="13.5" customHeight="1"/>
    <row r="36973" ht="13.5" customHeight="1"/>
    <row r="36974" ht="13.5" customHeight="1"/>
    <row r="36975" ht="13.5" customHeight="1"/>
    <row r="36976" ht="13.5" customHeight="1"/>
    <row r="36977" ht="13.5" customHeight="1"/>
    <row r="36978" ht="13.5" customHeight="1"/>
    <row r="36979" ht="13.5" customHeight="1"/>
    <row r="36980" ht="13.5" customHeight="1"/>
    <row r="36981" ht="13.5" customHeight="1"/>
    <row r="36982" ht="13.5" customHeight="1"/>
    <row r="36983" ht="13.5" customHeight="1"/>
    <row r="36984" ht="13.5" customHeight="1"/>
    <row r="36985" ht="13.5" customHeight="1"/>
    <row r="36986" ht="13.5" customHeight="1"/>
    <row r="36987" ht="13.5" customHeight="1"/>
    <row r="36988" ht="13.5" customHeight="1"/>
    <row r="36989" ht="13.5" customHeight="1"/>
    <row r="36990" ht="13.5" customHeight="1"/>
    <row r="36991" ht="13.5" customHeight="1"/>
    <row r="36992" ht="13.5" customHeight="1"/>
    <row r="36993" ht="13.5" customHeight="1"/>
    <row r="36994" ht="13.5" customHeight="1"/>
    <row r="36995" ht="13.5" customHeight="1"/>
    <row r="36996" ht="13.5" customHeight="1"/>
    <row r="36997" ht="13.5" customHeight="1"/>
    <row r="36998" ht="13.5" customHeight="1"/>
    <row r="36999" ht="13.5" customHeight="1"/>
    <row r="37000" ht="13.5" customHeight="1"/>
    <row r="37001" ht="13.5" customHeight="1"/>
    <row r="37002" ht="13.5" customHeight="1"/>
    <row r="37003" ht="13.5" customHeight="1"/>
    <row r="37004" ht="13.5" customHeight="1"/>
    <row r="37005" ht="13.5" customHeight="1"/>
    <row r="37006" ht="13.5" customHeight="1"/>
    <row r="37007" ht="13.5" customHeight="1"/>
    <row r="37008" ht="13.5" customHeight="1"/>
    <row r="37009" ht="13.5" customHeight="1"/>
    <row r="37010" ht="13.5" customHeight="1"/>
    <row r="37011" ht="13.5" customHeight="1"/>
    <row r="37012" ht="13.5" customHeight="1"/>
    <row r="37013" ht="13.5" customHeight="1"/>
    <row r="37014" ht="13.5" customHeight="1"/>
    <row r="37015" ht="13.5" customHeight="1"/>
    <row r="37016" ht="13.5" customHeight="1"/>
    <row r="37017" ht="13.5" customHeight="1"/>
    <row r="37018" ht="13.5" customHeight="1"/>
    <row r="37019" ht="13.5" customHeight="1"/>
    <row r="37020" ht="13.5" customHeight="1"/>
    <row r="37021" ht="13.5" customHeight="1"/>
    <row r="37022" ht="13.5" customHeight="1"/>
    <row r="37023" ht="13.5" customHeight="1"/>
    <row r="37024" ht="13.5" customHeight="1"/>
    <row r="37025" ht="13.5" customHeight="1"/>
    <row r="37026" ht="13.5" customHeight="1"/>
    <row r="37027" ht="13.5" customHeight="1"/>
    <row r="37028" ht="13.5" customHeight="1"/>
    <row r="37029" ht="13.5" customHeight="1"/>
    <row r="37030" ht="13.5" customHeight="1"/>
    <row r="37031" ht="13.5" customHeight="1"/>
    <row r="37032" ht="13.5" customHeight="1"/>
    <row r="37033" ht="13.5" customHeight="1"/>
    <row r="37034" ht="13.5" customHeight="1"/>
    <row r="37035" ht="13.5" customHeight="1"/>
    <row r="37036" ht="13.5" customHeight="1"/>
    <row r="37037" ht="13.5" customHeight="1"/>
    <row r="37038" ht="13.5" customHeight="1"/>
    <row r="37039" ht="13.5" customHeight="1"/>
    <row r="37040" ht="13.5" customHeight="1"/>
    <row r="37041" ht="13.5" customHeight="1"/>
    <row r="37042" ht="13.5" customHeight="1"/>
    <row r="37043" ht="13.5" customHeight="1"/>
    <row r="37044" ht="13.5" customHeight="1"/>
    <row r="37045" ht="13.5" customHeight="1"/>
    <row r="37046" ht="13.5" customHeight="1"/>
    <row r="37047" ht="13.5" customHeight="1"/>
    <row r="37048" ht="13.5" customHeight="1"/>
    <row r="37049" ht="13.5" customHeight="1"/>
    <row r="37050" ht="13.5" customHeight="1"/>
    <row r="37051" ht="13.5" customHeight="1"/>
    <row r="37052" ht="13.5" customHeight="1"/>
    <row r="37053" ht="13.5" customHeight="1"/>
    <row r="37054" ht="13.5" customHeight="1"/>
    <row r="37055" ht="13.5" customHeight="1"/>
    <row r="37056" ht="13.5" customHeight="1"/>
    <row r="37057" ht="13.5" customHeight="1"/>
    <row r="37058" ht="13.5" customHeight="1"/>
    <row r="37059" ht="13.5" customHeight="1"/>
    <row r="37060" ht="13.5" customHeight="1"/>
    <row r="37061" ht="13.5" customHeight="1"/>
    <row r="37062" ht="13.5" customHeight="1"/>
    <row r="37063" ht="13.5" customHeight="1"/>
    <row r="37064" ht="13.5" customHeight="1"/>
    <row r="37065" ht="13.5" customHeight="1"/>
    <row r="37066" ht="13.5" customHeight="1"/>
    <row r="37067" ht="13.5" customHeight="1"/>
    <row r="37068" ht="13.5" customHeight="1"/>
    <row r="37069" ht="13.5" customHeight="1"/>
    <row r="37070" ht="13.5" customHeight="1"/>
    <row r="37071" ht="13.5" customHeight="1"/>
    <row r="37072" ht="13.5" customHeight="1"/>
    <row r="37073" ht="13.5" customHeight="1"/>
    <row r="37074" ht="13.5" customHeight="1"/>
    <row r="37075" ht="13.5" customHeight="1"/>
    <row r="37076" ht="13.5" customHeight="1"/>
    <row r="37077" ht="13.5" customHeight="1"/>
    <row r="37078" ht="13.5" customHeight="1"/>
    <row r="37079" ht="13.5" customHeight="1"/>
    <row r="37080" ht="13.5" customHeight="1"/>
    <row r="37081" ht="13.5" customHeight="1"/>
    <row r="37082" ht="13.5" customHeight="1"/>
    <row r="37083" ht="13.5" customHeight="1"/>
    <row r="37084" ht="13.5" customHeight="1"/>
    <row r="37085" ht="13.5" customHeight="1"/>
    <row r="37086" ht="13.5" customHeight="1"/>
    <row r="37087" ht="13.5" customHeight="1"/>
    <row r="37088" ht="13.5" customHeight="1"/>
    <row r="37089" ht="13.5" customHeight="1"/>
    <row r="37090" ht="13.5" customHeight="1"/>
    <row r="37091" ht="13.5" customHeight="1"/>
    <row r="37092" ht="13.5" customHeight="1"/>
    <row r="37093" ht="13.5" customHeight="1"/>
    <row r="37094" ht="13.5" customHeight="1"/>
    <row r="37095" ht="13.5" customHeight="1"/>
    <row r="37096" ht="13.5" customHeight="1"/>
    <row r="37097" ht="13.5" customHeight="1"/>
    <row r="37098" ht="13.5" customHeight="1"/>
    <row r="37099" ht="13.5" customHeight="1"/>
    <row r="37100" ht="13.5" customHeight="1"/>
    <row r="37101" ht="13.5" customHeight="1"/>
    <row r="37102" ht="13.5" customHeight="1"/>
    <row r="37103" ht="13.5" customHeight="1"/>
    <row r="37104" ht="13.5" customHeight="1"/>
    <row r="37105" ht="13.5" customHeight="1"/>
    <row r="37106" ht="13.5" customHeight="1"/>
    <row r="37107" ht="13.5" customHeight="1"/>
    <row r="37108" ht="13.5" customHeight="1"/>
    <row r="37109" ht="13.5" customHeight="1"/>
    <row r="37110" ht="13.5" customHeight="1"/>
    <row r="37111" ht="13.5" customHeight="1"/>
    <row r="37112" ht="13.5" customHeight="1"/>
    <row r="37113" ht="13.5" customHeight="1"/>
    <row r="37114" ht="13.5" customHeight="1"/>
    <row r="37115" ht="13.5" customHeight="1"/>
    <row r="37116" ht="13.5" customHeight="1"/>
    <row r="37117" ht="13.5" customHeight="1"/>
    <row r="37118" ht="13.5" customHeight="1"/>
    <row r="37119" ht="13.5" customHeight="1"/>
    <row r="37120" ht="13.5" customHeight="1"/>
    <row r="37121" ht="13.5" customHeight="1"/>
    <row r="37122" ht="13.5" customHeight="1"/>
    <row r="37123" ht="13.5" customHeight="1"/>
    <row r="37124" ht="13.5" customHeight="1"/>
    <row r="37125" ht="13.5" customHeight="1"/>
    <row r="37126" ht="13.5" customHeight="1"/>
    <row r="37127" ht="13.5" customHeight="1"/>
    <row r="37128" ht="13.5" customHeight="1"/>
    <row r="37129" ht="13.5" customHeight="1"/>
    <row r="37130" ht="13.5" customHeight="1"/>
    <row r="37131" ht="13.5" customHeight="1"/>
    <row r="37132" ht="13.5" customHeight="1"/>
    <row r="37133" ht="13.5" customHeight="1"/>
    <row r="37134" ht="13.5" customHeight="1"/>
    <row r="37135" ht="13.5" customHeight="1"/>
    <row r="37136" ht="13.5" customHeight="1"/>
    <row r="37137" ht="13.5" customHeight="1"/>
    <row r="37138" ht="13.5" customHeight="1"/>
    <row r="37139" ht="13.5" customHeight="1"/>
    <row r="37140" ht="13.5" customHeight="1"/>
    <row r="37141" ht="13.5" customHeight="1"/>
    <row r="37142" ht="13.5" customHeight="1"/>
    <row r="37143" ht="13.5" customHeight="1"/>
    <row r="37144" ht="13.5" customHeight="1"/>
    <row r="37145" ht="13.5" customHeight="1"/>
    <row r="37146" ht="13.5" customHeight="1"/>
    <row r="37147" ht="13.5" customHeight="1"/>
    <row r="37148" ht="13.5" customHeight="1"/>
    <row r="37149" ht="13.5" customHeight="1"/>
    <row r="37150" ht="13.5" customHeight="1"/>
    <row r="37151" ht="13.5" customHeight="1"/>
    <row r="37152" ht="13.5" customHeight="1"/>
    <row r="37153" ht="13.5" customHeight="1"/>
    <row r="37154" ht="13.5" customHeight="1"/>
    <row r="37155" ht="13.5" customHeight="1"/>
    <row r="37156" ht="13.5" customHeight="1"/>
    <row r="37157" ht="13.5" customHeight="1"/>
    <row r="37158" ht="13.5" customHeight="1"/>
    <row r="37159" ht="13.5" customHeight="1"/>
    <row r="37160" ht="13.5" customHeight="1"/>
    <row r="37161" ht="13.5" customHeight="1"/>
    <row r="37162" ht="13.5" customHeight="1"/>
    <row r="37163" ht="13.5" customHeight="1"/>
    <row r="37164" ht="13.5" customHeight="1"/>
    <row r="37165" ht="13.5" customHeight="1"/>
    <row r="37166" ht="13.5" customHeight="1"/>
    <row r="37167" ht="13.5" customHeight="1"/>
    <row r="37168" ht="13.5" customHeight="1"/>
    <row r="37169" ht="13.5" customHeight="1"/>
    <row r="37170" ht="13.5" customHeight="1"/>
    <row r="37171" ht="13.5" customHeight="1"/>
    <row r="37172" ht="13.5" customHeight="1"/>
    <row r="37173" ht="13.5" customHeight="1"/>
    <row r="37174" ht="13.5" customHeight="1"/>
    <row r="37175" ht="13.5" customHeight="1"/>
    <row r="37176" ht="13.5" customHeight="1"/>
    <row r="37177" ht="13.5" customHeight="1"/>
    <row r="37178" ht="13.5" customHeight="1"/>
    <row r="37179" ht="13.5" customHeight="1"/>
    <row r="37180" ht="13.5" customHeight="1"/>
    <row r="37181" ht="13.5" customHeight="1"/>
    <row r="37182" ht="13.5" customHeight="1"/>
    <row r="37183" ht="13.5" customHeight="1"/>
    <row r="37184" ht="13.5" customHeight="1"/>
    <row r="37185" ht="13.5" customHeight="1"/>
    <row r="37186" ht="13.5" customHeight="1"/>
    <row r="37187" ht="13.5" customHeight="1"/>
    <row r="37188" ht="13.5" customHeight="1"/>
    <row r="37189" ht="13.5" customHeight="1"/>
    <row r="37190" ht="13.5" customHeight="1"/>
    <row r="37191" ht="13.5" customHeight="1"/>
    <row r="37192" ht="13.5" customHeight="1"/>
    <row r="37193" ht="13.5" customHeight="1"/>
    <row r="37194" ht="13.5" customHeight="1"/>
    <row r="37195" ht="13.5" customHeight="1"/>
    <row r="37196" ht="13.5" customHeight="1"/>
    <row r="37197" ht="13.5" customHeight="1"/>
    <row r="37198" ht="13.5" customHeight="1"/>
    <row r="37199" ht="13.5" customHeight="1"/>
    <row r="37200" ht="13.5" customHeight="1"/>
    <row r="37201" ht="13.5" customHeight="1"/>
    <row r="37202" ht="13.5" customHeight="1"/>
    <row r="37203" ht="13.5" customHeight="1"/>
    <row r="37204" ht="13.5" customHeight="1"/>
    <row r="37205" ht="13.5" customHeight="1"/>
    <row r="37206" ht="13.5" customHeight="1"/>
    <row r="37207" ht="13.5" customHeight="1"/>
    <row r="37208" ht="13.5" customHeight="1"/>
    <row r="37209" ht="13.5" customHeight="1"/>
    <row r="37210" ht="13.5" customHeight="1"/>
    <row r="37211" ht="13.5" customHeight="1"/>
    <row r="37212" ht="13.5" customHeight="1"/>
    <row r="37213" ht="13.5" customHeight="1"/>
    <row r="37214" ht="13.5" customHeight="1"/>
    <row r="37215" ht="13.5" customHeight="1"/>
    <row r="37216" ht="13.5" customHeight="1"/>
    <row r="37217" ht="13.5" customHeight="1"/>
    <row r="37218" ht="13.5" customHeight="1"/>
    <row r="37219" ht="13.5" customHeight="1"/>
    <row r="37220" ht="13.5" customHeight="1"/>
    <row r="37221" ht="13.5" customHeight="1"/>
    <row r="37222" ht="13.5" customHeight="1"/>
    <row r="37223" ht="13.5" customHeight="1"/>
    <row r="37224" ht="13.5" customHeight="1"/>
    <row r="37225" ht="13.5" customHeight="1"/>
    <row r="37226" ht="13.5" customHeight="1"/>
    <row r="37227" ht="13.5" customHeight="1"/>
    <row r="37228" ht="13.5" customHeight="1"/>
    <row r="37229" ht="13.5" customHeight="1"/>
    <row r="37230" ht="13.5" customHeight="1"/>
    <row r="37231" ht="13.5" customHeight="1"/>
    <row r="37232" ht="13.5" customHeight="1"/>
    <row r="37233" ht="13.5" customHeight="1"/>
    <row r="37234" ht="13.5" customHeight="1"/>
    <row r="37235" ht="13.5" customHeight="1"/>
    <row r="37236" ht="13.5" customHeight="1"/>
    <row r="37237" ht="13.5" customHeight="1"/>
    <row r="37238" ht="13.5" customHeight="1"/>
    <row r="37239" ht="13.5" customHeight="1"/>
    <row r="37240" ht="13.5" customHeight="1"/>
    <row r="37241" ht="13.5" customHeight="1"/>
    <row r="37242" ht="13.5" customHeight="1"/>
    <row r="37243" ht="13.5" customHeight="1"/>
    <row r="37244" ht="13.5" customHeight="1"/>
    <row r="37245" ht="13.5" customHeight="1"/>
    <row r="37246" ht="13.5" customHeight="1"/>
    <row r="37247" ht="13.5" customHeight="1"/>
    <row r="37248" ht="13.5" customHeight="1"/>
    <row r="37249" ht="13.5" customHeight="1"/>
    <row r="37250" ht="13.5" customHeight="1"/>
    <row r="37251" ht="13.5" customHeight="1"/>
    <row r="37252" ht="13.5" customHeight="1"/>
    <row r="37253" ht="13.5" customHeight="1"/>
    <row r="37254" ht="13.5" customHeight="1"/>
    <row r="37255" ht="13.5" customHeight="1"/>
    <row r="37256" ht="13.5" customHeight="1"/>
    <row r="37257" ht="13.5" customHeight="1"/>
    <row r="37258" ht="13.5" customHeight="1"/>
    <row r="37259" ht="13.5" customHeight="1"/>
    <row r="37260" ht="13.5" customHeight="1"/>
    <row r="37261" ht="13.5" customHeight="1"/>
    <row r="37262" ht="13.5" customHeight="1"/>
    <row r="37263" ht="13.5" customHeight="1"/>
    <row r="37264" ht="13.5" customHeight="1"/>
    <row r="37265" ht="13.5" customHeight="1"/>
    <row r="37266" ht="13.5" customHeight="1"/>
    <row r="37267" ht="13.5" customHeight="1"/>
    <row r="37268" ht="13.5" customHeight="1"/>
    <row r="37269" ht="13.5" customHeight="1"/>
    <row r="37270" ht="13.5" customHeight="1"/>
    <row r="37271" ht="13.5" customHeight="1"/>
    <row r="37272" ht="13.5" customHeight="1"/>
    <row r="37273" ht="13.5" customHeight="1"/>
    <row r="37274" ht="13.5" customHeight="1"/>
    <row r="37275" ht="13.5" customHeight="1"/>
    <row r="37276" ht="13.5" customHeight="1"/>
    <row r="37277" ht="13.5" customHeight="1"/>
    <row r="37278" ht="13.5" customHeight="1"/>
    <row r="37279" ht="13.5" customHeight="1"/>
    <row r="37280" ht="13.5" customHeight="1"/>
    <row r="37281" ht="13.5" customHeight="1"/>
    <row r="37282" ht="13.5" customHeight="1"/>
    <row r="37283" ht="13.5" customHeight="1"/>
    <row r="37284" ht="13.5" customHeight="1"/>
    <row r="37285" ht="13.5" customHeight="1"/>
    <row r="37286" ht="13.5" customHeight="1"/>
    <row r="37287" ht="13.5" customHeight="1"/>
    <row r="37288" ht="13.5" customHeight="1"/>
    <row r="37289" ht="13.5" customHeight="1"/>
    <row r="37290" ht="13.5" customHeight="1"/>
    <row r="37291" ht="13.5" customHeight="1"/>
    <row r="37292" ht="13.5" customHeight="1"/>
    <row r="37293" ht="13.5" customHeight="1"/>
    <row r="37294" ht="13.5" customHeight="1"/>
    <row r="37295" ht="13.5" customHeight="1"/>
    <row r="37296" ht="13.5" customHeight="1"/>
    <row r="37297" ht="13.5" customHeight="1"/>
    <row r="37298" ht="13.5" customHeight="1"/>
    <row r="37299" ht="13.5" customHeight="1"/>
    <row r="37300" ht="13.5" customHeight="1"/>
    <row r="37301" ht="13.5" customHeight="1"/>
    <row r="37302" ht="13.5" customHeight="1"/>
    <row r="37303" ht="13.5" customHeight="1"/>
    <row r="37304" ht="13.5" customHeight="1"/>
    <row r="37305" ht="13.5" customHeight="1"/>
    <row r="37306" ht="13.5" customHeight="1"/>
    <row r="37307" ht="13.5" customHeight="1"/>
    <row r="37308" ht="13.5" customHeight="1"/>
    <row r="37309" ht="13.5" customHeight="1"/>
    <row r="37310" ht="13.5" customHeight="1"/>
    <row r="37311" ht="13.5" customHeight="1"/>
    <row r="37312" ht="13.5" customHeight="1"/>
    <row r="37313" ht="13.5" customHeight="1"/>
    <row r="37314" ht="13.5" customHeight="1"/>
    <row r="37315" ht="13.5" customHeight="1"/>
    <row r="37316" ht="13.5" customHeight="1"/>
    <row r="37317" ht="13.5" customHeight="1"/>
    <row r="37318" ht="13.5" customHeight="1"/>
    <row r="37319" ht="13.5" customHeight="1"/>
    <row r="37320" ht="13.5" customHeight="1"/>
    <row r="37321" ht="13.5" customHeight="1"/>
    <row r="37322" ht="13.5" customHeight="1"/>
    <row r="37323" ht="13.5" customHeight="1"/>
    <row r="37324" ht="13.5" customHeight="1"/>
    <row r="37325" ht="13.5" customHeight="1"/>
    <row r="37326" ht="13.5" customHeight="1"/>
    <row r="37327" ht="13.5" customHeight="1"/>
    <row r="37328" ht="13.5" customHeight="1"/>
    <row r="37329" ht="13.5" customHeight="1"/>
    <row r="37330" ht="13.5" customHeight="1"/>
    <row r="37331" ht="13.5" customHeight="1"/>
    <row r="37332" ht="13.5" customHeight="1"/>
    <row r="37333" ht="13.5" customHeight="1"/>
    <row r="37334" ht="13.5" customHeight="1"/>
    <row r="37335" ht="13.5" customHeight="1"/>
    <row r="37336" ht="13.5" customHeight="1"/>
    <row r="37337" ht="13.5" customHeight="1"/>
    <row r="37338" ht="13.5" customHeight="1"/>
    <row r="37339" ht="13.5" customHeight="1"/>
    <row r="37340" ht="13.5" customHeight="1"/>
    <row r="37341" ht="13.5" customHeight="1"/>
    <row r="37342" ht="13.5" customHeight="1"/>
    <row r="37343" ht="13.5" customHeight="1"/>
    <row r="37344" ht="13.5" customHeight="1"/>
    <row r="37345" ht="13.5" customHeight="1"/>
    <row r="37346" ht="13.5" customHeight="1"/>
    <row r="37347" ht="13.5" customHeight="1"/>
    <row r="37348" ht="13.5" customHeight="1"/>
    <row r="37349" ht="13.5" customHeight="1"/>
    <row r="37350" ht="13.5" customHeight="1"/>
    <row r="37351" ht="13.5" customHeight="1"/>
    <row r="37352" ht="13.5" customHeight="1"/>
    <row r="37353" ht="13.5" customHeight="1"/>
    <row r="37354" ht="13.5" customHeight="1"/>
    <row r="37355" ht="13.5" customHeight="1"/>
    <row r="37356" ht="13.5" customHeight="1"/>
    <row r="37357" ht="13.5" customHeight="1"/>
    <row r="37358" ht="13.5" customHeight="1"/>
    <row r="37359" ht="13.5" customHeight="1"/>
    <row r="37360" ht="13.5" customHeight="1"/>
    <row r="37361" ht="13.5" customHeight="1"/>
    <row r="37362" ht="13.5" customHeight="1"/>
    <row r="37363" ht="13.5" customHeight="1"/>
    <row r="37364" ht="13.5" customHeight="1"/>
    <row r="37365" ht="13.5" customHeight="1"/>
    <row r="37366" ht="13.5" customHeight="1"/>
    <row r="37367" ht="13.5" customHeight="1"/>
    <row r="37368" ht="13.5" customHeight="1"/>
    <row r="37369" ht="13.5" customHeight="1"/>
    <row r="37370" ht="13.5" customHeight="1"/>
    <row r="37371" ht="13.5" customHeight="1"/>
    <row r="37372" ht="13.5" customHeight="1"/>
    <row r="37373" ht="13.5" customHeight="1"/>
    <row r="37374" ht="13.5" customHeight="1"/>
    <row r="37375" ht="13.5" customHeight="1"/>
    <row r="37376" ht="13.5" customHeight="1"/>
    <row r="37377" ht="13.5" customHeight="1"/>
    <row r="37378" ht="13.5" customHeight="1"/>
    <row r="37379" ht="13.5" customHeight="1"/>
    <row r="37380" ht="13.5" customHeight="1"/>
    <row r="37381" ht="13.5" customHeight="1"/>
    <row r="37382" ht="13.5" customHeight="1"/>
    <row r="37383" ht="13.5" customHeight="1"/>
    <row r="37384" ht="13.5" customHeight="1"/>
    <row r="37385" ht="13.5" customHeight="1"/>
    <row r="37386" ht="13.5" customHeight="1"/>
    <row r="37387" ht="13.5" customHeight="1"/>
    <row r="37388" ht="13.5" customHeight="1"/>
    <row r="37389" ht="13.5" customHeight="1"/>
    <row r="37390" ht="13.5" customHeight="1"/>
    <row r="37391" ht="13.5" customHeight="1"/>
    <row r="37392" ht="13.5" customHeight="1"/>
    <row r="37393" ht="13.5" customHeight="1"/>
    <row r="37394" ht="13.5" customHeight="1"/>
    <row r="37395" ht="13.5" customHeight="1"/>
    <row r="37396" ht="13.5" customHeight="1"/>
    <row r="37397" ht="13.5" customHeight="1"/>
    <row r="37398" ht="13.5" customHeight="1"/>
    <row r="37399" ht="13.5" customHeight="1"/>
    <row r="37400" ht="13.5" customHeight="1"/>
    <row r="37401" ht="13.5" customHeight="1"/>
    <row r="37402" ht="13.5" customHeight="1"/>
    <row r="37403" ht="13.5" customHeight="1"/>
    <row r="37404" ht="13.5" customHeight="1"/>
    <row r="37405" ht="13.5" customHeight="1"/>
    <row r="37406" ht="13.5" customHeight="1"/>
    <row r="37407" ht="13.5" customHeight="1"/>
    <row r="37408" ht="13.5" customHeight="1"/>
    <row r="37409" ht="13.5" customHeight="1"/>
    <row r="37410" ht="13.5" customHeight="1"/>
    <row r="37411" ht="13.5" customHeight="1"/>
    <row r="37412" ht="13.5" customHeight="1"/>
    <row r="37413" ht="13.5" customHeight="1"/>
    <row r="37414" ht="13.5" customHeight="1"/>
    <row r="37415" ht="13.5" customHeight="1"/>
    <row r="37416" ht="13.5" customHeight="1"/>
    <row r="37417" ht="13.5" customHeight="1"/>
    <row r="37418" ht="13.5" customHeight="1"/>
    <row r="37419" ht="13.5" customHeight="1"/>
    <row r="37420" ht="13.5" customHeight="1"/>
    <row r="37421" ht="13.5" customHeight="1"/>
    <row r="37422" ht="13.5" customHeight="1"/>
    <row r="37423" ht="13.5" customHeight="1"/>
    <row r="37424" ht="13.5" customHeight="1"/>
    <row r="37425" ht="13.5" customHeight="1"/>
    <row r="37426" ht="13.5" customHeight="1"/>
    <row r="37427" ht="13.5" customHeight="1"/>
    <row r="37428" ht="13.5" customHeight="1"/>
    <row r="37429" ht="13.5" customHeight="1"/>
    <row r="37430" ht="13.5" customHeight="1"/>
    <row r="37431" ht="13.5" customHeight="1"/>
    <row r="37432" ht="13.5" customHeight="1"/>
    <row r="37433" ht="13.5" customHeight="1"/>
    <row r="37434" ht="13.5" customHeight="1"/>
    <row r="37435" ht="13.5" customHeight="1"/>
    <row r="37436" ht="13.5" customHeight="1"/>
    <row r="37437" ht="13.5" customHeight="1"/>
    <row r="37438" ht="13.5" customHeight="1"/>
    <row r="37439" ht="13.5" customHeight="1"/>
    <row r="37440" ht="13.5" customHeight="1"/>
    <row r="37441" ht="13.5" customHeight="1"/>
    <row r="37442" ht="13.5" customHeight="1"/>
    <row r="37443" ht="13.5" customHeight="1"/>
    <row r="37444" ht="13.5" customHeight="1"/>
    <row r="37445" ht="13.5" customHeight="1"/>
    <row r="37446" ht="13.5" customHeight="1"/>
    <row r="37447" ht="13.5" customHeight="1"/>
    <row r="37448" ht="13.5" customHeight="1"/>
    <row r="37449" ht="13.5" customHeight="1"/>
    <row r="37450" ht="13.5" customHeight="1"/>
    <row r="37451" ht="13.5" customHeight="1"/>
    <row r="37452" ht="13.5" customHeight="1"/>
    <row r="37453" ht="13.5" customHeight="1"/>
    <row r="37454" ht="13.5" customHeight="1"/>
    <row r="37455" ht="13.5" customHeight="1"/>
    <row r="37456" ht="13.5" customHeight="1"/>
    <row r="37457" ht="13.5" customHeight="1"/>
    <row r="37458" ht="13.5" customHeight="1"/>
    <row r="37459" ht="13.5" customHeight="1"/>
    <row r="37460" ht="13.5" customHeight="1"/>
    <row r="37461" ht="13.5" customHeight="1"/>
    <row r="37462" ht="13.5" customHeight="1"/>
    <row r="37463" ht="13.5" customHeight="1"/>
    <row r="37464" ht="13.5" customHeight="1"/>
    <row r="37465" ht="13.5" customHeight="1"/>
    <row r="37466" ht="13.5" customHeight="1"/>
    <row r="37467" ht="13.5" customHeight="1"/>
    <row r="37468" ht="13.5" customHeight="1"/>
    <row r="37469" ht="13.5" customHeight="1"/>
    <row r="37470" ht="13.5" customHeight="1"/>
    <row r="37471" ht="13.5" customHeight="1"/>
    <row r="37472" ht="13.5" customHeight="1"/>
    <row r="37473" ht="13.5" customHeight="1"/>
    <row r="37474" ht="13.5" customHeight="1"/>
    <row r="37475" ht="13.5" customHeight="1"/>
    <row r="37476" ht="13.5" customHeight="1"/>
    <row r="37477" ht="13.5" customHeight="1"/>
    <row r="37478" ht="13.5" customHeight="1"/>
    <row r="37479" ht="13.5" customHeight="1"/>
    <row r="37480" ht="13.5" customHeight="1"/>
    <row r="37481" ht="13.5" customHeight="1"/>
    <row r="37482" ht="13.5" customHeight="1"/>
    <row r="37483" ht="13.5" customHeight="1"/>
    <row r="37484" ht="13.5" customHeight="1"/>
    <row r="37485" ht="13.5" customHeight="1"/>
    <row r="37486" ht="13.5" customHeight="1"/>
    <row r="37487" ht="13.5" customHeight="1"/>
    <row r="37488" ht="13.5" customHeight="1"/>
    <row r="37489" ht="13.5" customHeight="1"/>
    <row r="37490" ht="13.5" customHeight="1"/>
    <row r="37491" ht="13.5" customHeight="1"/>
    <row r="37492" ht="13.5" customHeight="1"/>
    <row r="37493" ht="13.5" customHeight="1"/>
    <row r="37494" ht="13.5" customHeight="1"/>
    <row r="37495" ht="13.5" customHeight="1"/>
    <row r="37496" ht="13.5" customHeight="1"/>
    <row r="37497" ht="13.5" customHeight="1"/>
    <row r="37498" ht="13.5" customHeight="1"/>
    <row r="37499" ht="13.5" customHeight="1"/>
    <row r="37500" ht="13.5" customHeight="1"/>
    <row r="37501" ht="13.5" customHeight="1"/>
    <row r="37502" ht="13.5" customHeight="1"/>
    <row r="37503" ht="13.5" customHeight="1"/>
    <row r="37504" ht="13.5" customHeight="1"/>
    <row r="37505" ht="13.5" customHeight="1"/>
    <row r="37506" ht="13.5" customHeight="1"/>
    <row r="37507" ht="13.5" customHeight="1"/>
    <row r="37508" ht="13.5" customHeight="1"/>
    <row r="37509" ht="13.5" customHeight="1"/>
    <row r="37510" ht="13.5" customHeight="1"/>
    <row r="37511" ht="13.5" customHeight="1"/>
    <row r="37512" ht="13.5" customHeight="1"/>
    <row r="37513" ht="13.5" customHeight="1"/>
    <row r="37514" ht="13.5" customHeight="1"/>
    <row r="37515" ht="13.5" customHeight="1"/>
    <row r="37516" ht="13.5" customHeight="1"/>
    <row r="37517" ht="13.5" customHeight="1"/>
    <row r="37518" ht="13.5" customHeight="1"/>
    <row r="37519" ht="13.5" customHeight="1"/>
    <row r="37520" ht="13.5" customHeight="1"/>
    <row r="37521" ht="13.5" customHeight="1"/>
    <row r="37522" ht="13.5" customHeight="1"/>
    <row r="37523" ht="13.5" customHeight="1"/>
    <row r="37524" ht="13.5" customHeight="1"/>
    <row r="37525" ht="13.5" customHeight="1"/>
    <row r="37526" ht="13.5" customHeight="1"/>
    <row r="37527" ht="13.5" customHeight="1"/>
    <row r="37528" ht="13.5" customHeight="1"/>
    <row r="37529" ht="13.5" customHeight="1"/>
    <row r="37530" ht="13.5" customHeight="1"/>
    <row r="37531" ht="13.5" customHeight="1"/>
    <row r="37532" ht="13.5" customHeight="1"/>
    <row r="37533" ht="13.5" customHeight="1"/>
    <row r="37534" ht="13.5" customHeight="1"/>
    <row r="37535" ht="13.5" customHeight="1"/>
    <row r="37536" ht="13.5" customHeight="1"/>
    <row r="37537" ht="13.5" customHeight="1"/>
    <row r="37538" ht="13.5" customHeight="1"/>
    <row r="37539" ht="13.5" customHeight="1"/>
    <row r="37540" ht="13.5" customHeight="1"/>
    <row r="37541" ht="13.5" customHeight="1"/>
    <row r="37542" ht="13.5" customHeight="1"/>
    <row r="37543" ht="13.5" customHeight="1"/>
    <row r="37544" ht="13.5" customHeight="1"/>
    <row r="37545" ht="13.5" customHeight="1"/>
    <row r="37546" ht="13.5" customHeight="1"/>
    <row r="37547" ht="13.5" customHeight="1"/>
    <row r="37548" ht="13.5" customHeight="1"/>
    <row r="37549" ht="13.5" customHeight="1"/>
    <row r="37550" ht="13.5" customHeight="1"/>
    <row r="37551" ht="13.5" customHeight="1"/>
    <row r="37552" ht="13.5" customHeight="1"/>
    <row r="37553" ht="13.5" customHeight="1"/>
    <row r="37554" ht="13.5" customHeight="1"/>
    <row r="37555" ht="13.5" customHeight="1"/>
    <row r="37556" ht="13.5" customHeight="1"/>
    <row r="37557" ht="13.5" customHeight="1"/>
    <row r="37558" ht="13.5" customHeight="1"/>
    <row r="37559" ht="13.5" customHeight="1"/>
    <row r="37560" ht="13.5" customHeight="1"/>
    <row r="37561" ht="13.5" customHeight="1"/>
    <row r="37562" ht="13.5" customHeight="1"/>
    <row r="37563" ht="13.5" customHeight="1"/>
    <row r="37564" ht="13.5" customHeight="1"/>
    <row r="37565" ht="13.5" customHeight="1"/>
    <row r="37566" ht="13.5" customHeight="1"/>
    <row r="37567" ht="13.5" customHeight="1"/>
    <row r="37568" ht="13.5" customHeight="1"/>
    <row r="37569" ht="13.5" customHeight="1"/>
    <row r="37570" ht="13.5" customHeight="1"/>
    <row r="37571" ht="13.5" customHeight="1"/>
    <row r="37572" ht="13.5" customHeight="1"/>
    <row r="37573" ht="13.5" customHeight="1"/>
    <row r="37574" ht="13.5" customHeight="1"/>
    <row r="37575" ht="13.5" customHeight="1"/>
    <row r="37576" ht="13.5" customHeight="1"/>
    <row r="37577" ht="13.5" customHeight="1"/>
    <row r="37578" ht="13.5" customHeight="1"/>
    <row r="37579" ht="13.5" customHeight="1"/>
    <row r="37580" ht="13.5" customHeight="1"/>
    <row r="37581" ht="13.5" customHeight="1"/>
    <row r="37582" ht="13.5" customHeight="1"/>
    <row r="37583" ht="13.5" customHeight="1"/>
    <row r="37584" ht="13.5" customHeight="1"/>
    <row r="37585" ht="13.5" customHeight="1"/>
    <row r="37586" ht="13.5" customHeight="1"/>
    <row r="37587" ht="13.5" customHeight="1"/>
    <row r="37588" ht="13.5" customHeight="1"/>
    <row r="37589" ht="13.5" customHeight="1"/>
    <row r="37590" ht="13.5" customHeight="1"/>
    <row r="37591" ht="13.5" customHeight="1"/>
    <row r="37592" ht="13.5" customHeight="1"/>
    <row r="37593" ht="13.5" customHeight="1"/>
    <row r="37594" ht="13.5" customHeight="1"/>
    <row r="37595" ht="13.5" customHeight="1"/>
    <row r="37596" ht="13.5" customHeight="1"/>
    <row r="37597" ht="13.5" customHeight="1"/>
    <row r="37598" ht="13.5" customHeight="1"/>
    <row r="37599" ht="13.5" customHeight="1"/>
    <row r="37600" ht="13.5" customHeight="1"/>
    <row r="37601" ht="13.5" customHeight="1"/>
    <row r="37602" ht="13.5" customHeight="1"/>
    <row r="37603" ht="13.5" customHeight="1"/>
    <row r="37604" ht="13.5" customHeight="1"/>
    <row r="37605" ht="13.5" customHeight="1"/>
    <row r="37606" ht="13.5" customHeight="1"/>
    <row r="37607" ht="13.5" customHeight="1"/>
    <row r="37608" ht="13.5" customHeight="1"/>
    <row r="37609" ht="13.5" customHeight="1"/>
    <row r="37610" ht="13.5" customHeight="1"/>
    <row r="37611" ht="13.5" customHeight="1"/>
    <row r="37612" ht="13.5" customHeight="1"/>
    <row r="37613" ht="13.5" customHeight="1"/>
    <row r="37614" ht="13.5" customHeight="1"/>
    <row r="37615" ht="13.5" customHeight="1"/>
    <row r="37616" ht="13.5" customHeight="1"/>
    <row r="37617" ht="13.5" customHeight="1"/>
    <row r="37618" ht="13.5" customHeight="1"/>
    <row r="37619" ht="13.5" customHeight="1"/>
    <row r="37620" ht="13.5" customHeight="1"/>
    <row r="37621" ht="13.5" customHeight="1"/>
    <row r="37622" ht="13.5" customHeight="1"/>
    <row r="37623" ht="13.5" customHeight="1"/>
    <row r="37624" ht="13.5" customHeight="1"/>
    <row r="37625" ht="13.5" customHeight="1"/>
    <row r="37626" ht="13.5" customHeight="1"/>
    <row r="37627" ht="13.5" customHeight="1"/>
    <row r="37628" ht="13.5" customHeight="1"/>
    <row r="37629" ht="13.5" customHeight="1"/>
    <row r="37630" ht="13.5" customHeight="1"/>
    <row r="37631" ht="13.5" customHeight="1"/>
    <row r="37632" ht="13.5" customHeight="1"/>
    <row r="37633" ht="13.5" customHeight="1"/>
    <row r="37634" ht="13.5" customHeight="1"/>
    <row r="37635" ht="13.5" customHeight="1"/>
    <row r="37636" ht="13.5" customHeight="1"/>
    <row r="37637" ht="13.5" customHeight="1"/>
    <row r="37638" ht="13.5" customHeight="1"/>
    <row r="37639" ht="13.5" customHeight="1"/>
    <row r="37640" ht="13.5" customHeight="1"/>
    <row r="37641" ht="13.5" customHeight="1"/>
    <row r="37642" ht="13.5" customHeight="1"/>
    <row r="37643" ht="13.5" customHeight="1"/>
    <row r="37644" ht="13.5" customHeight="1"/>
    <row r="37645" ht="13.5" customHeight="1"/>
    <row r="37646" ht="13.5" customHeight="1"/>
    <row r="37647" ht="13.5" customHeight="1"/>
    <row r="37648" ht="13.5" customHeight="1"/>
    <row r="37649" ht="13.5" customHeight="1"/>
    <row r="37650" ht="13.5" customHeight="1"/>
    <row r="37651" ht="13.5" customHeight="1"/>
    <row r="37652" ht="13.5" customHeight="1"/>
    <row r="37653" ht="13.5" customHeight="1"/>
    <row r="37654" ht="13.5" customHeight="1"/>
    <row r="37655" ht="13.5" customHeight="1"/>
    <row r="37656" ht="13.5" customHeight="1"/>
    <row r="37657" ht="13.5" customHeight="1"/>
    <row r="37658" ht="13.5" customHeight="1"/>
    <row r="37659" ht="13.5" customHeight="1"/>
    <row r="37660" ht="13.5" customHeight="1"/>
    <row r="37661" ht="13.5" customHeight="1"/>
    <row r="37662" ht="13.5" customHeight="1"/>
    <row r="37663" ht="13.5" customHeight="1"/>
    <row r="37664" ht="13.5" customHeight="1"/>
    <row r="37665" ht="13.5" customHeight="1"/>
    <row r="37666" ht="13.5" customHeight="1"/>
    <row r="37667" ht="13.5" customHeight="1"/>
    <row r="37668" ht="13.5" customHeight="1"/>
    <row r="37669" ht="13.5" customHeight="1"/>
    <row r="37670" ht="13.5" customHeight="1"/>
    <row r="37671" ht="13.5" customHeight="1"/>
    <row r="37672" ht="13.5" customHeight="1"/>
    <row r="37673" ht="13.5" customHeight="1"/>
    <row r="37674" ht="13.5" customHeight="1"/>
    <row r="37675" ht="13.5" customHeight="1"/>
    <row r="37676" ht="13.5" customHeight="1"/>
    <row r="37677" ht="13.5" customHeight="1"/>
    <row r="37678" ht="13.5" customHeight="1"/>
    <row r="37679" ht="13.5" customHeight="1"/>
    <row r="37680" ht="13.5" customHeight="1"/>
    <row r="37681" ht="13.5" customHeight="1"/>
    <row r="37682" ht="13.5" customHeight="1"/>
    <row r="37683" ht="13.5" customHeight="1"/>
    <row r="37684" ht="13.5" customHeight="1"/>
    <row r="37685" ht="13.5" customHeight="1"/>
    <row r="37686" ht="13.5" customHeight="1"/>
    <row r="37687" ht="13.5" customHeight="1"/>
    <row r="37688" ht="13.5" customHeight="1"/>
    <row r="37689" ht="13.5" customHeight="1"/>
    <row r="37690" ht="13.5" customHeight="1"/>
    <row r="37691" ht="13.5" customHeight="1"/>
    <row r="37692" ht="13.5" customHeight="1"/>
    <row r="37693" ht="13.5" customHeight="1"/>
    <row r="37694" ht="13.5" customHeight="1"/>
    <row r="37695" ht="13.5" customHeight="1"/>
    <row r="37696" ht="13.5" customHeight="1"/>
    <row r="37697" ht="13.5" customHeight="1"/>
    <row r="37698" ht="13.5" customHeight="1"/>
    <row r="37699" ht="13.5" customHeight="1"/>
    <row r="37700" ht="13.5" customHeight="1"/>
    <row r="37701" ht="13.5" customHeight="1"/>
    <row r="37702" ht="13.5" customHeight="1"/>
    <row r="37703" ht="13.5" customHeight="1"/>
    <row r="37704" ht="13.5" customHeight="1"/>
    <row r="37705" ht="13.5" customHeight="1"/>
    <row r="37706" ht="13.5" customHeight="1"/>
    <row r="37707" ht="13.5" customHeight="1"/>
    <row r="37708" ht="13.5" customHeight="1"/>
    <row r="37709" ht="13.5" customHeight="1"/>
    <row r="37710" ht="13.5" customHeight="1"/>
    <row r="37711" ht="13.5" customHeight="1"/>
    <row r="37712" ht="13.5" customHeight="1"/>
    <row r="37713" ht="13.5" customHeight="1"/>
    <row r="37714" ht="13.5" customHeight="1"/>
    <row r="37715" ht="13.5" customHeight="1"/>
    <row r="37716" ht="13.5" customHeight="1"/>
    <row r="37717" ht="13.5" customHeight="1"/>
    <row r="37718" ht="13.5" customHeight="1"/>
    <row r="37719" ht="13.5" customHeight="1"/>
    <row r="37720" ht="13.5" customHeight="1"/>
    <row r="37721" ht="13.5" customHeight="1"/>
    <row r="37722" ht="13.5" customHeight="1"/>
    <row r="37723" ht="13.5" customHeight="1"/>
    <row r="37724" ht="13.5" customHeight="1"/>
    <row r="37725" ht="13.5" customHeight="1"/>
    <row r="37726" ht="13.5" customHeight="1"/>
    <row r="37727" ht="13.5" customHeight="1"/>
    <row r="37728" ht="13.5" customHeight="1"/>
    <row r="37729" ht="13.5" customHeight="1"/>
    <row r="37730" ht="13.5" customHeight="1"/>
    <row r="37731" ht="13.5" customHeight="1"/>
    <row r="37732" ht="13.5" customHeight="1"/>
    <row r="37733" ht="13.5" customHeight="1"/>
    <row r="37734" ht="13.5" customHeight="1"/>
    <row r="37735" ht="13.5" customHeight="1"/>
    <row r="37736" ht="13.5" customHeight="1"/>
    <row r="37737" ht="13.5" customHeight="1"/>
    <row r="37738" ht="13.5" customHeight="1"/>
    <row r="37739" ht="13.5" customHeight="1"/>
    <row r="37740" ht="13.5" customHeight="1"/>
    <row r="37741" ht="13.5" customHeight="1"/>
    <row r="37742" ht="13.5" customHeight="1"/>
    <row r="37743" ht="13.5" customHeight="1"/>
    <row r="37744" ht="13.5" customHeight="1"/>
    <row r="37745" ht="13.5" customHeight="1"/>
    <row r="37746" ht="13.5" customHeight="1"/>
    <row r="37747" ht="13.5" customHeight="1"/>
    <row r="37748" ht="13.5" customHeight="1"/>
    <row r="37749" ht="13.5" customHeight="1"/>
    <row r="37750" ht="13.5" customHeight="1"/>
    <row r="37751" ht="13.5" customHeight="1"/>
    <row r="37752" ht="13.5" customHeight="1"/>
    <row r="37753" ht="13.5" customHeight="1"/>
    <row r="37754" ht="13.5" customHeight="1"/>
    <row r="37755" ht="13.5" customHeight="1"/>
    <row r="37756" ht="13.5" customHeight="1"/>
    <row r="37757" ht="13.5" customHeight="1"/>
    <row r="37758" ht="13.5" customHeight="1"/>
    <row r="37759" ht="13.5" customHeight="1"/>
    <row r="37760" ht="13.5" customHeight="1"/>
    <row r="37761" ht="13.5" customHeight="1"/>
    <row r="37762" ht="13.5" customHeight="1"/>
    <row r="37763" ht="13.5" customHeight="1"/>
    <row r="37764" ht="13.5" customHeight="1"/>
    <row r="37765" ht="13.5" customHeight="1"/>
    <row r="37766" ht="13.5" customHeight="1"/>
    <row r="37767" ht="13.5" customHeight="1"/>
    <row r="37768" ht="13.5" customHeight="1"/>
    <row r="37769" ht="13.5" customHeight="1"/>
    <row r="37770" ht="13.5" customHeight="1"/>
    <row r="37771" ht="13.5" customHeight="1"/>
    <row r="37772" ht="13.5" customHeight="1"/>
    <row r="37773" ht="13.5" customHeight="1"/>
    <row r="37774" ht="13.5" customHeight="1"/>
    <row r="37775" ht="13.5" customHeight="1"/>
    <row r="37776" ht="13.5" customHeight="1"/>
    <row r="37777" ht="13.5" customHeight="1"/>
    <row r="37778" ht="13.5" customHeight="1"/>
    <row r="37779" ht="13.5" customHeight="1"/>
    <row r="37780" ht="13.5" customHeight="1"/>
    <row r="37781" ht="13.5" customHeight="1"/>
    <row r="37782" ht="13.5" customHeight="1"/>
    <row r="37783" ht="13.5" customHeight="1"/>
    <row r="37784" ht="13.5" customHeight="1"/>
    <row r="37785" ht="13.5" customHeight="1"/>
    <row r="37786" ht="13.5" customHeight="1"/>
    <row r="37787" ht="13.5" customHeight="1"/>
    <row r="37788" ht="13.5" customHeight="1"/>
    <row r="37789" ht="13.5" customHeight="1"/>
    <row r="37790" ht="13.5" customHeight="1"/>
    <row r="37791" ht="13.5" customHeight="1"/>
    <row r="37792" ht="13.5" customHeight="1"/>
    <row r="37793" ht="13.5" customHeight="1"/>
    <row r="37794" ht="13.5" customHeight="1"/>
    <row r="37795" ht="13.5" customHeight="1"/>
    <row r="37796" ht="13.5" customHeight="1"/>
    <row r="37797" ht="13.5" customHeight="1"/>
    <row r="37798" ht="13.5" customHeight="1"/>
    <row r="37799" ht="13.5" customHeight="1"/>
    <row r="37800" ht="13.5" customHeight="1"/>
    <row r="37801" ht="13.5" customHeight="1"/>
    <row r="37802" ht="13.5" customHeight="1"/>
    <row r="37803" ht="13.5" customHeight="1"/>
    <row r="37804" ht="13.5" customHeight="1"/>
    <row r="37805" ht="13.5" customHeight="1"/>
    <row r="37806" ht="13.5" customHeight="1"/>
    <row r="37807" ht="13.5" customHeight="1"/>
    <row r="37808" ht="13.5" customHeight="1"/>
    <row r="37809" ht="13.5" customHeight="1"/>
    <row r="37810" ht="13.5" customHeight="1"/>
    <row r="37811" ht="13.5" customHeight="1"/>
    <row r="37812" ht="13.5" customHeight="1"/>
    <row r="37813" ht="13.5" customHeight="1"/>
    <row r="37814" ht="13.5" customHeight="1"/>
    <row r="37815" ht="13.5" customHeight="1"/>
    <row r="37816" ht="13.5" customHeight="1"/>
    <row r="37817" ht="13.5" customHeight="1"/>
    <row r="37818" ht="13.5" customHeight="1"/>
    <row r="37819" ht="13.5" customHeight="1"/>
    <row r="37820" ht="13.5" customHeight="1"/>
    <row r="37821" ht="13.5" customHeight="1"/>
    <row r="37822" ht="13.5" customHeight="1"/>
    <row r="37823" ht="13.5" customHeight="1"/>
    <row r="37824" ht="13.5" customHeight="1"/>
    <row r="37825" ht="13.5" customHeight="1"/>
    <row r="37826" ht="13.5" customHeight="1"/>
    <row r="37827" ht="13.5" customHeight="1"/>
    <row r="37828" ht="13.5" customHeight="1"/>
    <row r="37829" ht="13.5" customHeight="1"/>
    <row r="37830" ht="13.5" customHeight="1"/>
    <row r="37831" ht="13.5" customHeight="1"/>
    <row r="37832" ht="13.5" customHeight="1"/>
    <row r="37833" ht="13.5" customHeight="1"/>
    <row r="37834" ht="13.5" customHeight="1"/>
    <row r="37835" ht="13.5" customHeight="1"/>
    <row r="37836" ht="13.5" customHeight="1"/>
    <row r="37837" ht="13.5" customHeight="1"/>
    <row r="37838" ht="13.5" customHeight="1"/>
    <row r="37839" ht="13.5" customHeight="1"/>
    <row r="37840" ht="13.5" customHeight="1"/>
    <row r="37841" ht="13.5" customHeight="1"/>
    <row r="37842" ht="13.5" customHeight="1"/>
    <row r="37843" ht="13.5" customHeight="1"/>
    <row r="37844" ht="13.5" customHeight="1"/>
    <row r="37845" ht="13.5" customHeight="1"/>
    <row r="37846" ht="13.5" customHeight="1"/>
    <row r="37847" ht="13.5" customHeight="1"/>
    <row r="37848" ht="13.5" customHeight="1"/>
    <row r="37849" ht="13.5" customHeight="1"/>
    <row r="37850" ht="13.5" customHeight="1"/>
    <row r="37851" ht="13.5" customHeight="1"/>
    <row r="37852" ht="13.5" customHeight="1"/>
    <row r="37853" ht="13.5" customHeight="1"/>
    <row r="37854" ht="13.5" customHeight="1"/>
    <row r="37855" ht="13.5" customHeight="1"/>
    <row r="37856" ht="13.5" customHeight="1"/>
    <row r="37857" ht="13.5" customHeight="1"/>
    <row r="37858" ht="13.5" customHeight="1"/>
    <row r="37859" ht="13.5" customHeight="1"/>
    <row r="37860" ht="13.5" customHeight="1"/>
    <row r="37861" ht="13.5" customHeight="1"/>
    <row r="37862" ht="13.5" customHeight="1"/>
    <row r="37863" ht="13.5" customHeight="1"/>
    <row r="37864" ht="13.5" customHeight="1"/>
    <row r="37865" ht="13.5" customHeight="1"/>
    <row r="37866" ht="13.5" customHeight="1"/>
    <row r="37867" ht="13.5" customHeight="1"/>
    <row r="37868" ht="13.5" customHeight="1"/>
    <row r="37869" ht="13.5" customHeight="1"/>
    <row r="37870" ht="13.5" customHeight="1"/>
    <row r="37871" ht="13.5" customHeight="1"/>
    <row r="37872" ht="13.5" customHeight="1"/>
    <row r="37873" ht="13.5" customHeight="1"/>
    <row r="37874" ht="13.5" customHeight="1"/>
    <row r="37875" ht="13.5" customHeight="1"/>
    <row r="37876" ht="13.5" customHeight="1"/>
    <row r="37877" ht="13.5" customHeight="1"/>
    <row r="37878" ht="13.5" customHeight="1"/>
    <row r="37879" ht="13.5" customHeight="1"/>
    <row r="37880" ht="13.5" customHeight="1"/>
    <row r="37881" ht="13.5" customHeight="1"/>
    <row r="37882" ht="13.5" customHeight="1"/>
    <row r="37883" ht="13.5" customHeight="1"/>
    <row r="37884" ht="13.5" customHeight="1"/>
    <row r="37885" ht="13.5" customHeight="1"/>
    <row r="37886" ht="13.5" customHeight="1"/>
    <row r="37887" ht="13.5" customHeight="1"/>
    <row r="37888" ht="13.5" customHeight="1"/>
    <row r="37889" ht="13.5" customHeight="1"/>
    <row r="37890" ht="13.5" customHeight="1"/>
    <row r="37891" ht="13.5" customHeight="1"/>
    <row r="37892" ht="13.5" customHeight="1"/>
    <row r="37893" ht="13.5" customHeight="1"/>
    <row r="37894" ht="13.5" customHeight="1"/>
    <row r="37895" ht="13.5" customHeight="1"/>
    <row r="37896" ht="13.5" customHeight="1"/>
    <row r="37897" ht="13.5" customHeight="1"/>
    <row r="37898" ht="13.5" customHeight="1"/>
    <row r="37899" ht="13.5" customHeight="1"/>
    <row r="37900" ht="13.5" customHeight="1"/>
    <row r="37901" ht="13.5" customHeight="1"/>
    <row r="37902" ht="13.5" customHeight="1"/>
    <row r="37903" ht="13.5" customHeight="1"/>
    <row r="37904" ht="13.5" customHeight="1"/>
    <row r="37905" ht="13.5" customHeight="1"/>
    <row r="37906" ht="13.5" customHeight="1"/>
    <row r="37907" ht="13.5" customHeight="1"/>
    <row r="37908" ht="13.5" customHeight="1"/>
    <row r="37909" ht="13.5" customHeight="1"/>
    <row r="37910" ht="13.5" customHeight="1"/>
    <row r="37911" ht="13.5" customHeight="1"/>
    <row r="37912" ht="13.5" customHeight="1"/>
    <row r="37913" ht="13.5" customHeight="1"/>
    <row r="37914" ht="13.5" customHeight="1"/>
    <row r="37915" ht="13.5" customHeight="1"/>
    <row r="37916" ht="13.5" customHeight="1"/>
    <row r="37917" ht="13.5" customHeight="1"/>
    <row r="37918" ht="13.5" customHeight="1"/>
    <row r="37919" ht="13.5" customHeight="1"/>
    <row r="37920" ht="13.5" customHeight="1"/>
    <row r="37921" ht="13.5" customHeight="1"/>
    <row r="37922" ht="13.5" customHeight="1"/>
    <row r="37923" ht="13.5" customHeight="1"/>
    <row r="37924" ht="13.5" customHeight="1"/>
    <row r="37925" ht="13.5" customHeight="1"/>
    <row r="37926" ht="13.5" customHeight="1"/>
    <row r="37927" ht="13.5" customHeight="1"/>
    <row r="37928" ht="13.5" customHeight="1"/>
    <row r="37929" ht="13.5" customHeight="1"/>
    <row r="37930" ht="13.5" customHeight="1"/>
    <row r="37931" ht="13.5" customHeight="1"/>
    <row r="37932" ht="13.5" customHeight="1"/>
    <row r="37933" ht="13.5" customHeight="1"/>
    <row r="37934" ht="13.5" customHeight="1"/>
    <row r="37935" ht="13.5" customHeight="1"/>
    <row r="37936" ht="13.5" customHeight="1"/>
    <row r="37937" ht="13.5" customHeight="1"/>
    <row r="37938" ht="13.5" customHeight="1"/>
    <row r="37939" ht="13.5" customHeight="1"/>
    <row r="37940" ht="13.5" customHeight="1"/>
    <row r="37941" ht="13.5" customHeight="1"/>
    <row r="37942" ht="13.5" customHeight="1"/>
    <row r="37943" ht="13.5" customHeight="1"/>
    <row r="37944" ht="13.5" customHeight="1"/>
    <row r="37945" ht="13.5" customHeight="1"/>
    <row r="37946" ht="13.5" customHeight="1"/>
    <row r="37947" ht="13.5" customHeight="1"/>
    <row r="37948" ht="13.5" customHeight="1"/>
    <row r="37949" ht="13.5" customHeight="1"/>
    <row r="37950" ht="13.5" customHeight="1"/>
    <row r="37951" ht="13.5" customHeight="1"/>
    <row r="37952" ht="13.5" customHeight="1"/>
    <row r="37953" ht="13.5" customHeight="1"/>
    <row r="37954" ht="13.5" customHeight="1"/>
    <row r="37955" ht="13.5" customHeight="1"/>
    <row r="37956" ht="13.5" customHeight="1"/>
    <row r="37957" ht="13.5" customHeight="1"/>
    <row r="37958" ht="13.5" customHeight="1"/>
    <row r="37959" ht="13.5" customHeight="1"/>
    <row r="37960" ht="13.5" customHeight="1"/>
    <row r="37961" ht="13.5" customHeight="1"/>
    <row r="37962" ht="13.5" customHeight="1"/>
    <row r="37963" ht="13.5" customHeight="1"/>
    <row r="37964" ht="13.5" customHeight="1"/>
    <row r="37965" ht="13.5" customHeight="1"/>
    <row r="37966" ht="13.5" customHeight="1"/>
    <row r="37967" ht="13.5" customHeight="1"/>
    <row r="37968" ht="13.5" customHeight="1"/>
    <row r="37969" ht="13.5" customHeight="1"/>
    <row r="37970" ht="13.5" customHeight="1"/>
    <row r="37971" ht="13.5" customHeight="1"/>
    <row r="37972" ht="13.5" customHeight="1"/>
    <row r="37973" ht="13.5" customHeight="1"/>
    <row r="37974" ht="13.5" customHeight="1"/>
    <row r="37975" ht="13.5" customHeight="1"/>
    <row r="37976" ht="13.5" customHeight="1"/>
    <row r="37977" ht="13.5" customHeight="1"/>
    <row r="37978" ht="13.5" customHeight="1"/>
    <row r="37979" ht="13.5" customHeight="1"/>
    <row r="37980" ht="13.5" customHeight="1"/>
    <row r="37981" ht="13.5" customHeight="1"/>
    <row r="37982" ht="13.5" customHeight="1"/>
    <row r="37983" ht="13.5" customHeight="1"/>
    <row r="37984" ht="13.5" customHeight="1"/>
    <row r="37985" ht="13.5" customHeight="1"/>
    <row r="37986" ht="13.5" customHeight="1"/>
    <row r="37987" ht="13.5" customHeight="1"/>
    <row r="37988" ht="13.5" customHeight="1"/>
    <row r="37989" ht="13.5" customHeight="1"/>
    <row r="37990" ht="13.5" customHeight="1"/>
    <row r="37991" ht="13.5" customHeight="1"/>
    <row r="37992" ht="13.5" customHeight="1"/>
    <row r="37993" ht="13.5" customHeight="1"/>
    <row r="37994" ht="13.5" customHeight="1"/>
    <row r="37995" ht="13.5" customHeight="1"/>
    <row r="37996" ht="13.5" customHeight="1"/>
    <row r="37997" ht="13.5" customHeight="1"/>
    <row r="37998" ht="13.5" customHeight="1"/>
    <row r="37999" ht="13.5" customHeight="1"/>
    <row r="38000" ht="13.5" customHeight="1"/>
    <row r="38001" ht="13.5" customHeight="1"/>
    <row r="38002" ht="13.5" customHeight="1"/>
    <row r="38003" ht="13.5" customHeight="1"/>
    <row r="38004" ht="13.5" customHeight="1"/>
    <row r="38005" ht="13.5" customHeight="1"/>
    <row r="38006" ht="13.5" customHeight="1"/>
    <row r="38007" ht="13.5" customHeight="1"/>
    <row r="38008" ht="13.5" customHeight="1"/>
    <row r="38009" ht="13.5" customHeight="1"/>
    <row r="38010" ht="13.5" customHeight="1"/>
    <row r="38011" ht="13.5" customHeight="1"/>
    <row r="38012" ht="13.5" customHeight="1"/>
    <row r="38013" ht="13.5" customHeight="1"/>
    <row r="38014" ht="13.5" customHeight="1"/>
    <row r="38015" ht="13.5" customHeight="1"/>
    <row r="38016" ht="13.5" customHeight="1"/>
    <row r="38017" ht="13.5" customHeight="1"/>
    <row r="38018" ht="13.5" customHeight="1"/>
    <row r="38019" ht="13.5" customHeight="1"/>
    <row r="38020" ht="13.5" customHeight="1"/>
    <row r="38021" ht="13.5" customHeight="1"/>
    <row r="38022" ht="13.5" customHeight="1"/>
    <row r="38023" ht="13.5" customHeight="1"/>
    <row r="38024" ht="13.5" customHeight="1"/>
    <row r="38025" ht="13.5" customHeight="1"/>
    <row r="38026" ht="13.5" customHeight="1"/>
    <row r="38027" ht="13.5" customHeight="1"/>
    <row r="38028" ht="13.5" customHeight="1"/>
    <row r="38029" ht="13.5" customHeight="1"/>
    <row r="38030" ht="13.5" customHeight="1"/>
    <row r="38031" ht="13.5" customHeight="1"/>
    <row r="38032" ht="13.5" customHeight="1"/>
    <row r="38033" ht="13.5" customHeight="1"/>
    <row r="38034" ht="13.5" customHeight="1"/>
    <row r="38035" ht="13.5" customHeight="1"/>
    <row r="38036" ht="13.5" customHeight="1"/>
    <row r="38037" ht="13.5" customHeight="1"/>
    <row r="38038" ht="13.5" customHeight="1"/>
    <row r="38039" ht="13.5" customHeight="1"/>
    <row r="38040" ht="13.5" customHeight="1"/>
    <row r="38041" ht="13.5" customHeight="1"/>
    <row r="38042" ht="13.5" customHeight="1"/>
    <row r="38043" ht="13.5" customHeight="1"/>
    <row r="38044" ht="13.5" customHeight="1"/>
    <row r="38045" ht="13.5" customHeight="1"/>
    <row r="38046" ht="13.5" customHeight="1"/>
    <row r="38047" ht="13.5" customHeight="1"/>
    <row r="38048" ht="13.5" customHeight="1"/>
    <row r="38049" ht="13.5" customHeight="1"/>
    <row r="38050" ht="13.5" customHeight="1"/>
    <row r="38051" ht="13.5" customHeight="1"/>
    <row r="38052" ht="13.5" customHeight="1"/>
    <row r="38053" ht="13.5" customHeight="1"/>
    <row r="38054" ht="13.5" customHeight="1"/>
    <row r="38055" ht="13.5" customHeight="1"/>
    <row r="38056" ht="13.5" customHeight="1"/>
    <row r="38057" ht="13.5" customHeight="1"/>
    <row r="38058" ht="13.5" customHeight="1"/>
    <row r="38059" ht="13.5" customHeight="1"/>
    <row r="38060" ht="13.5" customHeight="1"/>
    <row r="38061" ht="13.5" customHeight="1"/>
    <row r="38062" ht="13.5" customHeight="1"/>
    <row r="38063" ht="13.5" customHeight="1"/>
    <row r="38064" ht="13.5" customHeight="1"/>
    <row r="38065" ht="13.5" customHeight="1"/>
    <row r="38066" ht="13.5" customHeight="1"/>
    <row r="38067" ht="13.5" customHeight="1"/>
    <row r="38068" ht="13.5" customHeight="1"/>
    <row r="38069" ht="13.5" customHeight="1"/>
    <row r="38070" ht="13.5" customHeight="1"/>
    <row r="38071" ht="13.5" customHeight="1"/>
    <row r="38072" ht="13.5" customHeight="1"/>
    <row r="38073" ht="13.5" customHeight="1"/>
    <row r="38074" ht="13.5" customHeight="1"/>
    <row r="38075" ht="13.5" customHeight="1"/>
    <row r="38076" ht="13.5" customHeight="1"/>
    <row r="38077" ht="13.5" customHeight="1"/>
    <row r="38078" ht="13.5" customHeight="1"/>
    <row r="38079" ht="13.5" customHeight="1"/>
    <row r="38080" ht="13.5" customHeight="1"/>
    <row r="38081" ht="13.5" customHeight="1"/>
    <row r="38082" ht="13.5" customHeight="1"/>
    <row r="38083" ht="13.5" customHeight="1"/>
    <row r="38084" ht="13.5" customHeight="1"/>
    <row r="38085" ht="13.5" customHeight="1"/>
    <row r="38086" ht="13.5" customHeight="1"/>
    <row r="38087" ht="13.5" customHeight="1"/>
    <row r="38088" ht="13.5" customHeight="1"/>
    <row r="38089" ht="13.5" customHeight="1"/>
    <row r="38090" ht="13.5" customHeight="1"/>
    <row r="38091" ht="13.5" customHeight="1"/>
    <row r="38092" ht="13.5" customHeight="1"/>
    <row r="38093" ht="13.5" customHeight="1"/>
    <row r="38094" ht="13.5" customHeight="1"/>
    <row r="38095" ht="13.5" customHeight="1"/>
    <row r="38096" ht="13.5" customHeight="1"/>
    <row r="38097" ht="13.5" customHeight="1"/>
    <row r="38098" ht="13.5" customHeight="1"/>
    <row r="38099" ht="13.5" customHeight="1"/>
    <row r="38100" ht="13.5" customHeight="1"/>
    <row r="38101" ht="13.5" customHeight="1"/>
    <row r="38102" ht="13.5" customHeight="1"/>
    <row r="38103" ht="13.5" customHeight="1"/>
    <row r="38104" ht="13.5" customHeight="1"/>
    <row r="38105" ht="13.5" customHeight="1"/>
    <row r="38106" ht="13.5" customHeight="1"/>
    <row r="38107" ht="13.5" customHeight="1"/>
    <row r="38108" ht="13.5" customHeight="1"/>
    <row r="38109" ht="13.5" customHeight="1"/>
    <row r="38110" ht="13.5" customHeight="1"/>
    <row r="38111" ht="13.5" customHeight="1"/>
    <row r="38112" ht="13.5" customHeight="1"/>
    <row r="38113" ht="13.5" customHeight="1"/>
    <row r="38114" ht="13.5" customHeight="1"/>
    <row r="38115" ht="13.5" customHeight="1"/>
    <row r="38116" ht="13.5" customHeight="1"/>
    <row r="38117" ht="13.5" customHeight="1"/>
    <row r="38118" ht="13.5" customHeight="1"/>
    <row r="38119" ht="13.5" customHeight="1"/>
    <row r="38120" ht="13.5" customHeight="1"/>
    <row r="38121" ht="13.5" customHeight="1"/>
    <row r="38122" ht="13.5" customHeight="1"/>
    <row r="38123" ht="13.5" customHeight="1"/>
    <row r="38124" ht="13.5" customHeight="1"/>
    <row r="38125" ht="13.5" customHeight="1"/>
    <row r="38126" ht="13.5" customHeight="1"/>
    <row r="38127" ht="13.5" customHeight="1"/>
    <row r="38128" ht="13.5" customHeight="1"/>
    <row r="38129" ht="13.5" customHeight="1"/>
    <row r="38130" ht="13.5" customHeight="1"/>
    <row r="38131" ht="13.5" customHeight="1"/>
    <row r="38132" ht="13.5" customHeight="1"/>
    <row r="38133" ht="13.5" customHeight="1"/>
    <row r="38134" ht="13.5" customHeight="1"/>
    <row r="38135" ht="13.5" customHeight="1"/>
    <row r="38136" ht="13.5" customHeight="1"/>
    <row r="38137" ht="13.5" customHeight="1"/>
    <row r="38138" ht="13.5" customHeight="1"/>
    <row r="38139" ht="13.5" customHeight="1"/>
    <row r="38140" ht="13.5" customHeight="1"/>
    <row r="38141" ht="13.5" customHeight="1"/>
    <row r="38142" ht="13.5" customHeight="1"/>
    <row r="38143" ht="13.5" customHeight="1"/>
    <row r="38144" ht="13.5" customHeight="1"/>
    <row r="38145" ht="13.5" customHeight="1"/>
    <row r="38146" ht="13.5" customHeight="1"/>
    <row r="38147" ht="13.5" customHeight="1"/>
    <row r="38148" ht="13.5" customHeight="1"/>
    <row r="38149" ht="13.5" customHeight="1"/>
    <row r="38150" ht="13.5" customHeight="1"/>
    <row r="38151" ht="13.5" customHeight="1"/>
    <row r="38152" ht="13.5" customHeight="1"/>
    <row r="38153" ht="13.5" customHeight="1"/>
    <row r="38154" ht="13.5" customHeight="1"/>
    <row r="38155" ht="13.5" customHeight="1"/>
    <row r="38156" ht="13.5" customHeight="1"/>
    <row r="38157" ht="13.5" customHeight="1"/>
    <row r="38158" ht="13.5" customHeight="1"/>
    <row r="38159" ht="13.5" customHeight="1"/>
    <row r="38160" ht="13.5" customHeight="1"/>
    <row r="38161" ht="13.5" customHeight="1"/>
    <row r="38162" ht="13.5" customHeight="1"/>
    <row r="38163" ht="13.5" customHeight="1"/>
    <row r="38164" ht="13.5" customHeight="1"/>
    <row r="38165" ht="13.5" customHeight="1"/>
    <row r="38166" ht="13.5" customHeight="1"/>
    <row r="38167" ht="13.5" customHeight="1"/>
    <row r="38168" ht="13.5" customHeight="1"/>
    <row r="38169" ht="13.5" customHeight="1"/>
    <row r="38170" ht="13.5" customHeight="1"/>
    <row r="38171" ht="13.5" customHeight="1"/>
    <row r="38172" ht="13.5" customHeight="1"/>
    <row r="38173" ht="13.5" customHeight="1"/>
    <row r="38174" ht="13.5" customHeight="1"/>
    <row r="38175" ht="13.5" customHeight="1"/>
    <row r="38176" ht="13.5" customHeight="1"/>
    <row r="38177" ht="13.5" customHeight="1"/>
    <row r="38178" ht="13.5" customHeight="1"/>
    <row r="38179" ht="13.5" customHeight="1"/>
    <row r="38180" ht="13.5" customHeight="1"/>
    <row r="38181" ht="13.5" customHeight="1"/>
    <row r="38182" ht="13.5" customHeight="1"/>
    <row r="38183" ht="13.5" customHeight="1"/>
    <row r="38184" ht="13.5" customHeight="1"/>
    <row r="38185" ht="13.5" customHeight="1"/>
    <row r="38186" ht="13.5" customHeight="1"/>
    <row r="38187" ht="13.5" customHeight="1"/>
    <row r="38188" ht="13.5" customHeight="1"/>
    <row r="38189" ht="13.5" customHeight="1"/>
    <row r="38190" ht="13.5" customHeight="1"/>
    <row r="38191" ht="13.5" customHeight="1"/>
    <row r="38192" ht="13.5" customHeight="1"/>
    <row r="38193" ht="13.5" customHeight="1"/>
    <row r="38194" ht="13.5" customHeight="1"/>
    <row r="38195" ht="13.5" customHeight="1"/>
    <row r="38196" ht="13.5" customHeight="1"/>
    <row r="38197" ht="13.5" customHeight="1"/>
    <row r="38198" ht="13.5" customHeight="1"/>
    <row r="38199" ht="13.5" customHeight="1"/>
    <row r="38200" ht="13.5" customHeight="1"/>
    <row r="38201" ht="13.5" customHeight="1"/>
    <row r="38202" ht="13.5" customHeight="1"/>
    <row r="38203" ht="13.5" customHeight="1"/>
    <row r="38204" ht="13.5" customHeight="1"/>
    <row r="38205" ht="13.5" customHeight="1"/>
    <row r="38206" ht="13.5" customHeight="1"/>
    <row r="38207" ht="13.5" customHeight="1"/>
    <row r="38208" ht="13.5" customHeight="1"/>
    <row r="38209" ht="13.5" customHeight="1"/>
    <row r="38210" ht="13.5" customHeight="1"/>
    <row r="38211" ht="13.5" customHeight="1"/>
    <row r="38212" ht="13.5" customHeight="1"/>
    <row r="38213" ht="13.5" customHeight="1"/>
    <row r="38214" ht="13.5" customHeight="1"/>
    <row r="38215" ht="13.5" customHeight="1"/>
    <row r="38216" ht="13.5" customHeight="1"/>
    <row r="38217" ht="13.5" customHeight="1"/>
    <row r="38218" ht="13.5" customHeight="1"/>
    <row r="38219" ht="13.5" customHeight="1"/>
    <row r="38220" ht="13.5" customHeight="1"/>
    <row r="38221" ht="13.5" customHeight="1"/>
    <row r="38222" ht="13.5" customHeight="1"/>
    <row r="38223" ht="13.5" customHeight="1"/>
    <row r="38224" ht="13.5" customHeight="1"/>
    <row r="38225" ht="13.5" customHeight="1"/>
    <row r="38226" ht="13.5" customHeight="1"/>
    <row r="38227" ht="13.5" customHeight="1"/>
    <row r="38228" ht="13.5" customHeight="1"/>
    <row r="38229" ht="13.5" customHeight="1"/>
    <row r="38230" ht="13.5" customHeight="1"/>
    <row r="38231" ht="13.5" customHeight="1"/>
    <row r="38232" ht="13.5" customHeight="1"/>
    <row r="38233" ht="13.5" customHeight="1"/>
    <row r="38234" ht="13.5" customHeight="1"/>
    <row r="38235" ht="13.5" customHeight="1"/>
    <row r="38236" ht="13.5" customHeight="1"/>
    <row r="38237" ht="13.5" customHeight="1"/>
    <row r="38238" ht="13.5" customHeight="1"/>
    <row r="38239" ht="13.5" customHeight="1"/>
    <row r="38240" ht="13.5" customHeight="1"/>
    <row r="38241" ht="13.5" customHeight="1"/>
    <row r="38242" ht="13.5" customHeight="1"/>
    <row r="38243" ht="13.5" customHeight="1"/>
    <row r="38244" ht="13.5" customHeight="1"/>
    <row r="38245" ht="13.5" customHeight="1"/>
    <row r="38246" ht="13.5" customHeight="1"/>
    <row r="38247" ht="13.5" customHeight="1"/>
    <row r="38248" ht="13.5" customHeight="1"/>
    <row r="38249" ht="13.5" customHeight="1"/>
    <row r="38250" ht="13.5" customHeight="1"/>
    <row r="38251" ht="13.5" customHeight="1"/>
    <row r="38252" ht="13.5" customHeight="1"/>
    <row r="38253" ht="13.5" customHeight="1"/>
    <row r="38254" ht="13.5" customHeight="1"/>
    <row r="38255" ht="13.5" customHeight="1"/>
    <row r="38256" ht="13.5" customHeight="1"/>
    <row r="38257" ht="13.5" customHeight="1"/>
    <row r="38258" ht="13.5" customHeight="1"/>
    <row r="38259" ht="13.5" customHeight="1"/>
    <row r="38260" ht="13.5" customHeight="1"/>
    <row r="38261" ht="13.5" customHeight="1"/>
    <row r="38262" ht="13.5" customHeight="1"/>
    <row r="38263" ht="13.5" customHeight="1"/>
    <row r="38264" ht="13.5" customHeight="1"/>
    <row r="38265" ht="13.5" customHeight="1"/>
    <row r="38266" ht="13.5" customHeight="1"/>
    <row r="38267" ht="13.5" customHeight="1"/>
    <row r="38268" ht="13.5" customHeight="1"/>
    <row r="38269" ht="13.5" customHeight="1"/>
    <row r="38270" ht="13.5" customHeight="1"/>
    <row r="38271" ht="13.5" customHeight="1"/>
    <row r="38272" ht="13.5" customHeight="1"/>
    <row r="38273" ht="13.5" customHeight="1"/>
    <row r="38274" ht="13.5" customHeight="1"/>
    <row r="38275" ht="13.5" customHeight="1"/>
    <row r="38276" ht="13.5" customHeight="1"/>
    <row r="38277" ht="13.5" customHeight="1"/>
    <row r="38278" ht="13.5" customHeight="1"/>
    <row r="38279" ht="13.5" customHeight="1"/>
    <row r="38280" ht="13.5" customHeight="1"/>
    <row r="38281" ht="13.5" customHeight="1"/>
    <row r="38282" ht="13.5" customHeight="1"/>
    <row r="38283" ht="13.5" customHeight="1"/>
    <row r="38284" ht="13.5" customHeight="1"/>
    <row r="38285" ht="13.5" customHeight="1"/>
    <row r="38286" ht="13.5" customHeight="1"/>
    <row r="38287" ht="13.5" customHeight="1"/>
    <row r="38288" ht="13.5" customHeight="1"/>
    <row r="38289" ht="13.5" customHeight="1"/>
    <row r="38290" ht="13.5" customHeight="1"/>
    <row r="38291" ht="13.5" customHeight="1"/>
    <row r="38292" ht="13.5" customHeight="1"/>
    <row r="38293" ht="13.5" customHeight="1"/>
    <row r="38294" ht="13.5" customHeight="1"/>
    <row r="38295" ht="13.5" customHeight="1"/>
    <row r="38296" ht="13.5" customHeight="1"/>
    <row r="38297" ht="13.5" customHeight="1"/>
    <row r="38298" ht="13.5" customHeight="1"/>
    <row r="38299" ht="13.5" customHeight="1"/>
    <row r="38300" ht="13.5" customHeight="1"/>
    <row r="38301" ht="13.5" customHeight="1"/>
    <row r="38302" ht="13.5" customHeight="1"/>
    <row r="38303" ht="13.5" customHeight="1"/>
    <row r="38304" ht="13.5" customHeight="1"/>
    <row r="38305" ht="13.5" customHeight="1"/>
    <row r="38306" ht="13.5" customHeight="1"/>
    <row r="38307" ht="13.5" customHeight="1"/>
    <row r="38308" ht="13.5" customHeight="1"/>
    <row r="38309" ht="13.5" customHeight="1"/>
    <row r="38310" ht="13.5" customHeight="1"/>
    <row r="38311" ht="13.5" customHeight="1"/>
    <row r="38312" ht="13.5" customHeight="1"/>
    <row r="38313" ht="13.5" customHeight="1"/>
    <row r="38314" ht="13.5" customHeight="1"/>
    <row r="38315" ht="13.5" customHeight="1"/>
    <row r="38316" ht="13.5" customHeight="1"/>
    <row r="38317" ht="13.5" customHeight="1"/>
    <row r="38318" ht="13.5" customHeight="1"/>
    <row r="38319" ht="13.5" customHeight="1"/>
    <row r="38320" ht="13.5" customHeight="1"/>
    <row r="38321" ht="13.5" customHeight="1"/>
    <row r="38322" ht="13.5" customHeight="1"/>
    <row r="38323" ht="13.5" customHeight="1"/>
    <row r="38324" ht="13.5" customHeight="1"/>
    <row r="38325" ht="13.5" customHeight="1"/>
    <row r="38326" ht="13.5" customHeight="1"/>
    <row r="38327" ht="13.5" customHeight="1"/>
    <row r="38328" ht="13.5" customHeight="1"/>
    <row r="38329" ht="13.5" customHeight="1"/>
    <row r="38330" ht="13.5" customHeight="1"/>
    <row r="38331" ht="13.5" customHeight="1"/>
    <row r="38332" ht="13.5" customHeight="1"/>
    <row r="38333" ht="13.5" customHeight="1"/>
    <row r="38334" ht="13.5" customHeight="1"/>
    <row r="38335" ht="13.5" customHeight="1"/>
    <row r="38336" ht="13.5" customHeight="1"/>
    <row r="38337" ht="13.5" customHeight="1"/>
    <row r="38338" ht="13.5" customHeight="1"/>
    <row r="38339" ht="13.5" customHeight="1"/>
    <row r="38340" ht="13.5" customHeight="1"/>
    <row r="38341" ht="13.5" customHeight="1"/>
    <row r="38342" ht="13.5" customHeight="1"/>
    <row r="38343" ht="13.5" customHeight="1"/>
    <row r="38344" ht="13.5" customHeight="1"/>
    <row r="38345" ht="13.5" customHeight="1"/>
    <row r="38346" ht="13.5" customHeight="1"/>
    <row r="38347" ht="13.5" customHeight="1"/>
    <row r="38348" ht="13.5" customHeight="1"/>
    <row r="38349" ht="13.5" customHeight="1"/>
    <row r="38350" ht="13.5" customHeight="1"/>
    <row r="38351" ht="13.5" customHeight="1"/>
    <row r="38352" ht="13.5" customHeight="1"/>
    <row r="38353" ht="13.5" customHeight="1"/>
    <row r="38354" ht="13.5" customHeight="1"/>
    <row r="38355" ht="13.5" customHeight="1"/>
    <row r="38356" ht="13.5" customHeight="1"/>
    <row r="38357" ht="13.5" customHeight="1"/>
    <row r="38358" ht="13.5" customHeight="1"/>
    <row r="38359" ht="13.5" customHeight="1"/>
    <row r="38360" ht="13.5" customHeight="1"/>
    <row r="38361" ht="13.5" customHeight="1"/>
    <row r="38362" ht="13.5" customHeight="1"/>
    <row r="38363" ht="13.5" customHeight="1"/>
    <row r="38364" ht="13.5" customHeight="1"/>
    <row r="38365" ht="13.5" customHeight="1"/>
    <row r="38366" ht="13.5" customHeight="1"/>
    <row r="38367" ht="13.5" customHeight="1"/>
    <row r="38368" ht="13.5" customHeight="1"/>
    <row r="38369" ht="13.5" customHeight="1"/>
    <row r="38370" ht="13.5" customHeight="1"/>
    <row r="38371" ht="13.5" customHeight="1"/>
    <row r="38372" ht="13.5" customHeight="1"/>
    <row r="38373" ht="13.5" customHeight="1"/>
    <row r="38374" ht="13.5" customHeight="1"/>
    <row r="38375" ht="13.5" customHeight="1"/>
    <row r="38376" ht="13.5" customHeight="1"/>
    <row r="38377" ht="13.5" customHeight="1"/>
    <row r="38378" ht="13.5" customHeight="1"/>
    <row r="38379" ht="13.5" customHeight="1"/>
    <row r="38380" ht="13.5" customHeight="1"/>
    <row r="38381" ht="13.5" customHeight="1"/>
    <row r="38382" ht="13.5" customHeight="1"/>
    <row r="38383" ht="13.5" customHeight="1"/>
    <row r="38384" ht="13.5" customHeight="1"/>
    <row r="38385" ht="13.5" customHeight="1"/>
    <row r="38386" ht="13.5" customHeight="1"/>
    <row r="38387" ht="13.5" customHeight="1"/>
    <row r="38388" ht="13.5" customHeight="1"/>
    <row r="38389" ht="13.5" customHeight="1"/>
    <row r="38390" ht="13.5" customHeight="1"/>
    <row r="38391" ht="13.5" customHeight="1"/>
    <row r="38392" ht="13.5" customHeight="1"/>
    <row r="38393" ht="13.5" customHeight="1"/>
    <row r="38394" ht="13.5" customHeight="1"/>
    <row r="38395" ht="13.5" customHeight="1"/>
    <row r="38396" ht="13.5" customHeight="1"/>
    <row r="38397" ht="13.5" customHeight="1"/>
    <row r="38398" ht="13.5" customHeight="1"/>
    <row r="38399" ht="13.5" customHeight="1"/>
    <row r="38400" ht="13.5" customHeight="1"/>
    <row r="38401" ht="13.5" customHeight="1"/>
    <row r="38402" ht="13.5" customHeight="1"/>
    <row r="38403" ht="13.5" customHeight="1"/>
    <row r="38404" ht="13.5" customHeight="1"/>
    <row r="38405" ht="13.5" customHeight="1"/>
    <row r="38406" ht="13.5" customHeight="1"/>
    <row r="38407" ht="13.5" customHeight="1"/>
    <row r="38408" ht="13.5" customHeight="1"/>
    <row r="38409" ht="13.5" customHeight="1"/>
    <row r="38410" ht="13.5" customHeight="1"/>
    <row r="38411" ht="13.5" customHeight="1"/>
    <row r="38412" ht="13.5" customHeight="1"/>
    <row r="38413" ht="13.5" customHeight="1"/>
    <row r="38414" ht="13.5" customHeight="1"/>
    <row r="38415" ht="13.5" customHeight="1"/>
    <row r="38416" ht="13.5" customHeight="1"/>
    <row r="38417" ht="13.5" customHeight="1"/>
    <row r="38418" ht="13.5" customHeight="1"/>
    <row r="38419" ht="13.5" customHeight="1"/>
    <row r="38420" ht="13.5" customHeight="1"/>
    <row r="38421" ht="13.5" customHeight="1"/>
    <row r="38422" ht="13.5" customHeight="1"/>
    <row r="38423" ht="13.5" customHeight="1"/>
    <row r="38424" ht="13.5" customHeight="1"/>
    <row r="38425" ht="13.5" customHeight="1"/>
    <row r="38426" ht="13.5" customHeight="1"/>
    <row r="38427" ht="13.5" customHeight="1"/>
    <row r="38428" ht="13.5" customHeight="1"/>
    <row r="38429" ht="13.5" customHeight="1"/>
    <row r="38430" ht="13.5" customHeight="1"/>
    <row r="38431" ht="13.5" customHeight="1"/>
    <row r="38432" ht="13.5" customHeight="1"/>
    <row r="38433" ht="13.5" customHeight="1"/>
    <row r="38434" ht="13.5" customHeight="1"/>
    <row r="38435" ht="13.5" customHeight="1"/>
    <row r="38436" ht="13.5" customHeight="1"/>
    <row r="38437" ht="13.5" customHeight="1"/>
    <row r="38438" ht="13.5" customHeight="1"/>
    <row r="38439" ht="13.5" customHeight="1"/>
    <row r="38440" ht="13.5" customHeight="1"/>
    <row r="38441" ht="13.5" customHeight="1"/>
    <row r="38442" ht="13.5" customHeight="1"/>
    <row r="38443" ht="13.5" customHeight="1"/>
    <row r="38444" ht="13.5" customHeight="1"/>
    <row r="38445" ht="13.5" customHeight="1"/>
    <row r="38446" ht="13.5" customHeight="1"/>
    <row r="38447" ht="13.5" customHeight="1"/>
    <row r="38448" ht="13.5" customHeight="1"/>
    <row r="38449" ht="13.5" customHeight="1"/>
    <row r="38450" ht="13.5" customHeight="1"/>
    <row r="38451" ht="13.5" customHeight="1"/>
    <row r="38452" ht="13.5" customHeight="1"/>
    <row r="38453" ht="13.5" customHeight="1"/>
    <row r="38454" ht="13.5" customHeight="1"/>
    <row r="38455" ht="13.5" customHeight="1"/>
    <row r="38456" ht="13.5" customHeight="1"/>
    <row r="38457" ht="13.5" customHeight="1"/>
    <row r="38458" ht="13.5" customHeight="1"/>
    <row r="38459" ht="13.5" customHeight="1"/>
    <row r="38460" ht="13.5" customHeight="1"/>
    <row r="38461" ht="13.5" customHeight="1"/>
    <row r="38462" ht="13.5" customHeight="1"/>
    <row r="38463" ht="13.5" customHeight="1"/>
    <row r="38464" ht="13.5" customHeight="1"/>
    <row r="38465" ht="13.5" customHeight="1"/>
    <row r="38466" ht="13.5" customHeight="1"/>
    <row r="38467" ht="13.5" customHeight="1"/>
    <row r="38468" ht="13.5" customHeight="1"/>
    <row r="38469" ht="13.5" customHeight="1"/>
    <row r="38470" ht="13.5" customHeight="1"/>
    <row r="38471" ht="13.5" customHeight="1"/>
    <row r="38472" ht="13.5" customHeight="1"/>
    <row r="38473" ht="13.5" customHeight="1"/>
    <row r="38474" ht="13.5" customHeight="1"/>
    <row r="38475" ht="13.5" customHeight="1"/>
    <row r="38476" ht="13.5" customHeight="1"/>
    <row r="38477" ht="13.5" customHeight="1"/>
    <row r="38478" ht="13.5" customHeight="1"/>
    <row r="38479" ht="13.5" customHeight="1"/>
    <row r="38480" ht="13.5" customHeight="1"/>
    <row r="38481" ht="13.5" customHeight="1"/>
    <row r="38482" ht="13.5" customHeight="1"/>
    <row r="38483" ht="13.5" customHeight="1"/>
    <row r="38484" ht="13.5" customHeight="1"/>
    <row r="38485" ht="13.5" customHeight="1"/>
    <row r="38486" ht="13.5" customHeight="1"/>
    <row r="38487" ht="13.5" customHeight="1"/>
    <row r="38488" ht="13.5" customHeight="1"/>
    <row r="38489" ht="13.5" customHeight="1"/>
    <row r="38490" ht="13.5" customHeight="1"/>
    <row r="38491" ht="13.5" customHeight="1"/>
    <row r="38492" ht="13.5" customHeight="1"/>
    <row r="38493" ht="13.5" customHeight="1"/>
    <row r="38494" ht="13.5" customHeight="1"/>
    <row r="38495" ht="13.5" customHeight="1"/>
    <row r="38496" ht="13.5" customHeight="1"/>
    <row r="38497" ht="13.5" customHeight="1"/>
    <row r="38498" ht="13.5" customHeight="1"/>
    <row r="38499" ht="13.5" customHeight="1"/>
    <row r="38500" ht="13.5" customHeight="1"/>
    <row r="38501" ht="13.5" customHeight="1"/>
    <row r="38502" ht="13.5" customHeight="1"/>
    <row r="38503" ht="13.5" customHeight="1"/>
    <row r="38504" ht="13.5" customHeight="1"/>
    <row r="38505" ht="13.5" customHeight="1"/>
    <row r="38506" ht="13.5" customHeight="1"/>
    <row r="38507" ht="13.5" customHeight="1"/>
    <row r="38508" ht="13.5" customHeight="1"/>
    <row r="38509" ht="13.5" customHeight="1"/>
    <row r="38510" ht="13.5" customHeight="1"/>
    <row r="38511" ht="13.5" customHeight="1"/>
    <row r="38512" ht="13.5" customHeight="1"/>
    <row r="38513" ht="13.5" customHeight="1"/>
    <row r="38514" ht="13.5" customHeight="1"/>
    <row r="38515" ht="13.5" customHeight="1"/>
    <row r="38516" ht="13.5" customHeight="1"/>
    <row r="38517" ht="13.5" customHeight="1"/>
    <row r="38518" ht="13.5" customHeight="1"/>
    <row r="38519" ht="13.5" customHeight="1"/>
    <row r="38520" ht="13.5" customHeight="1"/>
    <row r="38521" ht="13.5" customHeight="1"/>
    <row r="38522" ht="13.5" customHeight="1"/>
    <row r="38523" ht="13.5" customHeight="1"/>
    <row r="38524" ht="13.5" customHeight="1"/>
    <row r="38525" ht="13.5" customHeight="1"/>
    <row r="38526" ht="13.5" customHeight="1"/>
    <row r="38527" ht="13.5" customHeight="1"/>
    <row r="38528" ht="13.5" customHeight="1"/>
    <row r="38529" ht="13.5" customHeight="1"/>
    <row r="38530" ht="13.5" customHeight="1"/>
    <row r="38531" ht="13.5" customHeight="1"/>
    <row r="38532" ht="13.5" customHeight="1"/>
    <row r="38533" ht="13.5" customHeight="1"/>
    <row r="38534" ht="13.5" customHeight="1"/>
    <row r="38535" ht="13.5" customHeight="1"/>
    <row r="38536" ht="13.5" customHeight="1"/>
    <row r="38537" ht="13.5" customHeight="1"/>
    <row r="38538" ht="13.5" customHeight="1"/>
    <row r="38539" ht="13.5" customHeight="1"/>
    <row r="38540" ht="13.5" customHeight="1"/>
    <row r="38541" ht="13.5" customHeight="1"/>
    <row r="38542" ht="13.5" customHeight="1"/>
    <row r="38543" ht="13.5" customHeight="1"/>
    <row r="38544" ht="13.5" customHeight="1"/>
    <row r="38545" ht="13.5" customHeight="1"/>
    <row r="38546" ht="13.5" customHeight="1"/>
    <row r="38547" ht="13.5" customHeight="1"/>
    <row r="38548" ht="13.5" customHeight="1"/>
    <row r="38549" ht="13.5" customHeight="1"/>
    <row r="38550" ht="13.5" customHeight="1"/>
    <row r="38551" ht="13.5" customHeight="1"/>
    <row r="38552" ht="13.5" customHeight="1"/>
    <row r="38553" ht="13.5" customHeight="1"/>
    <row r="38554" ht="13.5" customHeight="1"/>
    <row r="38555" ht="13.5" customHeight="1"/>
    <row r="38556" ht="13.5" customHeight="1"/>
    <row r="38557" ht="13.5" customHeight="1"/>
    <row r="38558" ht="13.5" customHeight="1"/>
    <row r="38559" ht="13.5" customHeight="1"/>
    <row r="38560" ht="13.5" customHeight="1"/>
    <row r="38561" ht="13.5" customHeight="1"/>
    <row r="38562" ht="13.5" customHeight="1"/>
    <row r="38563" ht="13.5" customHeight="1"/>
    <row r="38564" ht="13.5" customHeight="1"/>
    <row r="38565" ht="13.5" customHeight="1"/>
    <row r="38566" ht="13.5" customHeight="1"/>
    <row r="38567" ht="13.5" customHeight="1"/>
    <row r="38568" ht="13.5" customHeight="1"/>
    <row r="38569" ht="13.5" customHeight="1"/>
    <row r="38570" ht="13.5" customHeight="1"/>
    <row r="38571" ht="13.5" customHeight="1"/>
    <row r="38572" ht="13.5" customHeight="1"/>
    <row r="38573" ht="13.5" customHeight="1"/>
    <row r="38574" ht="13.5" customHeight="1"/>
    <row r="38575" ht="13.5" customHeight="1"/>
    <row r="38576" ht="13.5" customHeight="1"/>
    <row r="38577" ht="13.5" customHeight="1"/>
    <row r="38578" ht="13.5" customHeight="1"/>
    <row r="38579" ht="13.5" customHeight="1"/>
    <row r="38580" ht="13.5" customHeight="1"/>
    <row r="38581" ht="13.5" customHeight="1"/>
    <row r="38582" ht="13.5" customHeight="1"/>
    <row r="38583" ht="13.5" customHeight="1"/>
    <row r="38584" ht="13.5" customHeight="1"/>
    <row r="38585" ht="13.5" customHeight="1"/>
    <row r="38586" ht="13.5" customHeight="1"/>
    <row r="38587" ht="13.5" customHeight="1"/>
    <row r="38588" ht="13.5" customHeight="1"/>
    <row r="38589" ht="13.5" customHeight="1"/>
    <row r="38590" ht="13.5" customHeight="1"/>
    <row r="38591" ht="13.5" customHeight="1"/>
    <row r="38592" ht="13.5" customHeight="1"/>
    <row r="38593" ht="13.5" customHeight="1"/>
    <row r="38594" ht="13.5" customHeight="1"/>
    <row r="38595" ht="13.5" customHeight="1"/>
    <row r="38596" ht="13.5" customHeight="1"/>
    <row r="38597" ht="13.5" customHeight="1"/>
    <row r="38598" ht="13.5" customHeight="1"/>
    <row r="38599" ht="13.5" customHeight="1"/>
    <row r="38600" ht="13.5" customHeight="1"/>
    <row r="38601" ht="13.5" customHeight="1"/>
    <row r="38602" ht="13.5" customHeight="1"/>
    <row r="38603" ht="13.5" customHeight="1"/>
    <row r="38604" ht="13.5" customHeight="1"/>
    <row r="38605" ht="13.5" customHeight="1"/>
    <row r="38606" ht="13.5" customHeight="1"/>
    <row r="38607" ht="13.5" customHeight="1"/>
    <row r="38608" ht="13.5" customHeight="1"/>
    <row r="38609" ht="13.5" customHeight="1"/>
    <row r="38610" ht="13.5" customHeight="1"/>
    <row r="38611" ht="13.5" customHeight="1"/>
    <row r="38612" ht="13.5" customHeight="1"/>
    <row r="38613" ht="13.5" customHeight="1"/>
    <row r="38614" ht="13.5" customHeight="1"/>
    <row r="38615" ht="13.5" customHeight="1"/>
    <row r="38616" ht="13.5" customHeight="1"/>
    <row r="38617" ht="13.5" customHeight="1"/>
    <row r="38618" ht="13.5" customHeight="1"/>
    <row r="38619" ht="13.5" customHeight="1"/>
    <row r="38620" ht="13.5" customHeight="1"/>
    <row r="38621" ht="13.5" customHeight="1"/>
    <row r="38622" ht="13.5" customHeight="1"/>
    <row r="38623" ht="13.5" customHeight="1"/>
    <row r="38624" ht="13.5" customHeight="1"/>
    <row r="38625" ht="13.5" customHeight="1"/>
    <row r="38626" ht="13.5" customHeight="1"/>
    <row r="38627" ht="13.5" customHeight="1"/>
    <row r="38628" ht="13.5" customHeight="1"/>
    <row r="38629" ht="13.5" customHeight="1"/>
    <row r="38630" ht="13.5" customHeight="1"/>
    <row r="38631" ht="13.5" customHeight="1"/>
    <row r="38632" ht="13.5" customHeight="1"/>
    <row r="38633" ht="13.5" customHeight="1"/>
    <row r="38634" ht="13.5" customHeight="1"/>
    <row r="38635" ht="13.5" customHeight="1"/>
    <row r="38636" ht="13.5" customHeight="1"/>
    <row r="38637" ht="13.5" customHeight="1"/>
    <row r="38638" ht="13.5" customHeight="1"/>
    <row r="38639" ht="13.5" customHeight="1"/>
    <row r="38640" ht="13.5" customHeight="1"/>
    <row r="38641" ht="13.5" customHeight="1"/>
    <row r="38642" ht="13.5" customHeight="1"/>
    <row r="38643" ht="13.5" customHeight="1"/>
    <row r="38644" ht="13.5" customHeight="1"/>
    <row r="38645" ht="13.5" customHeight="1"/>
    <row r="38646" ht="13.5" customHeight="1"/>
    <row r="38647" ht="13.5" customHeight="1"/>
    <row r="38648" ht="13.5" customHeight="1"/>
    <row r="38649" ht="13.5" customHeight="1"/>
    <row r="38650" ht="13.5" customHeight="1"/>
    <row r="38651" ht="13.5" customHeight="1"/>
    <row r="38652" ht="13.5" customHeight="1"/>
    <row r="38653" ht="13.5" customHeight="1"/>
    <row r="38654" ht="13.5" customHeight="1"/>
    <row r="38655" ht="13.5" customHeight="1"/>
    <row r="38656" ht="13.5" customHeight="1"/>
    <row r="38657" ht="13.5" customHeight="1"/>
    <row r="38658" ht="13.5" customHeight="1"/>
    <row r="38659" ht="13.5" customHeight="1"/>
    <row r="38660" ht="13.5" customHeight="1"/>
    <row r="38661" ht="13.5" customHeight="1"/>
    <row r="38662" ht="13.5" customHeight="1"/>
    <row r="38663" ht="13.5" customHeight="1"/>
    <row r="38664" ht="13.5" customHeight="1"/>
    <row r="38665" ht="13.5" customHeight="1"/>
    <row r="38666" ht="13.5" customHeight="1"/>
    <row r="38667" ht="13.5" customHeight="1"/>
    <row r="38668" ht="13.5" customHeight="1"/>
    <row r="38669" ht="13.5" customHeight="1"/>
    <row r="38670" ht="13.5" customHeight="1"/>
    <row r="38671" ht="13.5" customHeight="1"/>
    <row r="38672" ht="13.5" customHeight="1"/>
    <row r="38673" ht="13.5" customHeight="1"/>
    <row r="38674" ht="13.5" customHeight="1"/>
    <row r="38675" ht="13.5" customHeight="1"/>
    <row r="38676" ht="13.5" customHeight="1"/>
    <row r="38677" ht="13.5" customHeight="1"/>
    <row r="38678" ht="13.5" customHeight="1"/>
    <row r="38679" ht="13.5" customHeight="1"/>
    <row r="38680" ht="13.5" customHeight="1"/>
    <row r="38681" ht="13.5" customHeight="1"/>
    <row r="38682" ht="13.5" customHeight="1"/>
    <row r="38683" ht="13.5" customHeight="1"/>
    <row r="38684" ht="13.5" customHeight="1"/>
    <row r="38685" ht="13.5" customHeight="1"/>
    <row r="38686" ht="13.5" customHeight="1"/>
    <row r="38687" ht="13.5" customHeight="1"/>
    <row r="38688" ht="13.5" customHeight="1"/>
    <row r="38689" ht="13.5" customHeight="1"/>
    <row r="38690" ht="13.5" customHeight="1"/>
    <row r="38691" ht="13.5" customHeight="1"/>
    <row r="38692" ht="13.5" customHeight="1"/>
    <row r="38693" ht="13.5" customHeight="1"/>
    <row r="38694" ht="13.5" customHeight="1"/>
    <row r="38695" ht="13.5" customHeight="1"/>
    <row r="38696" ht="13.5" customHeight="1"/>
    <row r="38697" ht="13.5" customHeight="1"/>
    <row r="38698" ht="13.5" customHeight="1"/>
    <row r="38699" ht="13.5" customHeight="1"/>
    <row r="38700" ht="13.5" customHeight="1"/>
    <row r="38701" ht="13.5" customHeight="1"/>
    <row r="38702" ht="13.5" customHeight="1"/>
    <row r="38703" ht="13.5" customHeight="1"/>
    <row r="38704" ht="13.5" customHeight="1"/>
    <row r="38705" ht="13.5" customHeight="1"/>
    <row r="38706" ht="13.5" customHeight="1"/>
    <row r="38707" ht="13.5" customHeight="1"/>
    <row r="38708" ht="13.5" customHeight="1"/>
    <row r="38709" ht="13.5" customHeight="1"/>
    <row r="38710" ht="13.5" customHeight="1"/>
    <row r="38711" ht="13.5" customHeight="1"/>
    <row r="38712" ht="13.5" customHeight="1"/>
    <row r="38713" ht="13.5" customHeight="1"/>
    <row r="38714" ht="13.5" customHeight="1"/>
    <row r="38715" ht="13.5" customHeight="1"/>
    <row r="38716" ht="13.5" customHeight="1"/>
    <row r="38717" ht="13.5" customHeight="1"/>
    <row r="38718" ht="13.5" customHeight="1"/>
    <row r="38719" ht="13.5" customHeight="1"/>
    <row r="38720" ht="13.5" customHeight="1"/>
    <row r="38721" ht="13.5" customHeight="1"/>
    <row r="38722" ht="13.5" customHeight="1"/>
    <row r="38723" ht="13.5" customHeight="1"/>
    <row r="38724" ht="13.5" customHeight="1"/>
    <row r="38725" ht="13.5" customHeight="1"/>
    <row r="38726" ht="13.5" customHeight="1"/>
    <row r="38727" ht="13.5" customHeight="1"/>
    <row r="38728" ht="13.5" customHeight="1"/>
    <row r="38729" ht="13.5" customHeight="1"/>
    <row r="38730" ht="13.5" customHeight="1"/>
    <row r="38731" ht="13.5" customHeight="1"/>
    <row r="38732" ht="13.5" customHeight="1"/>
    <row r="38733" ht="13.5" customHeight="1"/>
    <row r="38734" ht="13.5" customHeight="1"/>
    <row r="38735" ht="13.5" customHeight="1"/>
    <row r="38736" ht="13.5" customHeight="1"/>
    <row r="38737" ht="13.5" customHeight="1"/>
    <row r="38738" ht="13.5" customHeight="1"/>
    <row r="38739" ht="13.5" customHeight="1"/>
    <row r="38740" ht="13.5" customHeight="1"/>
    <row r="38741" ht="13.5" customHeight="1"/>
    <row r="38742" ht="13.5" customHeight="1"/>
    <row r="38743" ht="13.5" customHeight="1"/>
    <row r="38744" ht="13.5" customHeight="1"/>
    <row r="38745" ht="13.5" customHeight="1"/>
    <row r="38746" ht="13.5" customHeight="1"/>
    <row r="38747" ht="13.5" customHeight="1"/>
    <row r="38748" ht="13.5" customHeight="1"/>
    <row r="38749" ht="13.5" customHeight="1"/>
    <row r="38750" ht="13.5" customHeight="1"/>
    <row r="38751" ht="13.5" customHeight="1"/>
    <row r="38752" ht="13.5" customHeight="1"/>
    <row r="38753" ht="13.5" customHeight="1"/>
    <row r="38754" ht="13.5" customHeight="1"/>
    <row r="38755" ht="13.5" customHeight="1"/>
    <row r="38756" ht="13.5" customHeight="1"/>
    <row r="38757" ht="13.5" customHeight="1"/>
    <row r="38758" ht="13.5" customHeight="1"/>
    <row r="38759" ht="13.5" customHeight="1"/>
    <row r="38760" ht="13.5" customHeight="1"/>
    <row r="38761" ht="13.5" customHeight="1"/>
    <row r="38762" ht="13.5" customHeight="1"/>
    <row r="38763" ht="13.5" customHeight="1"/>
    <row r="38764" ht="13.5" customHeight="1"/>
    <row r="38765" ht="13.5" customHeight="1"/>
    <row r="38766" ht="13.5" customHeight="1"/>
    <row r="38767" ht="13.5" customHeight="1"/>
    <row r="38768" ht="13.5" customHeight="1"/>
    <row r="38769" ht="13.5" customHeight="1"/>
    <row r="38770" ht="13.5" customHeight="1"/>
    <row r="38771" ht="13.5" customHeight="1"/>
    <row r="38772" ht="13.5" customHeight="1"/>
    <row r="38773" ht="13.5" customHeight="1"/>
    <row r="38774" ht="13.5" customHeight="1"/>
    <row r="38775" ht="13.5" customHeight="1"/>
    <row r="38776" ht="13.5" customHeight="1"/>
    <row r="38777" ht="13.5" customHeight="1"/>
    <row r="38778" ht="13.5" customHeight="1"/>
    <row r="38779" ht="13.5" customHeight="1"/>
    <row r="38780" ht="13.5" customHeight="1"/>
    <row r="38781" ht="13.5" customHeight="1"/>
    <row r="38782" ht="13.5" customHeight="1"/>
    <row r="38783" ht="13.5" customHeight="1"/>
    <row r="38784" ht="13.5" customHeight="1"/>
    <row r="38785" ht="13.5" customHeight="1"/>
    <row r="38786" ht="13.5" customHeight="1"/>
    <row r="38787" ht="13.5" customHeight="1"/>
    <row r="38788" ht="13.5" customHeight="1"/>
    <row r="38789" ht="13.5" customHeight="1"/>
    <row r="38790" ht="13.5" customHeight="1"/>
    <row r="38791" ht="13.5" customHeight="1"/>
    <row r="38792" ht="13.5" customHeight="1"/>
    <row r="38793" ht="13.5" customHeight="1"/>
    <row r="38794" ht="13.5" customHeight="1"/>
    <row r="38795" ht="13.5" customHeight="1"/>
    <row r="38796" ht="13.5" customHeight="1"/>
    <row r="38797" ht="13.5" customHeight="1"/>
    <row r="38798" ht="13.5" customHeight="1"/>
    <row r="38799" ht="13.5" customHeight="1"/>
    <row r="38800" ht="13.5" customHeight="1"/>
    <row r="38801" ht="13.5" customHeight="1"/>
    <row r="38802" ht="13.5" customHeight="1"/>
    <row r="38803" ht="13.5" customHeight="1"/>
    <row r="38804" ht="13.5" customHeight="1"/>
    <row r="38805" ht="13.5" customHeight="1"/>
    <row r="38806" ht="13.5" customHeight="1"/>
    <row r="38807" ht="13.5" customHeight="1"/>
    <row r="38808" ht="13.5" customHeight="1"/>
    <row r="38809" ht="13.5" customHeight="1"/>
    <row r="38810" ht="13.5" customHeight="1"/>
    <row r="38811" ht="13.5" customHeight="1"/>
    <row r="38812" ht="13.5" customHeight="1"/>
    <row r="38813" ht="13.5" customHeight="1"/>
    <row r="38814" ht="13.5" customHeight="1"/>
    <row r="38815" ht="13.5" customHeight="1"/>
    <row r="38816" ht="13.5" customHeight="1"/>
    <row r="38817" ht="13.5" customHeight="1"/>
    <row r="38818" ht="13.5" customHeight="1"/>
    <row r="38819" ht="13.5" customHeight="1"/>
    <row r="38820" ht="13.5" customHeight="1"/>
    <row r="38821" ht="13.5" customHeight="1"/>
    <row r="38822" ht="13.5" customHeight="1"/>
    <row r="38823" ht="13.5" customHeight="1"/>
    <row r="38824" ht="13.5" customHeight="1"/>
    <row r="38825" ht="13.5" customHeight="1"/>
    <row r="38826" ht="13.5" customHeight="1"/>
    <row r="38827" ht="13.5" customHeight="1"/>
    <row r="38828" ht="13.5" customHeight="1"/>
    <row r="38829" ht="13.5" customHeight="1"/>
    <row r="38830" ht="13.5" customHeight="1"/>
    <row r="38831" ht="13.5" customHeight="1"/>
    <row r="38832" ht="13.5" customHeight="1"/>
    <row r="38833" ht="13.5" customHeight="1"/>
    <row r="38834" ht="13.5" customHeight="1"/>
    <row r="38835" ht="13.5" customHeight="1"/>
    <row r="38836" ht="13.5" customHeight="1"/>
    <row r="38837" ht="13.5" customHeight="1"/>
    <row r="38838" ht="13.5" customHeight="1"/>
    <row r="38839" ht="13.5" customHeight="1"/>
    <row r="38840" ht="13.5" customHeight="1"/>
    <row r="38841" ht="13.5" customHeight="1"/>
    <row r="38842" ht="13.5" customHeight="1"/>
    <row r="38843" ht="13.5" customHeight="1"/>
    <row r="38844" ht="13.5" customHeight="1"/>
    <row r="38845" ht="13.5" customHeight="1"/>
    <row r="38846" ht="13.5" customHeight="1"/>
    <row r="38847" ht="13.5" customHeight="1"/>
    <row r="38848" ht="13.5" customHeight="1"/>
    <row r="38849" ht="13.5" customHeight="1"/>
    <row r="38850" ht="13.5" customHeight="1"/>
    <row r="38851" ht="13.5" customHeight="1"/>
    <row r="38852" ht="13.5" customHeight="1"/>
    <row r="38853" ht="13.5" customHeight="1"/>
    <row r="38854" ht="13.5" customHeight="1"/>
    <row r="38855" ht="13.5" customHeight="1"/>
    <row r="38856" ht="13.5" customHeight="1"/>
    <row r="38857" ht="13.5" customHeight="1"/>
    <row r="38858" ht="13.5" customHeight="1"/>
    <row r="38859" ht="13.5" customHeight="1"/>
    <row r="38860" ht="13.5" customHeight="1"/>
    <row r="38861" ht="13.5" customHeight="1"/>
    <row r="38862" ht="13.5" customHeight="1"/>
    <row r="38863" ht="13.5" customHeight="1"/>
    <row r="38864" ht="13.5" customHeight="1"/>
    <row r="38865" ht="13.5" customHeight="1"/>
    <row r="38866" ht="13.5" customHeight="1"/>
    <row r="38867" ht="13.5" customHeight="1"/>
    <row r="38868" ht="13.5" customHeight="1"/>
    <row r="38869" ht="13.5" customHeight="1"/>
    <row r="38870" ht="13.5" customHeight="1"/>
    <row r="38871" ht="13.5" customHeight="1"/>
    <row r="38872" ht="13.5" customHeight="1"/>
    <row r="38873" ht="13.5" customHeight="1"/>
    <row r="38874" ht="13.5" customHeight="1"/>
    <row r="38875" ht="13.5" customHeight="1"/>
    <row r="38876" ht="13.5" customHeight="1"/>
    <row r="38877" ht="13.5" customHeight="1"/>
    <row r="38878" ht="13.5" customHeight="1"/>
    <row r="38879" ht="13.5" customHeight="1"/>
    <row r="38880" ht="13.5" customHeight="1"/>
    <row r="38881" ht="13.5" customHeight="1"/>
    <row r="38882" ht="13.5" customHeight="1"/>
    <row r="38883" ht="13.5" customHeight="1"/>
    <row r="38884" ht="13.5" customHeight="1"/>
    <row r="38885" ht="13.5" customHeight="1"/>
    <row r="38886" ht="13.5" customHeight="1"/>
    <row r="38887" ht="13.5" customHeight="1"/>
    <row r="38888" ht="13.5" customHeight="1"/>
    <row r="38889" ht="13.5" customHeight="1"/>
    <row r="38890" ht="13.5" customHeight="1"/>
    <row r="38891" ht="13.5" customHeight="1"/>
    <row r="38892" ht="13.5" customHeight="1"/>
    <row r="38893" ht="13.5" customHeight="1"/>
    <row r="38894" ht="13.5" customHeight="1"/>
    <row r="38895" ht="13.5" customHeight="1"/>
    <row r="38896" ht="13.5" customHeight="1"/>
    <row r="38897" ht="13.5" customHeight="1"/>
    <row r="38898" ht="13.5" customHeight="1"/>
    <row r="38899" ht="13.5" customHeight="1"/>
    <row r="38900" ht="13.5" customHeight="1"/>
    <row r="38901" ht="13.5" customHeight="1"/>
    <row r="38902" ht="13.5" customHeight="1"/>
    <row r="38903" ht="13.5" customHeight="1"/>
    <row r="38904" ht="13.5" customHeight="1"/>
    <row r="38905" ht="13.5" customHeight="1"/>
    <row r="38906" ht="13.5" customHeight="1"/>
    <row r="38907" ht="13.5" customHeight="1"/>
    <row r="38908" ht="13.5" customHeight="1"/>
    <row r="38909" ht="13.5" customHeight="1"/>
    <row r="38910" ht="13.5" customHeight="1"/>
    <row r="38911" ht="13.5" customHeight="1"/>
    <row r="38912" ht="13.5" customHeight="1"/>
    <row r="38913" ht="13.5" customHeight="1"/>
    <row r="38914" ht="13.5" customHeight="1"/>
    <row r="38915" ht="13.5" customHeight="1"/>
    <row r="38916" ht="13.5" customHeight="1"/>
    <row r="38917" ht="13.5" customHeight="1"/>
    <row r="38918" ht="13.5" customHeight="1"/>
    <row r="38919" ht="13.5" customHeight="1"/>
    <row r="38920" ht="13.5" customHeight="1"/>
    <row r="38921" ht="13.5" customHeight="1"/>
    <row r="38922" ht="13.5" customHeight="1"/>
    <row r="38923" ht="13.5" customHeight="1"/>
    <row r="38924" ht="13.5" customHeight="1"/>
    <row r="38925" ht="13.5" customHeight="1"/>
    <row r="38926" ht="13.5" customHeight="1"/>
    <row r="38927" ht="13.5" customHeight="1"/>
    <row r="38928" ht="13.5" customHeight="1"/>
    <row r="38929" ht="13.5" customHeight="1"/>
    <row r="38930" ht="13.5" customHeight="1"/>
    <row r="38931" ht="13.5" customHeight="1"/>
    <row r="38932" ht="13.5" customHeight="1"/>
    <row r="38933" ht="13.5" customHeight="1"/>
    <row r="38934" ht="13.5" customHeight="1"/>
    <row r="38935" ht="13.5" customHeight="1"/>
    <row r="38936" ht="13.5" customHeight="1"/>
    <row r="38937" ht="13.5" customHeight="1"/>
    <row r="38938" ht="13.5" customHeight="1"/>
    <row r="38939" ht="13.5" customHeight="1"/>
    <row r="38940" ht="13.5" customHeight="1"/>
    <row r="38941" ht="13.5" customHeight="1"/>
    <row r="38942" ht="13.5" customHeight="1"/>
    <row r="38943" ht="13.5" customHeight="1"/>
    <row r="38944" ht="13.5" customHeight="1"/>
    <row r="38945" ht="13.5" customHeight="1"/>
    <row r="38946" ht="13.5" customHeight="1"/>
    <row r="38947" ht="13.5" customHeight="1"/>
    <row r="38948" ht="13.5" customHeight="1"/>
    <row r="38949" ht="13.5" customHeight="1"/>
    <row r="38950" ht="13.5" customHeight="1"/>
    <row r="38951" ht="13.5" customHeight="1"/>
    <row r="38952" ht="13.5" customHeight="1"/>
    <row r="38953" ht="13.5" customHeight="1"/>
    <row r="38954" ht="13.5" customHeight="1"/>
    <row r="38955" ht="13.5" customHeight="1"/>
    <row r="38956" ht="13.5" customHeight="1"/>
    <row r="38957" ht="13.5" customHeight="1"/>
    <row r="38958" ht="13.5" customHeight="1"/>
    <row r="38959" ht="13.5" customHeight="1"/>
    <row r="38960" ht="13.5" customHeight="1"/>
    <row r="38961" ht="13.5" customHeight="1"/>
    <row r="38962" ht="13.5" customHeight="1"/>
    <row r="38963" ht="13.5" customHeight="1"/>
    <row r="38964" ht="13.5" customHeight="1"/>
    <row r="38965" ht="13.5" customHeight="1"/>
    <row r="38966" ht="13.5" customHeight="1"/>
    <row r="38967" ht="13.5" customHeight="1"/>
    <row r="38968" ht="13.5" customHeight="1"/>
    <row r="38969" ht="13.5" customHeight="1"/>
    <row r="38970" ht="13.5" customHeight="1"/>
    <row r="38971" ht="13.5" customHeight="1"/>
    <row r="38972" ht="13.5" customHeight="1"/>
    <row r="38973" ht="13.5" customHeight="1"/>
    <row r="38974" ht="13.5" customHeight="1"/>
    <row r="38975" ht="13.5" customHeight="1"/>
    <row r="38976" ht="13.5" customHeight="1"/>
    <row r="38977" ht="13.5" customHeight="1"/>
    <row r="38978" ht="13.5" customHeight="1"/>
    <row r="38979" ht="13.5" customHeight="1"/>
    <row r="38980" ht="13.5" customHeight="1"/>
    <row r="38981" ht="13.5" customHeight="1"/>
    <row r="38982" ht="13.5" customHeight="1"/>
    <row r="38983" ht="13.5" customHeight="1"/>
    <row r="38984" ht="13.5" customHeight="1"/>
    <row r="38985" ht="13.5" customHeight="1"/>
    <row r="38986" ht="13.5" customHeight="1"/>
    <row r="38987" ht="13.5" customHeight="1"/>
    <row r="38988" ht="13.5" customHeight="1"/>
    <row r="38989" ht="13.5" customHeight="1"/>
    <row r="38990" ht="13.5" customHeight="1"/>
    <row r="38991" ht="13.5" customHeight="1"/>
    <row r="38992" ht="13.5" customHeight="1"/>
    <row r="38993" ht="13.5" customHeight="1"/>
    <row r="38994" ht="13.5" customHeight="1"/>
    <row r="38995" ht="13.5" customHeight="1"/>
    <row r="38996" ht="13.5" customHeight="1"/>
    <row r="38997" ht="13.5" customHeight="1"/>
    <row r="38998" ht="13.5" customHeight="1"/>
    <row r="38999" ht="13.5" customHeight="1"/>
    <row r="39000" ht="13.5" customHeight="1"/>
    <row r="39001" ht="13.5" customHeight="1"/>
    <row r="39002" ht="13.5" customHeight="1"/>
    <row r="39003" ht="13.5" customHeight="1"/>
    <row r="39004" ht="13.5" customHeight="1"/>
    <row r="39005" ht="13.5" customHeight="1"/>
    <row r="39006" ht="13.5" customHeight="1"/>
    <row r="39007" ht="13.5" customHeight="1"/>
    <row r="39008" ht="13.5" customHeight="1"/>
    <row r="39009" ht="13.5" customHeight="1"/>
    <row r="39010" ht="13.5" customHeight="1"/>
    <row r="39011" ht="13.5" customHeight="1"/>
    <row r="39012" ht="13.5" customHeight="1"/>
    <row r="39013" ht="13.5" customHeight="1"/>
    <row r="39014" ht="13.5" customHeight="1"/>
    <row r="39015" ht="13.5" customHeight="1"/>
    <row r="39016" ht="13.5" customHeight="1"/>
    <row r="39017" ht="13.5" customHeight="1"/>
    <row r="39018" ht="13.5" customHeight="1"/>
    <row r="39019" ht="13.5" customHeight="1"/>
    <row r="39020" ht="13.5" customHeight="1"/>
    <row r="39021" ht="13.5" customHeight="1"/>
    <row r="39022" ht="13.5" customHeight="1"/>
    <row r="39023" ht="13.5" customHeight="1"/>
    <row r="39024" ht="13.5" customHeight="1"/>
    <row r="39025" ht="13.5" customHeight="1"/>
    <row r="39026" ht="13.5" customHeight="1"/>
    <row r="39027" ht="13.5" customHeight="1"/>
    <row r="39028" ht="13.5" customHeight="1"/>
    <row r="39029" ht="13.5" customHeight="1"/>
    <row r="39030" ht="13.5" customHeight="1"/>
    <row r="39031" ht="13.5" customHeight="1"/>
    <row r="39032" ht="13.5" customHeight="1"/>
    <row r="39033" ht="13.5" customHeight="1"/>
    <row r="39034" ht="13.5" customHeight="1"/>
    <row r="39035" ht="13.5" customHeight="1"/>
    <row r="39036" ht="13.5" customHeight="1"/>
    <row r="39037" ht="13.5" customHeight="1"/>
    <row r="39038" ht="13.5" customHeight="1"/>
    <row r="39039" ht="13.5" customHeight="1"/>
    <row r="39040" ht="13.5" customHeight="1"/>
    <row r="39041" ht="13.5" customHeight="1"/>
    <row r="39042" ht="13.5" customHeight="1"/>
    <row r="39043" ht="13.5" customHeight="1"/>
    <row r="39044" ht="13.5" customHeight="1"/>
    <row r="39045" ht="13.5" customHeight="1"/>
    <row r="39046" ht="13.5" customHeight="1"/>
    <row r="39047" ht="13.5" customHeight="1"/>
    <row r="39048" ht="13.5" customHeight="1"/>
    <row r="39049" ht="13.5" customHeight="1"/>
    <row r="39050" ht="13.5" customHeight="1"/>
    <row r="39051" ht="13.5" customHeight="1"/>
    <row r="39052" ht="13.5" customHeight="1"/>
    <row r="39053" ht="13.5" customHeight="1"/>
    <row r="39054" ht="13.5" customHeight="1"/>
    <row r="39055" ht="13.5" customHeight="1"/>
    <row r="39056" ht="13.5" customHeight="1"/>
    <row r="39057" ht="13.5" customHeight="1"/>
    <row r="39058" ht="13.5" customHeight="1"/>
    <row r="39059" ht="13.5" customHeight="1"/>
    <row r="39060" ht="13.5" customHeight="1"/>
    <row r="39061" ht="13.5" customHeight="1"/>
    <row r="39062" ht="13.5" customHeight="1"/>
    <row r="39063" ht="13.5" customHeight="1"/>
    <row r="39064" ht="13.5" customHeight="1"/>
    <row r="39065" ht="13.5" customHeight="1"/>
    <row r="39066" ht="13.5" customHeight="1"/>
    <row r="39067" ht="13.5" customHeight="1"/>
    <row r="39068" ht="13.5" customHeight="1"/>
    <row r="39069" ht="13.5" customHeight="1"/>
    <row r="39070" ht="13.5" customHeight="1"/>
    <row r="39071" ht="13.5" customHeight="1"/>
    <row r="39072" ht="13.5" customHeight="1"/>
    <row r="39073" ht="13.5" customHeight="1"/>
    <row r="39074" ht="13.5" customHeight="1"/>
    <row r="39075" ht="13.5" customHeight="1"/>
    <row r="39076" ht="13.5" customHeight="1"/>
    <row r="39077" ht="13.5" customHeight="1"/>
    <row r="39078" ht="13.5" customHeight="1"/>
    <row r="39079" ht="13.5" customHeight="1"/>
    <row r="39080" ht="13.5" customHeight="1"/>
    <row r="39081" ht="13.5" customHeight="1"/>
    <row r="39082" ht="13.5" customHeight="1"/>
    <row r="39083" ht="13.5" customHeight="1"/>
    <row r="39084" ht="13.5" customHeight="1"/>
    <row r="39085" ht="13.5" customHeight="1"/>
    <row r="39086" ht="13.5" customHeight="1"/>
    <row r="39087" ht="13.5" customHeight="1"/>
    <row r="39088" ht="13.5" customHeight="1"/>
    <row r="39089" ht="13.5" customHeight="1"/>
    <row r="39090" ht="13.5" customHeight="1"/>
    <row r="39091" ht="13.5" customHeight="1"/>
    <row r="39092" ht="13.5" customHeight="1"/>
    <row r="39093" ht="13.5" customHeight="1"/>
    <row r="39094" ht="13.5" customHeight="1"/>
    <row r="39095" ht="13.5" customHeight="1"/>
    <row r="39096" ht="13.5" customHeight="1"/>
    <row r="39097" ht="13.5" customHeight="1"/>
    <row r="39098" ht="13.5" customHeight="1"/>
    <row r="39099" ht="13.5" customHeight="1"/>
    <row r="39100" ht="13.5" customHeight="1"/>
    <row r="39101" ht="13.5" customHeight="1"/>
    <row r="39102" ht="13.5" customHeight="1"/>
    <row r="39103" ht="13.5" customHeight="1"/>
    <row r="39104" ht="13.5" customHeight="1"/>
    <row r="39105" ht="13.5" customHeight="1"/>
    <row r="39106" ht="13.5" customHeight="1"/>
    <row r="39107" ht="13.5" customHeight="1"/>
    <row r="39108" ht="13.5" customHeight="1"/>
    <row r="39109" ht="13.5" customHeight="1"/>
    <row r="39110" ht="13.5" customHeight="1"/>
    <row r="39111" ht="13.5" customHeight="1"/>
    <row r="39112" ht="13.5" customHeight="1"/>
    <row r="39113" ht="13.5" customHeight="1"/>
    <row r="39114" ht="13.5" customHeight="1"/>
    <row r="39115" ht="13.5" customHeight="1"/>
    <row r="39116" ht="13.5" customHeight="1"/>
    <row r="39117" ht="13.5" customHeight="1"/>
    <row r="39118" ht="13.5" customHeight="1"/>
    <row r="39119" ht="13.5" customHeight="1"/>
    <row r="39120" ht="13.5" customHeight="1"/>
    <row r="39121" ht="13.5" customHeight="1"/>
    <row r="39122" ht="13.5" customHeight="1"/>
    <row r="39123" ht="13.5" customHeight="1"/>
    <row r="39124" ht="13.5" customHeight="1"/>
    <row r="39125" ht="13.5" customHeight="1"/>
    <row r="39126" ht="13.5" customHeight="1"/>
    <row r="39127" ht="13.5" customHeight="1"/>
    <row r="39128" ht="13.5" customHeight="1"/>
    <row r="39129" ht="13.5" customHeight="1"/>
    <row r="39130" ht="13.5" customHeight="1"/>
    <row r="39131" ht="13.5" customHeight="1"/>
    <row r="39132" ht="13.5" customHeight="1"/>
    <row r="39133" ht="13.5" customHeight="1"/>
    <row r="39134" ht="13.5" customHeight="1"/>
    <row r="39135" ht="13.5" customHeight="1"/>
    <row r="39136" ht="13.5" customHeight="1"/>
    <row r="39137" ht="13.5" customHeight="1"/>
    <row r="39138" ht="13.5" customHeight="1"/>
    <row r="39139" ht="13.5" customHeight="1"/>
    <row r="39140" ht="13.5" customHeight="1"/>
    <row r="39141" ht="13.5" customHeight="1"/>
    <row r="39142" ht="13.5" customHeight="1"/>
    <row r="39143" ht="13.5" customHeight="1"/>
    <row r="39144" ht="13.5" customHeight="1"/>
    <row r="39145" ht="13.5" customHeight="1"/>
    <row r="39146" ht="13.5" customHeight="1"/>
    <row r="39147" ht="13.5" customHeight="1"/>
    <row r="39148" ht="13.5" customHeight="1"/>
    <row r="39149" ht="13.5" customHeight="1"/>
    <row r="39150" ht="13.5" customHeight="1"/>
    <row r="39151" ht="13.5" customHeight="1"/>
    <row r="39152" ht="13.5" customHeight="1"/>
    <row r="39153" ht="13.5" customHeight="1"/>
    <row r="39154" ht="13.5" customHeight="1"/>
    <row r="39155" ht="13.5" customHeight="1"/>
    <row r="39156" ht="13.5" customHeight="1"/>
    <row r="39157" ht="13.5" customHeight="1"/>
    <row r="39158" ht="13.5" customHeight="1"/>
    <row r="39159" ht="13.5" customHeight="1"/>
    <row r="39160" ht="13.5" customHeight="1"/>
    <row r="39161" ht="13.5" customHeight="1"/>
    <row r="39162" ht="13.5" customHeight="1"/>
    <row r="39163" ht="13.5" customHeight="1"/>
    <row r="39164" ht="13.5" customHeight="1"/>
    <row r="39165" ht="13.5" customHeight="1"/>
    <row r="39166" ht="13.5" customHeight="1"/>
    <row r="39167" ht="13.5" customHeight="1"/>
    <row r="39168" ht="13.5" customHeight="1"/>
    <row r="39169" ht="13.5" customHeight="1"/>
    <row r="39170" ht="13.5" customHeight="1"/>
    <row r="39171" ht="13.5" customHeight="1"/>
    <row r="39172" ht="13.5" customHeight="1"/>
    <row r="39173" ht="13.5" customHeight="1"/>
    <row r="39174" ht="13.5" customHeight="1"/>
    <row r="39175" ht="13.5" customHeight="1"/>
    <row r="39176" ht="13.5" customHeight="1"/>
    <row r="39177" ht="13.5" customHeight="1"/>
    <row r="39178" ht="13.5" customHeight="1"/>
    <row r="39179" ht="13.5" customHeight="1"/>
    <row r="39180" ht="13.5" customHeight="1"/>
    <row r="39181" ht="13.5" customHeight="1"/>
    <row r="39182" ht="13.5" customHeight="1"/>
    <row r="39183" ht="13.5" customHeight="1"/>
    <row r="39184" ht="13.5" customHeight="1"/>
    <row r="39185" ht="13.5" customHeight="1"/>
    <row r="39186" ht="13.5" customHeight="1"/>
    <row r="39187" ht="13.5" customHeight="1"/>
    <row r="39188" ht="13.5" customHeight="1"/>
    <row r="39189" ht="13.5" customHeight="1"/>
    <row r="39190" ht="13.5" customHeight="1"/>
    <row r="39191" ht="13.5" customHeight="1"/>
    <row r="39192" ht="13.5" customHeight="1"/>
    <row r="39193" ht="13.5" customHeight="1"/>
    <row r="39194" ht="13.5" customHeight="1"/>
    <row r="39195" ht="13.5" customHeight="1"/>
    <row r="39196" ht="13.5" customHeight="1"/>
    <row r="39197" ht="13.5" customHeight="1"/>
    <row r="39198" ht="13.5" customHeight="1"/>
    <row r="39199" ht="13.5" customHeight="1"/>
    <row r="39200" ht="13.5" customHeight="1"/>
    <row r="39201" ht="13.5" customHeight="1"/>
    <row r="39202" ht="13.5" customHeight="1"/>
    <row r="39203" ht="13.5" customHeight="1"/>
    <row r="39204" ht="13.5" customHeight="1"/>
    <row r="39205" ht="13.5" customHeight="1"/>
    <row r="39206" ht="13.5" customHeight="1"/>
    <row r="39207" ht="13.5" customHeight="1"/>
    <row r="39208" ht="13.5" customHeight="1"/>
    <row r="39209" ht="13.5" customHeight="1"/>
    <row r="39210" ht="13.5" customHeight="1"/>
    <row r="39211" ht="13.5" customHeight="1"/>
    <row r="39212" ht="13.5" customHeight="1"/>
    <row r="39213" ht="13.5" customHeight="1"/>
    <row r="39214" ht="13.5" customHeight="1"/>
    <row r="39215" ht="13.5" customHeight="1"/>
    <row r="39216" ht="13.5" customHeight="1"/>
    <row r="39217" ht="13.5" customHeight="1"/>
    <row r="39218" ht="13.5" customHeight="1"/>
    <row r="39219" ht="13.5" customHeight="1"/>
    <row r="39220" ht="13.5" customHeight="1"/>
    <row r="39221" ht="13.5" customHeight="1"/>
    <row r="39222" ht="13.5" customHeight="1"/>
    <row r="39223" ht="13.5" customHeight="1"/>
    <row r="39224" ht="13.5" customHeight="1"/>
    <row r="39225" ht="13.5" customHeight="1"/>
    <row r="39226" ht="13.5" customHeight="1"/>
    <row r="39227" ht="13.5" customHeight="1"/>
    <row r="39228" ht="13.5" customHeight="1"/>
    <row r="39229" ht="13.5" customHeight="1"/>
    <row r="39230" ht="13.5" customHeight="1"/>
    <row r="39231" ht="13.5" customHeight="1"/>
    <row r="39232" ht="13.5" customHeight="1"/>
    <row r="39233" ht="13.5" customHeight="1"/>
    <row r="39234" ht="13.5" customHeight="1"/>
    <row r="39235" ht="13.5" customHeight="1"/>
    <row r="39236" ht="13.5" customHeight="1"/>
    <row r="39237" ht="13.5" customHeight="1"/>
    <row r="39238" ht="13.5" customHeight="1"/>
    <row r="39239" ht="13.5" customHeight="1"/>
    <row r="39240" ht="13.5" customHeight="1"/>
    <row r="39241" ht="13.5" customHeight="1"/>
    <row r="39242" ht="13.5" customHeight="1"/>
    <row r="39243" ht="13.5" customHeight="1"/>
    <row r="39244" ht="13.5" customHeight="1"/>
    <row r="39245" ht="13.5" customHeight="1"/>
    <row r="39246" ht="13.5" customHeight="1"/>
    <row r="39247" ht="13.5" customHeight="1"/>
    <row r="39248" ht="13.5" customHeight="1"/>
    <row r="39249" ht="13.5" customHeight="1"/>
    <row r="39250" ht="13.5" customHeight="1"/>
    <row r="39251" ht="13.5" customHeight="1"/>
    <row r="39252" ht="13.5" customHeight="1"/>
    <row r="39253" ht="13.5" customHeight="1"/>
    <row r="39254" ht="13.5" customHeight="1"/>
    <row r="39255" ht="13.5" customHeight="1"/>
    <row r="39256" ht="13.5" customHeight="1"/>
    <row r="39257" ht="13.5" customHeight="1"/>
    <row r="39258" ht="13.5" customHeight="1"/>
    <row r="39259" ht="13.5" customHeight="1"/>
    <row r="39260" ht="13.5" customHeight="1"/>
    <row r="39261" ht="13.5" customHeight="1"/>
    <row r="39262" ht="13.5" customHeight="1"/>
    <row r="39263" ht="13.5" customHeight="1"/>
    <row r="39264" ht="13.5" customHeight="1"/>
    <row r="39265" ht="13.5" customHeight="1"/>
    <row r="39266" ht="13.5" customHeight="1"/>
    <row r="39267" ht="13.5" customHeight="1"/>
    <row r="39268" ht="13.5" customHeight="1"/>
    <row r="39269" ht="13.5" customHeight="1"/>
    <row r="39270" ht="13.5" customHeight="1"/>
    <row r="39271" ht="13.5" customHeight="1"/>
    <row r="39272" ht="13.5" customHeight="1"/>
    <row r="39273" ht="13.5" customHeight="1"/>
    <row r="39274" ht="13.5" customHeight="1"/>
    <row r="39275" ht="13.5" customHeight="1"/>
    <row r="39276" ht="13.5" customHeight="1"/>
    <row r="39277" ht="13.5" customHeight="1"/>
    <row r="39278" ht="13.5" customHeight="1"/>
    <row r="39279" ht="13.5" customHeight="1"/>
    <row r="39280" ht="13.5" customHeight="1"/>
    <row r="39281" ht="13.5" customHeight="1"/>
    <row r="39282" ht="13.5" customHeight="1"/>
    <row r="39283" ht="13.5" customHeight="1"/>
    <row r="39284" ht="13.5" customHeight="1"/>
    <row r="39285" ht="13.5" customHeight="1"/>
    <row r="39286" ht="13.5" customHeight="1"/>
    <row r="39287" ht="13.5" customHeight="1"/>
    <row r="39288" ht="13.5" customHeight="1"/>
    <row r="39289" ht="13.5" customHeight="1"/>
    <row r="39290" ht="13.5" customHeight="1"/>
    <row r="39291" ht="13.5" customHeight="1"/>
    <row r="39292" ht="13.5" customHeight="1"/>
    <row r="39293" ht="13.5" customHeight="1"/>
    <row r="39294" ht="13.5" customHeight="1"/>
    <row r="39295" ht="13.5" customHeight="1"/>
    <row r="39296" ht="13.5" customHeight="1"/>
    <row r="39297" ht="13.5" customHeight="1"/>
    <row r="39298" ht="13.5" customHeight="1"/>
    <row r="39299" ht="13.5" customHeight="1"/>
    <row r="39300" ht="13.5" customHeight="1"/>
    <row r="39301" ht="13.5" customHeight="1"/>
    <row r="39302" ht="13.5" customHeight="1"/>
    <row r="39303" ht="13.5" customHeight="1"/>
    <row r="39304" ht="13.5" customHeight="1"/>
    <row r="39305" ht="13.5" customHeight="1"/>
    <row r="39306" ht="13.5" customHeight="1"/>
    <row r="39307" ht="13.5" customHeight="1"/>
    <row r="39308" ht="13.5" customHeight="1"/>
    <row r="39309" ht="13.5" customHeight="1"/>
    <row r="39310" ht="13.5" customHeight="1"/>
    <row r="39311" ht="13.5" customHeight="1"/>
    <row r="39312" ht="13.5" customHeight="1"/>
    <row r="39313" ht="13.5" customHeight="1"/>
    <row r="39314" ht="13.5" customHeight="1"/>
    <row r="39315" ht="13.5" customHeight="1"/>
    <row r="39316" ht="13.5" customHeight="1"/>
    <row r="39317" ht="13.5" customHeight="1"/>
    <row r="39318" ht="13.5" customHeight="1"/>
    <row r="39319" ht="13.5" customHeight="1"/>
    <row r="39320" ht="13.5" customHeight="1"/>
    <row r="39321" ht="13.5" customHeight="1"/>
    <row r="39322" ht="13.5" customHeight="1"/>
    <row r="39323" ht="13.5" customHeight="1"/>
    <row r="39324" ht="13.5" customHeight="1"/>
    <row r="39325" ht="13.5" customHeight="1"/>
    <row r="39326" ht="13.5" customHeight="1"/>
    <row r="39327" ht="13.5" customHeight="1"/>
    <row r="39328" ht="13.5" customHeight="1"/>
    <row r="39329" ht="13.5" customHeight="1"/>
    <row r="39330" ht="13.5" customHeight="1"/>
    <row r="39331" ht="13.5" customHeight="1"/>
    <row r="39332" ht="13.5" customHeight="1"/>
    <row r="39333" ht="13.5" customHeight="1"/>
    <row r="39334" ht="13.5" customHeight="1"/>
    <row r="39335" ht="13.5" customHeight="1"/>
    <row r="39336" ht="13.5" customHeight="1"/>
    <row r="39337" ht="13.5" customHeight="1"/>
    <row r="39338" ht="13.5" customHeight="1"/>
    <row r="39339" ht="13.5" customHeight="1"/>
    <row r="39340" ht="13.5" customHeight="1"/>
    <row r="39341" ht="13.5" customHeight="1"/>
    <row r="39342" ht="13.5" customHeight="1"/>
    <row r="39343" ht="13.5" customHeight="1"/>
    <row r="39344" ht="13.5" customHeight="1"/>
    <row r="39345" ht="13.5" customHeight="1"/>
    <row r="39346" ht="13.5" customHeight="1"/>
    <row r="39347" ht="13.5" customHeight="1"/>
    <row r="39348" ht="13.5" customHeight="1"/>
    <row r="39349" ht="13.5" customHeight="1"/>
    <row r="39350" ht="13.5" customHeight="1"/>
    <row r="39351" ht="13.5" customHeight="1"/>
    <row r="39352" ht="13.5" customHeight="1"/>
    <row r="39353" ht="13.5" customHeight="1"/>
    <row r="39354" ht="13.5" customHeight="1"/>
    <row r="39355" ht="13.5" customHeight="1"/>
    <row r="39356" ht="13.5" customHeight="1"/>
    <row r="39357" ht="13.5" customHeight="1"/>
    <row r="39358" ht="13.5" customHeight="1"/>
    <row r="39359" ht="13.5" customHeight="1"/>
    <row r="39360" ht="13.5" customHeight="1"/>
    <row r="39361" ht="13.5" customHeight="1"/>
    <row r="39362" ht="13.5" customHeight="1"/>
    <row r="39363" ht="13.5" customHeight="1"/>
    <row r="39364" ht="13.5" customHeight="1"/>
    <row r="39365" ht="13.5" customHeight="1"/>
    <row r="39366" ht="13.5" customHeight="1"/>
    <row r="39367" ht="13.5" customHeight="1"/>
    <row r="39368" ht="13.5" customHeight="1"/>
    <row r="39369" ht="13.5" customHeight="1"/>
    <row r="39370" ht="13.5" customHeight="1"/>
    <row r="39371" ht="13.5" customHeight="1"/>
    <row r="39372" ht="13.5" customHeight="1"/>
    <row r="39373" ht="13.5" customHeight="1"/>
    <row r="39374" ht="13.5" customHeight="1"/>
    <row r="39375" ht="13.5" customHeight="1"/>
    <row r="39376" ht="13.5" customHeight="1"/>
    <row r="39377" ht="13.5" customHeight="1"/>
    <row r="39378" ht="13.5" customHeight="1"/>
    <row r="39379" ht="13.5" customHeight="1"/>
    <row r="39380" ht="13.5" customHeight="1"/>
    <row r="39381" ht="13.5" customHeight="1"/>
    <row r="39382" ht="13.5" customHeight="1"/>
    <row r="39383" ht="13.5" customHeight="1"/>
    <row r="39384" ht="13.5" customHeight="1"/>
    <row r="39385" ht="13.5" customHeight="1"/>
    <row r="39386" ht="13.5" customHeight="1"/>
    <row r="39387" ht="13.5" customHeight="1"/>
    <row r="39388" ht="13.5" customHeight="1"/>
    <row r="39389" ht="13.5" customHeight="1"/>
    <row r="39390" ht="13.5" customHeight="1"/>
    <row r="39391" ht="13.5" customHeight="1"/>
    <row r="39392" ht="13.5" customHeight="1"/>
    <row r="39393" ht="13.5" customHeight="1"/>
    <row r="39394" ht="13.5" customHeight="1"/>
    <row r="39395" ht="13.5" customHeight="1"/>
    <row r="39396" ht="13.5" customHeight="1"/>
    <row r="39397" ht="13.5" customHeight="1"/>
    <row r="39398" ht="13.5" customHeight="1"/>
    <row r="39399" ht="13.5" customHeight="1"/>
    <row r="39400" ht="13.5" customHeight="1"/>
    <row r="39401" ht="13.5" customHeight="1"/>
    <row r="39402" ht="13.5" customHeight="1"/>
    <row r="39403" ht="13.5" customHeight="1"/>
    <row r="39404" ht="13.5" customHeight="1"/>
    <row r="39405" ht="13.5" customHeight="1"/>
    <row r="39406" ht="13.5" customHeight="1"/>
    <row r="39407" ht="13.5" customHeight="1"/>
    <row r="39408" ht="13.5" customHeight="1"/>
    <row r="39409" ht="13.5" customHeight="1"/>
    <row r="39410" ht="13.5" customHeight="1"/>
    <row r="39411" ht="13.5" customHeight="1"/>
    <row r="39412" ht="13.5" customHeight="1"/>
    <row r="39413" ht="13.5" customHeight="1"/>
    <row r="39414" ht="13.5" customHeight="1"/>
    <row r="39415" ht="13.5" customHeight="1"/>
    <row r="39416" ht="13.5" customHeight="1"/>
    <row r="39417" ht="13.5" customHeight="1"/>
    <row r="39418" ht="13.5" customHeight="1"/>
    <row r="39419" ht="13.5" customHeight="1"/>
    <row r="39420" ht="13.5" customHeight="1"/>
    <row r="39421" ht="13.5" customHeight="1"/>
    <row r="39422" ht="13.5" customHeight="1"/>
    <row r="39423" ht="13.5" customHeight="1"/>
    <row r="39424" ht="13.5" customHeight="1"/>
    <row r="39425" ht="13.5" customHeight="1"/>
    <row r="39426" ht="13.5" customHeight="1"/>
    <row r="39427" ht="13.5" customHeight="1"/>
    <row r="39428" ht="13.5" customHeight="1"/>
    <row r="39429" ht="13.5" customHeight="1"/>
    <row r="39430" ht="13.5" customHeight="1"/>
    <row r="39431" ht="13.5" customHeight="1"/>
    <row r="39432" ht="13.5" customHeight="1"/>
    <row r="39433" ht="13.5" customHeight="1"/>
    <row r="39434" ht="13.5" customHeight="1"/>
    <row r="39435" ht="13.5" customHeight="1"/>
    <row r="39436" ht="13.5" customHeight="1"/>
    <row r="39437" ht="13.5" customHeight="1"/>
    <row r="39438" ht="13.5" customHeight="1"/>
    <row r="39439" ht="13.5" customHeight="1"/>
    <row r="39440" ht="13.5" customHeight="1"/>
    <row r="39441" ht="13.5" customHeight="1"/>
    <row r="39442" ht="13.5" customHeight="1"/>
    <row r="39443" ht="13.5" customHeight="1"/>
    <row r="39444" ht="13.5" customHeight="1"/>
    <row r="39445" ht="13.5" customHeight="1"/>
    <row r="39446" ht="13.5" customHeight="1"/>
    <row r="39447" ht="13.5" customHeight="1"/>
    <row r="39448" ht="13.5" customHeight="1"/>
    <row r="39449" ht="13.5" customHeight="1"/>
    <row r="39450" ht="13.5" customHeight="1"/>
    <row r="39451" ht="13.5" customHeight="1"/>
    <row r="39452" ht="13.5" customHeight="1"/>
    <row r="39453" ht="13.5" customHeight="1"/>
    <row r="39454" ht="13.5" customHeight="1"/>
    <row r="39455" ht="13.5" customHeight="1"/>
    <row r="39456" ht="13.5" customHeight="1"/>
    <row r="39457" ht="13.5" customHeight="1"/>
    <row r="39458" ht="13.5" customHeight="1"/>
    <row r="39459" ht="13.5" customHeight="1"/>
    <row r="39460" ht="13.5" customHeight="1"/>
    <row r="39461" ht="13.5" customHeight="1"/>
    <row r="39462" ht="13.5" customHeight="1"/>
    <row r="39463" ht="13.5" customHeight="1"/>
    <row r="39464" ht="13.5" customHeight="1"/>
    <row r="39465" ht="13.5" customHeight="1"/>
    <row r="39466" ht="13.5" customHeight="1"/>
    <row r="39467" ht="13.5" customHeight="1"/>
    <row r="39468" ht="13.5" customHeight="1"/>
    <row r="39469" ht="13.5" customHeight="1"/>
    <row r="39470" ht="13.5" customHeight="1"/>
    <row r="39471" ht="13.5" customHeight="1"/>
    <row r="39472" ht="13.5" customHeight="1"/>
    <row r="39473" ht="13.5" customHeight="1"/>
    <row r="39474" ht="13.5" customHeight="1"/>
    <row r="39475" ht="13.5" customHeight="1"/>
    <row r="39476" ht="13.5" customHeight="1"/>
    <row r="39477" ht="13.5" customHeight="1"/>
    <row r="39478" ht="13.5" customHeight="1"/>
    <row r="39479" ht="13.5" customHeight="1"/>
    <row r="39480" ht="13.5" customHeight="1"/>
    <row r="39481" ht="13.5" customHeight="1"/>
    <row r="39482" ht="13.5" customHeight="1"/>
    <row r="39483" ht="13.5" customHeight="1"/>
    <row r="39484" ht="13.5" customHeight="1"/>
    <row r="39485" ht="13.5" customHeight="1"/>
    <row r="39486" ht="13.5" customHeight="1"/>
    <row r="39487" ht="13.5" customHeight="1"/>
    <row r="39488" ht="13.5" customHeight="1"/>
    <row r="39489" ht="13.5" customHeight="1"/>
    <row r="39490" ht="13.5" customHeight="1"/>
    <row r="39491" ht="13.5" customHeight="1"/>
    <row r="39492" ht="13.5" customHeight="1"/>
    <row r="39493" ht="13.5" customHeight="1"/>
    <row r="39494" ht="13.5" customHeight="1"/>
    <row r="39495" ht="13.5" customHeight="1"/>
    <row r="39496" ht="13.5" customHeight="1"/>
    <row r="39497" ht="13.5" customHeight="1"/>
    <row r="39498" ht="13.5" customHeight="1"/>
    <row r="39499" ht="13.5" customHeight="1"/>
    <row r="39500" ht="13.5" customHeight="1"/>
    <row r="39501" ht="13.5" customHeight="1"/>
    <row r="39502" ht="13.5" customHeight="1"/>
    <row r="39503" ht="13.5" customHeight="1"/>
    <row r="39504" ht="13.5" customHeight="1"/>
    <row r="39505" ht="13.5" customHeight="1"/>
    <row r="39506" ht="13.5" customHeight="1"/>
    <row r="39507" ht="13.5" customHeight="1"/>
    <row r="39508" ht="13.5" customHeight="1"/>
    <row r="39509" ht="13.5" customHeight="1"/>
    <row r="39510" ht="13.5" customHeight="1"/>
    <row r="39511" ht="13.5" customHeight="1"/>
    <row r="39512" ht="13.5" customHeight="1"/>
    <row r="39513" ht="13.5" customHeight="1"/>
    <row r="39514" ht="13.5" customHeight="1"/>
    <row r="39515" ht="13.5" customHeight="1"/>
    <row r="39516" ht="13.5" customHeight="1"/>
    <row r="39517" ht="13.5" customHeight="1"/>
    <row r="39518" ht="13.5" customHeight="1"/>
    <row r="39519" ht="13.5" customHeight="1"/>
    <row r="39520" ht="13.5" customHeight="1"/>
    <row r="39521" ht="13.5" customHeight="1"/>
    <row r="39522" ht="13.5" customHeight="1"/>
    <row r="39523" ht="13.5" customHeight="1"/>
    <row r="39524" ht="13.5" customHeight="1"/>
    <row r="39525" ht="13.5" customHeight="1"/>
    <row r="39526" ht="13.5" customHeight="1"/>
    <row r="39527" ht="13.5" customHeight="1"/>
    <row r="39528" ht="13.5" customHeight="1"/>
    <row r="39529" ht="13.5" customHeight="1"/>
    <row r="39530" ht="13.5" customHeight="1"/>
    <row r="39531" ht="13.5" customHeight="1"/>
    <row r="39532" ht="13.5" customHeight="1"/>
    <row r="39533" ht="13.5" customHeight="1"/>
    <row r="39534" ht="13.5" customHeight="1"/>
    <row r="39535" ht="13.5" customHeight="1"/>
    <row r="39536" ht="13.5" customHeight="1"/>
    <row r="39537" ht="13.5" customHeight="1"/>
    <row r="39538" ht="13.5" customHeight="1"/>
    <row r="39539" ht="13.5" customHeight="1"/>
    <row r="39540" ht="13.5" customHeight="1"/>
    <row r="39541" ht="13.5" customHeight="1"/>
    <row r="39542" ht="13.5" customHeight="1"/>
    <row r="39543" ht="13.5" customHeight="1"/>
    <row r="39544" ht="13.5" customHeight="1"/>
    <row r="39545" ht="13.5" customHeight="1"/>
    <row r="39546" ht="13.5" customHeight="1"/>
    <row r="39547" ht="13.5" customHeight="1"/>
    <row r="39548" ht="13.5" customHeight="1"/>
    <row r="39549" ht="13.5" customHeight="1"/>
    <row r="39550" ht="13.5" customHeight="1"/>
    <row r="39551" ht="13.5" customHeight="1"/>
    <row r="39552" ht="13.5" customHeight="1"/>
    <row r="39553" ht="13.5" customHeight="1"/>
    <row r="39554" ht="13.5" customHeight="1"/>
    <row r="39555" ht="13.5" customHeight="1"/>
    <row r="39556" ht="13.5" customHeight="1"/>
    <row r="39557" ht="13.5" customHeight="1"/>
    <row r="39558" ht="13.5" customHeight="1"/>
    <row r="39559" ht="13.5" customHeight="1"/>
    <row r="39560" ht="13.5" customHeight="1"/>
    <row r="39561" ht="13.5" customHeight="1"/>
    <row r="39562" ht="13.5" customHeight="1"/>
    <row r="39563" ht="13.5" customHeight="1"/>
    <row r="39564" ht="13.5" customHeight="1"/>
    <row r="39565" ht="13.5" customHeight="1"/>
    <row r="39566" ht="13.5" customHeight="1"/>
    <row r="39567" ht="13.5" customHeight="1"/>
    <row r="39568" ht="13.5" customHeight="1"/>
    <row r="39569" ht="13.5" customHeight="1"/>
    <row r="39570" ht="13.5" customHeight="1"/>
    <row r="39571" ht="13.5" customHeight="1"/>
    <row r="39572" ht="13.5" customHeight="1"/>
    <row r="39573" ht="13.5" customHeight="1"/>
    <row r="39574" ht="13.5" customHeight="1"/>
    <row r="39575" ht="13.5" customHeight="1"/>
    <row r="39576" ht="13.5" customHeight="1"/>
    <row r="39577" ht="13.5" customHeight="1"/>
    <row r="39578" ht="13.5" customHeight="1"/>
    <row r="39579" ht="13.5" customHeight="1"/>
    <row r="39580" ht="13.5" customHeight="1"/>
    <row r="39581" ht="13.5" customHeight="1"/>
    <row r="39582" ht="13.5" customHeight="1"/>
    <row r="39583" ht="13.5" customHeight="1"/>
    <row r="39584" ht="13.5" customHeight="1"/>
    <row r="39585" ht="13.5" customHeight="1"/>
    <row r="39586" ht="13.5" customHeight="1"/>
    <row r="39587" ht="13.5" customHeight="1"/>
    <row r="39588" ht="13.5" customHeight="1"/>
    <row r="39589" ht="13.5" customHeight="1"/>
    <row r="39590" ht="13.5" customHeight="1"/>
    <row r="39591" ht="13.5" customHeight="1"/>
    <row r="39592" ht="13.5" customHeight="1"/>
    <row r="39593" ht="13.5" customHeight="1"/>
    <row r="39594" ht="13.5" customHeight="1"/>
    <row r="39595" ht="13.5" customHeight="1"/>
    <row r="39596" ht="13.5" customHeight="1"/>
    <row r="39597" ht="13.5" customHeight="1"/>
    <row r="39598" ht="13.5" customHeight="1"/>
    <row r="39599" ht="13.5" customHeight="1"/>
    <row r="39600" ht="13.5" customHeight="1"/>
    <row r="39601" ht="13.5" customHeight="1"/>
    <row r="39602" ht="13.5" customHeight="1"/>
    <row r="39603" ht="13.5" customHeight="1"/>
    <row r="39604" ht="13.5" customHeight="1"/>
    <row r="39605" ht="13.5" customHeight="1"/>
    <row r="39606" ht="13.5" customHeight="1"/>
    <row r="39607" ht="13.5" customHeight="1"/>
    <row r="39608" ht="13.5" customHeight="1"/>
    <row r="39609" ht="13.5" customHeight="1"/>
    <row r="39610" ht="13.5" customHeight="1"/>
    <row r="39611" ht="13.5" customHeight="1"/>
    <row r="39612" ht="13.5" customHeight="1"/>
    <row r="39613" ht="13.5" customHeight="1"/>
    <row r="39614" ht="13.5" customHeight="1"/>
    <row r="39615" ht="13.5" customHeight="1"/>
    <row r="39616" ht="13.5" customHeight="1"/>
    <row r="39617" ht="13.5" customHeight="1"/>
    <row r="39618" ht="13.5" customHeight="1"/>
    <row r="39619" ht="13.5" customHeight="1"/>
    <row r="39620" ht="13.5" customHeight="1"/>
    <row r="39621" ht="13.5" customHeight="1"/>
    <row r="39622" ht="13.5" customHeight="1"/>
    <row r="39623" ht="13.5" customHeight="1"/>
    <row r="39624" ht="13.5" customHeight="1"/>
    <row r="39625" ht="13.5" customHeight="1"/>
    <row r="39626" ht="13.5" customHeight="1"/>
    <row r="39627" ht="13.5" customHeight="1"/>
    <row r="39628" ht="13.5" customHeight="1"/>
    <row r="39629" ht="13.5" customHeight="1"/>
    <row r="39630" ht="13.5" customHeight="1"/>
    <row r="39631" ht="13.5" customHeight="1"/>
    <row r="39632" ht="13.5" customHeight="1"/>
    <row r="39633" ht="13.5" customHeight="1"/>
    <row r="39634" ht="13.5" customHeight="1"/>
    <row r="39635" ht="13.5" customHeight="1"/>
    <row r="39636" ht="13.5" customHeight="1"/>
    <row r="39637" ht="13.5" customHeight="1"/>
    <row r="39638" ht="13.5" customHeight="1"/>
    <row r="39639" ht="13.5" customHeight="1"/>
    <row r="39640" ht="13.5" customHeight="1"/>
    <row r="39641" ht="13.5" customHeight="1"/>
    <row r="39642" ht="13.5" customHeight="1"/>
    <row r="39643" ht="13.5" customHeight="1"/>
    <row r="39644" ht="13.5" customHeight="1"/>
    <row r="39645" ht="13.5" customHeight="1"/>
    <row r="39646" ht="13.5" customHeight="1"/>
    <row r="39647" ht="13.5" customHeight="1"/>
    <row r="39648" ht="13.5" customHeight="1"/>
    <row r="39649" ht="13.5" customHeight="1"/>
    <row r="39650" ht="13.5" customHeight="1"/>
    <row r="39651" ht="13.5" customHeight="1"/>
    <row r="39652" ht="13.5" customHeight="1"/>
    <row r="39653" ht="13.5" customHeight="1"/>
    <row r="39654" ht="13.5" customHeight="1"/>
    <row r="39655" ht="13.5" customHeight="1"/>
    <row r="39656" ht="13.5" customHeight="1"/>
    <row r="39657" ht="13.5" customHeight="1"/>
    <row r="39658" ht="13.5" customHeight="1"/>
    <row r="39659" ht="13.5" customHeight="1"/>
    <row r="39660" ht="13.5" customHeight="1"/>
    <row r="39661" ht="13.5" customHeight="1"/>
    <row r="39662" ht="13.5" customHeight="1"/>
    <row r="39663" ht="13.5" customHeight="1"/>
    <row r="39664" ht="13.5" customHeight="1"/>
    <row r="39665" ht="13.5" customHeight="1"/>
    <row r="39666" ht="13.5" customHeight="1"/>
    <row r="39667" ht="13.5" customHeight="1"/>
    <row r="39668" ht="13.5" customHeight="1"/>
    <row r="39669" ht="13.5" customHeight="1"/>
    <row r="39670" ht="13.5" customHeight="1"/>
    <row r="39671" ht="13.5" customHeight="1"/>
    <row r="39672" ht="13.5" customHeight="1"/>
    <row r="39673" ht="13.5" customHeight="1"/>
    <row r="39674" ht="13.5" customHeight="1"/>
    <row r="39675" ht="13.5" customHeight="1"/>
    <row r="39676" ht="13.5" customHeight="1"/>
    <row r="39677" ht="13.5" customHeight="1"/>
    <row r="39678" ht="13.5" customHeight="1"/>
    <row r="39679" ht="13.5" customHeight="1"/>
    <row r="39680" ht="13.5" customHeight="1"/>
    <row r="39681" ht="13.5" customHeight="1"/>
    <row r="39682" ht="13.5" customHeight="1"/>
    <row r="39683" ht="13.5" customHeight="1"/>
    <row r="39684" ht="13.5" customHeight="1"/>
    <row r="39685" ht="13.5" customHeight="1"/>
    <row r="39686" ht="13.5" customHeight="1"/>
    <row r="39687" ht="13.5" customHeight="1"/>
    <row r="39688" ht="13.5" customHeight="1"/>
    <row r="39689" ht="13.5" customHeight="1"/>
    <row r="39690" ht="13.5" customHeight="1"/>
    <row r="39691" ht="13.5" customHeight="1"/>
    <row r="39692" ht="13.5" customHeight="1"/>
    <row r="39693" ht="13.5" customHeight="1"/>
    <row r="39694" ht="13.5" customHeight="1"/>
    <row r="39695" ht="13.5" customHeight="1"/>
    <row r="39696" ht="13.5" customHeight="1"/>
    <row r="39697" ht="13.5" customHeight="1"/>
    <row r="39698" ht="13.5" customHeight="1"/>
    <row r="39699" ht="13.5" customHeight="1"/>
    <row r="39700" ht="13.5" customHeight="1"/>
    <row r="39701" ht="13.5" customHeight="1"/>
    <row r="39702" ht="13.5" customHeight="1"/>
    <row r="39703" ht="13.5" customHeight="1"/>
    <row r="39704" ht="13.5" customHeight="1"/>
    <row r="39705" ht="13.5" customHeight="1"/>
    <row r="39706" ht="13.5" customHeight="1"/>
    <row r="39707" ht="13.5" customHeight="1"/>
    <row r="39708" ht="13.5" customHeight="1"/>
    <row r="39709" ht="13.5" customHeight="1"/>
    <row r="39710" ht="13.5" customHeight="1"/>
    <row r="39711" ht="13.5" customHeight="1"/>
    <row r="39712" ht="13.5" customHeight="1"/>
    <row r="39713" ht="13.5" customHeight="1"/>
    <row r="39714" ht="13.5" customHeight="1"/>
    <row r="39715" ht="13.5" customHeight="1"/>
    <row r="39716" ht="13.5" customHeight="1"/>
    <row r="39717" ht="13.5" customHeight="1"/>
    <row r="39718" ht="13.5" customHeight="1"/>
    <row r="39719" ht="13.5" customHeight="1"/>
    <row r="39720" ht="13.5" customHeight="1"/>
    <row r="39721" ht="13.5" customHeight="1"/>
    <row r="39722" ht="13.5" customHeight="1"/>
    <row r="39723" ht="13.5" customHeight="1"/>
    <row r="39724" ht="13.5" customHeight="1"/>
    <row r="39725" ht="13.5" customHeight="1"/>
    <row r="39726" ht="13.5" customHeight="1"/>
    <row r="39727" ht="13.5" customHeight="1"/>
    <row r="39728" ht="13.5" customHeight="1"/>
    <row r="39729" ht="13.5" customHeight="1"/>
    <row r="39730" ht="13.5" customHeight="1"/>
    <row r="39731" ht="13.5" customHeight="1"/>
    <row r="39732" ht="13.5" customHeight="1"/>
    <row r="39733" ht="13.5" customHeight="1"/>
    <row r="39734" ht="13.5" customHeight="1"/>
    <row r="39735" ht="13.5" customHeight="1"/>
    <row r="39736" ht="13.5" customHeight="1"/>
    <row r="39737" ht="13.5" customHeight="1"/>
    <row r="39738" ht="13.5" customHeight="1"/>
    <row r="39739" ht="13.5" customHeight="1"/>
    <row r="39740" ht="13.5" customHeight="1"/>
    <row r="39741" ht="13.5" customHeight="1"/>
    <row r="39742" ht="13.5" customHeight="1"/>
    <row r="39743" ht="13.5" customHeight="1"/>
    <row r="39744" ht="13.5" customHeight="1"/>
    <row r="39745" ht="13.5" customHeight="1"/>
    <row r="39746" ht="13.5" customHeight="1"/>
    <row r="39747" ht="13.5" customHeight="1"/>
    <row r="39748" ht="13.5" customHeight="1"/>
    <row r="39749" ht="13.5" customHeight="1"/>
    <row r="39750" ht="13.5" customHeight="1"/>
    <row r="39751" ht="13.5" customHeight="1"/>
    <row r="39752" ht="13.5" customHeight="1"/>
    <row r="39753" ht="13.5" customHeight="1"/>
    <row r="39754" ht="13.5" customHeight="1"/>
    <row r="39755" ht="13.5" customHeight="1"/>
    <row r="39756" ht="13.5" customHeight="1"/>
    <row r="39757" ht="13.5" customHeight="1"/>
    <row r="39758" ht="13.5" customHeight="1"/>
    <row r="39759" ht="13.5" customHeight="1"/>
    <row r="39760" ht="13.5" customHeight="1"/>
    <row r="39761" ht="13.5" customHeight="1"/>
    <row r="39762" ht="13.5" customHeight="1"/>
    <row r="39763" ht="13.5" customHeight="1"/>
    <row r="39764" ht="13.5" customHeight="1"/>
    <row r="39765" ht="13.5" customHeight="1"/>
    <row r="39766" ht="13.5" customHeight="1"/>
    <row r="39767" ht="13.5" customHeight="1"/>
    <row r="39768" ht="13.5" customHeight="1"/>
    <row r="39769" ht="13.5" customHeight="1"/>
    <row r="39770" ht="13.5" customHeight="1"/>
    <row r="39771" ht="13.5" customHeight="1"/>
    <row r="39772" ht="13.5" customHeight="1"/>
    <row r="39773" ht="13.5" customHeight="1"/>
    <row r="39774" ht="13.5" customHeight="1"/>
    <row r="39775" ht="13.5" customHeight="1"/>
    <row r="39776" ht="13.5" customHeight="1"/>
    <row r="39777" ht="13.5" customHeight="1"/>
    <row r="39778" ht="13.5" customHeight="1"/>
    <row r="39779" ht="13.5" customHeight="1"/>
    <row r="39780" ht="13.5" customHeight="1"/>
    <row r="39781" ht="13.5" customHeight="1"/>
    <row r="39782" ht="13.5" customHeight="1"/>
    <row r="39783" ht="13.5" customHeight="1"/>
    <row r="39784" ht="13.5" customHeight="1"/>
    <row r="39785" ht="13.5" customHeight="1"/>
    <row r="39786" ht="13.5" customHeight="1"/>
    <row r="39787" ht="13.5" customHeight="1"/>
    <row r="39788" ht="13.5" customHeight="1"/>
    <row r="39789" ht="13.5" customHeight="1"/>
    <row r="39790" ht="13.5" customHeight="1"/>
    <row r="39791" ht="13.5" customHeight="1"/>
    <row r="39792" ht="13.5" customHeight="1"/>
    <row r="39793" ht="13.5" customHeight="1"/>
    <row r="39794" ht="13.5" customHeight="1"/>
    <row r="39795" ht="13.5" customHeight="1"/>
    <row r="39796" ht="13.5" customHeight="1"/>
    <row r="39797" ht="13.5" customHeight="1"/>
    <row r="39798" ht="13.5" customHeight="1"/>
    <row r="39799" ht="13.5" customHeight="1"/>
    <row r="39800" ht="13.5" customHeight="1"/>
    <row r="39801" ht="13.5" customHeight="1"/>
    <row r="39802" ht="13.5" customHeight="1"/>
    <row r="39803" ht="13.5" customHeight="1"/>
    <row r="39804" ht="13.5" customHeight="1"/>
    <row r="39805" ht="13.5" customHeight="1"/>
    <row r="39806" ht="13.5" customHeight="1"/>
    <row r="39807" ht="13.5" customHeight="1"/>
    <row r="39808" ht="13.5" customHeight="1"/>
    <row r="39809" ht="13.5" customHeight="1"/>
    <row r="39810" ht="13.5" customHeight="1"/>
    <row r="39811" ht="13.5" customHeight="1"/>
    <row r="39812" ht="13.5" customHeight="1"/>
    <row r="39813" ht="13.5" customHeight="1"/>
    <row r="39814" ht="13.5" customHeight="1"/>
    <row r="39815" ht="13.5" customHeight="1"/>
    <row r="39816" ht="13.5" customHeight="1"/>
    <row r="39817" ht="13.5" customHeight="1"/>
    <row r="39818" ht="13.5" customHeight="1"/>
    <row r="39819" ht="13.5" customHeight="1"/>
    <row r="39820" ht="13.5" customHeight="1"/>
    <row r="39821" ht="13.5" customHeight="1"/>
    <row r="39822" ht="13.5" customHeight="1"/>
    <row r="39823" ht="13.5" customHeight="1"/>
    <row r="39824" ht="13.5" customHeight="1"/>
    <row r="39825" ht="13.5" customHeight="1"/>
    <row r="39826" ht="13.5" customHeight="1"/>
    <row r="39827" ht="13.5" customHeight="1"/>
    <row r="39828" ht="13.5" customHeight="1"/>
    <row r="39829" ht="13.5" customHeight="1"/>
    <row r="39830" ht="13.5" customHeight="1"/>
    <row r="39831" ht="13.5" customHeight="1"/>
    <row r="39832" ht="13.5" customHeight="1"/>
    <row r="39833" ht="13.5" customHeight="1"/>
    <row r="39834" ht="13.5" customHeight="1"/>
    <row r="39835" ht="13.5" customHeight="1"/>
    <row r="39836" ht="13.5" customHeight="1"/>
    <row r="39837" ht="13.5" customHeight="1"/>
    <row r="39838" ht="13.5" customHeight="1"/>
    <row r="39839" ht="13.5" customHeight="1"/>
    <row r="39840" ht="13.5" customHeight="1"/>
    <row r="39841" ht="13.5" customHeight="1"/>
    <row r="39842" ht="13.5" customHeight="1"/>
    <row r="39843" ht="13.5" customHeight="1"/>
    <row r="39844" ht="13.5" customHeight="1"/>
    <row r="39845" ht="13.5" customHeight="1"/>
    <row r="39846" ht="13.5" customHeight="1"/>
    <row r="39847" ht="13.5" customHeight="1"/>
    <row r="39848" ht="13.5" customHeight="1"/>
    <row r="39849" ht="13.5" customHeight="1"/>
    <row r="39850" ht="13.5" customHeight="1"/>
    <row r="39851" ht="13.5" customHeight="1"/>
    <row r="39852" ht="13.5" customHeight="1"/>
    <row r="39853" ht="13.5" customHeight="1"/>
    <row r="39854" ht="13.5" customHeight="1"/>
    <row r="39855" ht="13.5" customHeight="1"/>
    <row r="39856" ht="13.5" customHeight="1"/>
    <row r="39857" ht="13.5" customHeight="1"/>
    <row r="39858" ht="13.5" customHeight="1"/>
    <row r="39859" ht="13.5" customHeight="1"/>
    <row r="39860" ht="13.5" customHeight="1"/>
    <row r="39861" ht="13.5" customHeight="1"/>
    <row r="39862" ht="13.5" customHeight="1"/>
    <row r="39863" ht="13.5" customHeight="1"/>
    <row r="39864" ht="13.5" customHeight="1"/>
    <row r="39865" ht="13.5" customHeight="1"/>
    <row r="39866" ht="13.5" customHeight="1"/>
    <row r="39867" ht="13.5" customHeight="1"/>
    <row r="39868" ht="13.5" customHeight="1"/>
    <row r="39869" ht="13.5" customHeight="1"/>
    <row r="39870" ht="13.5" customHeight="1"/>
    <row r="39871" ht="13.5" customHeight="1"/>
    <row r="39872" ht="13.5" customHeight="1"/>
    <row r="39873" ht="13.5" customHeight="1"/>
    <row r="39874" ht="13.5" customHeight="1"/>
    <row r="39875" ht="13.5" customHeight="1"/>
    <row r="39876" ht="13.5" customHeight="1"/>
    <row r="39877" ht="13.5" customHeight="1"/>
    <row r="39878" ht="13.5" customHeight="1"/>
    <row r="39879" ht="13.5" customHeight="1"/>
    <row r="39880" ht="13.5" customHeight="1"/>
    <row r="39881" ht="13.5" customHeight="1"/>
    <row r="39882" ht="13.5" customHeight="1"/>
    <row r="39883" ht="13.5" customHeight="1"/>
    <row r="39884" ht="13.5" customHeight="1"/>
    <row r="39885" ht="13.5" customHeight="1"/>
    <row r="39886" ht="13.5" customHeight="1"/>
    <row r="39887" ht="13.5" customHeight="1"/>
    <row r="39888" ht="13.5" customHeight="1"/>
    <row r="39889" ht="13.5" customHeight="1"/>
    <row r="39890" ht="13.5" customHeight="1"/>
    <row r="39891" ht="13.5" customHeight="1"/>
    <row r="39892" ht="13.5" customHeight="1"/>
    <row r="39893" ht="13.5" customHeight="1"/>
    <row r="39894" ht="13.5" customHeight="1"/>
    <row r="39895" ht="13.5" customHeight="1"/>
    <row r="39896" ht="13.5" customHeight="1"/>
    <row r="39897" ht="13.5" customHeight="1"/>
    <row r="39898" ht="13.5" customHeight="1"/>
    <row r="39899" ht="13.5" customHeight="1"/>
    <row r="39900" ht="13.5" customHeight="1"/>
    <row r="39901" ht="13.5" customHeight="1"/>
    <row r="39902" ht="13.5" customHeight="1"/>
    <row r="39903" ht="13.5" customHeight="1"/>
    <row r="39904" ht="13.5" customHeight="1"/>
    <row r="39905" ht="13.5" customHeight="1"/>
    <row r="39906" ht="13.5" customHeight="1"/>
    <row r="39907" ht="13.5" customHeight="1"/>
    <row r="39908" ht="13.5" customHeight="1"/>
    <row r="39909" ht="13.5" customHeight="1"/>
    <row r="39910" ht="13.5" customHeight="1"/>
    <row r="39911" ht="13.5" customHeight="1"/>
    <row r="39912" ht="13.5" customHeight="1"/>
    <row r="39913" ht="13.5" customHeight="1"/>
    <row r="39914" ht="13.5" customHeight="1"/>
    <row r="39915" ht="13.5" customHeight="1"/>
    <row r="39916" ht="13.5" customHeight="1"/>
    <row r="39917" ht="13.5" customHeight="1"/>
    <row r="39918" ht="13.5" customHeight="1"/>
    <row r="39919" ht="13.5" customHeight="1"/>
    <row r="39920" ht="13.5" customHeight="1"/>
    <row r="39921" ht="13.5" customHeight="1"/>
    <row r="39922" ht="13.5" customHeight="1"/>
    <row r="39923" ht="13.5" customHeight="1"/>
    <row r="39924" ht="13.5" customHeight="1"/>
    <row r="39925" ht="13.5" customHeight="1"/>
    <row r="39926" ht="13.5" customHeight="1"/>
    <row r="39927" ht="13.5" customHeight="1"/>
    <row r="39928" ht="13.5" customHeight="1"/>
    <row r="39929" ht="13.5" customHeight="1"/>
    <row r="39930" ht="13.5" customHeight="1"/>
    <row r="39931" ht="13.5" customHeight="1"/>
    <row r="39932" ht="13.5" customHeight="1"/>
    <row r="39933" ht="13.5" customHeight="1"/>
    <row r="39934" ht="13.5" customHeight="1"/>
    <row r="39935" ht="13.5" customHeight="1"/>
    <row r="39936" ht="13.5" customHeight="1"/>
    <row r="39937" ht="13.5" customHeight="1"/>
    <row r="39938" ht="13.5" customHeight="1"/>
    <row r="39939" ht="13.5" customHeight="1"/>
    <row r="39940" ht="13.5" customHeight="1"/>
    <row r="39941" ht="13.5" customHeight="1"/>
    <row r="39942" ht="13.5" customHeight="1"/>
    <row r="39943" ht="13.5" customHeight="1"/>
    <row r="39944" ht="13.5" customHeight="1"/>
    <row r="39945" ht="13.5" customHeight="1"/>
    <row r="39946" ht="13.5" customHeight="1"/>
    <row r="39947" ht="13.5" customHeight="1"/>
    <row r="39948" ht="13.5" customHeight="1"/>
    <row r="39949" ht="13.5" customHeight="1"/>
    <row r="39950" ht="13.5" customHeight="1"/>
    <row r="39951" ht="13.5" customHeight="1"/>
    <row r="39952" ht="13.5" customHeight="1"/>
    <row r="39953" ht="13.5" customHeight="1"/>
    <row r="39954" ht="13.5" customHeight="1"/>
    <row r="39955" ht="13.5" customHeight="1"/>
    <row r="39956" ht="13.5" customHeight="1"/>
    <row r="39957" ht="13.5" customHeight="1"/>
    <row r="39958" ht="13.5" customHeight="1"/>
    <row r="39959" ht="13.5" customHeight="1"/>
    <row r="39960" ht="13.5" customHeight="1"/>
    <row r="39961" ht="13.5" customHeight="1"/>
    <row r="39962" ht="13.5" customHeight="1"/>
    <row r="39963" ht="13.5" customHeight="1"/>
    <row r="39964" ht="13.5" customHeight="1"/>
    <row r="39965" ht="13.5" customHeight="1"/>
    <row r="39966" ht="13.5" customHeight="1"/>
    <row r="39967" ht="13.5" customHeight="1"/>
    <row r="39968" ht="13.5" customHeight="1"/>
    <row r="39969" ht="13.5" customHeight="1"/>
    <row r="39970" ht="13.5" customHeight="1"/>
    <row r="39971" ht="13.5" customHeight="1"/>
    <row r="39972" ht="13.5" customHeight="1"/>
    <row r="39973" ht="13.5" customHeight="1"/>
    <row r="39974" ht="13.5" customHeight="1"/>
    <row r="39975" ht="13.5" customHeight="1"/>
    <row r="39976" ht="13.5" customHeight="1"/>
    <row r="39977" ht="13.5" customHeight="1"/>
    <row r="39978" ht="13.5" customHeight="1"/>
    <row r="39979" ht="13.5" customHeight="1"/>
    <row r="39980" ht="13.5" customHeight="1"/>
    <row r="39981" ht="13.5" customHeight="1"/>
    <row r="39982" ht="13.5" customHeight="1"/>
    <row r="39983" ht="13.5" customHeight="1"/>
    <row r="39984" ht="13.5" customHeight="1"/>
    <row r="39985" ht="13.5" customHeight="1"/>
    <row r="39986" ht="13.5" customHeight="1"/>
    <row r="39987" ht="13.5" customHeight="1"/>
    <row r="39988" ht="13.5" customHeight="1"/>
    <row r="39989" ht="13.5" customHeight="1"/>
    <row r="39990" ht="13.5" customHeight="1"/>
    <row r="39991" ht="13.5" customHeight="1"/>
    <row r="39992" ht="13.5" customHeight="1"/>
    <row r="39993" ht="13.5" customHeight="1"/>
    <row r="39994" ht="13.5" customHeight="1"/>
    <row r="39995" ht="13.5" customHeight="1"/>
    <row r="39996" ht="13.5" customHeight="1"/>
    <row r="39997" ht="13.5" customHeight="1"/>
    <row r="39998" ht="13.5" customHeight="1"/>
    <row r="39999" ht="13.5" customHeight="1"/>
    <row r="40000" ht="13.5" customHeight="1"/>
    <row r="40001" ht="13.5" customHeight="1"/>
    <row r="40002" ht="13.5" customHeight="1"/>
    <row r="40003" ht="13.5" customHeight="1"/>
    <row r="40004" ht="13.5" customHeight="1"/>
    <row r="40005" ht="13.5" customHeight="1"/>
    <row r="40006" ht="13.5" customHeight="1"/>
    <row r="40007" ht="13.5" customHeight="1"/>
    <row r="40008" ht="13.5" customHeight="1"/>
    <row r="40009" ht="13.5" customHeight="1"/>
    <row r="40010" ht="13.5" customHeight="1"/>
    <row r="40011" ht="13.5" customHeight="1"/>
    <row r="40012" ht="13.5" customHeight="1"/>
    <row r="40013" ht="13.5" customHeight="1"/>
    <row r="40014" ht="13.5" customHeight="1"/>
    <row r="40015" ht="13.5" customHeight="1"/>
    <row r="40016" ht="13.5" customHeight="1"/>
    <row r="40017" ht="13.5" customHeight="1"/>
    <row r="40018" ht="13.5" customHeight="1"/>
    <row r="40019" ht="13.5" customHeight="1"/>
    <row r="40020" ht="13.5" customHeight="1"/>
    <row r="40021" ht="13.5" customHeight="1"/>
    <row r="40022" ht="13.5" customHeight="1"/>
    <row r="40023" ht="13.5" customHeight="1"/>
    <row r="40024" ht="13.5" customHeight="1"/>
    <row r="40025" ht="13.5" customHeight="1"/>
    <row r="40026" ht="13.5" customHeight="1"/>
    <row r="40027" ht="13.5" customHeight="1"/>
    <row r="40028" ht="13.5" customHeight="1"/>
    <row r="40029" ht="13.5" customHeight="1"/>
    <row r="40030" ht="13.5" customHeight="1"/>
    <row r="40031" ht="13.5" customHeight="1"/>
    <row r="40032" ht="13.5" customHeight="1"/>
    <row r="40033" ht="13.5" customHeight="1"/>
    <row r="40034" ht="13.5" customHeight="1"/>
    <row r="40035" ht="13.5" customHeight="1"/>
    <row r="40036" ht="13.5" customHeight="1"/>
    <row r="40037" ht="13.5" customHeight="1"/>
    <row r="40038" ht="13.5" customHeight="1"/>
    <row r="40039" ht="13.5" customHeight="1"/>
    <row r="40040" ht="13.5" customHeight="1"/>
    <row r="40041" ht="13.5" customHeight="1"/>
    <row r="40042" ht="13.5" customHeight="1"/>
    <row r="40043" ht="13.5" customHeight="1"/>
    <row r="40044" ht="13.5" customHeight="1"/>
    <row r="40045" ht="13.5" customHeight="1"/>
    <row r="40046" ht="13.5" customHeight="1"/>
    <row r="40047" ht="13.5" customHeight="1"/>
    <row r="40048" ht="13.5" customHeight="1"/>
    <row r="40049" ht="13.5" customHeight="1"/>
    <row r="40050" ht="13.5" customHeight="1"/>
    <row r="40051" ht="13.5" customHeight="1"/>
    <row r="40052" ht="13.5" customHeight="1"/>
    <row r="40053" ht="13.5" customHeight="1"/>
    <row r="40054" ht="13.5" customHeight="1"/>
    <row r="40055" ht="13.5" customHeight="1"/>
    <row r="40056" ht="13.5" customHeight="1"/>
    <row r="40057" ht="13.5" customHeight="1"/>
    <row r="40058" ht="13.5" customHeight="1"/>
    <row r="40059" ht="13.5" customHeight="1"/>
    <row r="40060" ht="13.5" customHeight="1"/>
    <row r="40061" ht="13.5" customHeight="1"/>
    <row r="40062" ht="13.5" customHeight="1"/>
    <row r="40063" ht="13.5" customHeight="1"/>
    <row r="40064" ht="13.5" customHeight="1"/>
    <row r="40065" ht="13.5" customHeight="1"/>
    <row r="40066" ht="13.5" customHeight="1"/>
    <row r="40067" ht="13.5" customHeight="1"/>
    <row r="40068" ht="13.5" customHeight="1"/>
    <row r="40069" ht="13.5" customHeight="1"/>
    <row r="40070" ht="13.5" customHeight="1"/>
    <row r="40071" ht="13.5" customHeight="1"/>
    <row r="40072" ht="13.5" customHeight="1"/>
    <row r="40073" ht="13.5" customHeight="1"/>
    <row r="40074" ht="13.5" customHeight="1"/>
    <row r="40075" ht="13.5" customHeight="1"/>
    <row r="40076" ht="13.5" customHeight="1"/>
    <row r="40077" ht="13.5" customHeight="1"/>
    <row r="40078" ht="13.5" customHeight="1"/>
    <row r="40079" ht="13.5" customHeight="1"/>
    <row r="40080" ht="13.5" customHeight="1"/>
    <row r="40081" ht="13.5" customHeight="1"/>
    <row r="40082" ht="13.5" customHeight="1"/>
    <row r="40083" ht="13.5" customHeight="1"/>
    <row r="40084" ht="13.5" customHeight="1"/>
    <row r="40085" ht="13.5" customHeight="1"/>
    <row r="40086" ht="13.5" customHeight="1"/>
    <row r="40087" ht="13.5" customHeight="1"/>
    <row r="40088" ht="13.5" customHeight="1"/>
    <row r="40089" ht="13.5" customHeight="1"/>
    <row r="40090" ht="13.5" customHeight="1"/>
    <row r="40091" ht="13.5" customHeight="1"/>
    <row r="40092" ht="13.5" customHeight="1"/>
    <row r="40093" ht="13.5" customHeight="1"/>
    <row r="40094" ht="13.5" customHeight="1"/>
    <row r="40095" ht="13.5" customHeight="1"/>
    <row r="40096" ht="13.5" customHeight="1"/>
    <row r="40097" ht="13.5" customHeight="1"/>
    <row r="40098" ht="13.5" customHeight="1"/>
    <row r="40099" ht="13.5" customHeight="1"/>
    <row r="40100" ht="13.5" customHeight="1"/>
    <row r="40101" ht="13.5" customHeight="1"/>
    <row r="40102" ht="13.5" customHeight="1"/>
    <row r="40103" ht="13.5" customHeight="1"/>
    <row r="40104" ht="13.5" customHeight="1"/>
    <row r="40105" ht="13.5" customHeight="1"/>
    <row r="40106" ht="13.5" customHeight="1"/>
    <row r="40107" ht="13.5" customHeight="1"/>
    <row r="40108" ht="13.5" customHeight="1"/>
    <row r="40109" ht="13.5" customHeight="1"/>
    <row r="40110" ht="13.5" customHeight="1"/>
    <row r="40111" ht="13.5" customHeight="1"/>
    <row r="40112" ht="13.5" customHeight="1"/>
    <row r="40113" ht="13.5" customHeight="1"/>
    <row r="40114" ht="13.5" customHeight="1"/>
    <row r="40115" ht="13.5" customHeight="1"/>
    <row r="40116" ht="13.5" customHeight="1"/>
    <row r="40117" ht="13.5" customHeight="1"/>
    <row r="40118" ht="13.5" customHeight="1"/>
    <row r="40119" ht="13.5" customHeight="1"/>
    <row r="40120" ht="13.5" customHeight="1"/>
    <row r="40121" ht="13.5" customHeight="1"/>
    <row r="40122" ht="13.5" customHeight="1"/>
    <row r="40123" ht="13.5" customHeight="1"/>
    <row r="40124" ht="13.5" customHeight="1"/>
    <row r="40125" ht="13.5" customHeight="1"/>
    <row r="40126" ht="13.5" customHeight="1"/>
    <row r="40127" ht="13.5" customHeight="1"/>
    <row r="40128" ht="13.5" customHeight="1"/>
    <row r="40129" ht="13.5" customHeight="1"/>
    <row r="40130" ht="13.5" customHeight="1"/>
    <row r="40131" ht="13.5" customHeight="1"/>
    <row r="40132" ht="13.5" customHeight="1"/>
    <row r="40133" ht="13.5" customHeight="1"/>
    <row r="40134" ht="13.5" customHeight="1"/>
    <row r="40135" ht="13.5" customHeight="1"/>
    <row r="40136" ht="13.5" customHeight="1"/>
    <row r="40137" ht="13.5" customHeight="1"/>
    <row r="40138" ht="13.5" customHeight="1"/>
    <row r="40139" ht="13.5" customHeight="1"/>
    <row r="40140" ht="13.5" customHeight="1"/>
    <row r="40141" ht="13.5" customHeight="1"/>
    <row r="40142" ht="13.5" customHeight="1"/>
    <row r="40143" ht="13.5" customHeight="1"/>
    <row r="40144" ht="13.5" customHeight="1"/>
    <row r="40145" ht="13.5" customHeight="1"/>
    <row r="40146" ht="13.5" customHeight="1"/>
    <row r="40147" ht="13.5" customHeight="1"/>
    <row r="40148" ht="13.5" customHeight="1"/>
    <row r="40149" ht="13.5" customHeight="1"/>
    <row r="40150" ht="13.5" customHeight="1"/>
    <row r="40151" ht="13.5" customHeight="1"/>
    <row r="40152" ht="13.5" customHeight="1"/>
    <row r="40153" ht="13.5" customHeight="1"/>
    <row r="40154" ht="13.5" customHeight="1"/>
    <row r="40155" ht="13.5" customHeight="1"/>
    <row r="40156" ht="13.5" customHeight="1"/>
    <row r="40157" ht="13.5" customHeight="1"/>
    <row r="40158" ht="13.5" customHeight="1"/>
    <row r="40159" ht="13.5" customHeight="1"/>
    <row r="40160" ht="13.5" customHeight="1"/>
    <row r="40161" ht="13.5" customHeight="1"/>
    <row r="40162" ht="13.5" customHeight="1"/>
    <row r="40163" ht="13.5" customHeight="1"/>
    <row r="40164" ht="13.5" customHeight="1"/>
    <row r="40165" ht="13.5" customHeight="1"/>
    <row r="40166" ht="13.5" customHeight="1"/>
    <row r="40167" ht="13.5" customHeight="1"/>
    <row r="40168" ht="13.5" customHeight="1"/>
    <row r="40169" ht="13.5" customHeight="1"/>
    <row r="40170" ht="13.5" customHeight="1"/>
    <row r="40171" ht="13.5" customHeight="1"/>
    <row r="40172" ht="13.5" customHeight="1"/>
    <row r="40173" ht="13.5" customHeight="1"/>
    <row r="40174" ht="13.5" customHeight="1"/>
    <row r="40175" ht="13.5" customHeight="1"/>
    <row r="40176" ht="13.5" customHeight="1"/>
    <row r="40177" ht="13.5" customHeight="1"/>
    <row r="40178" ht="13.5" customHeight="1"/>
    <row r="40179" ht="13.5" customHeight="1"/>
    <row r="40180" ht="13.5" customHeight="1"/>
    <row r="40181" ht="13.5" customHeight="1"/>
    <row r="40182" ht="13.5" customHeight="1"/>
    <row r="40183" ht="13.5" customHeight="1"/>
    <row r="40184" ht="13.5" customHeight="1"/>
    <row r="40185" ht="13.5" customHeight="1"/>
    <row r="40186" ht="13.5" customHeight="1"/>
    <row r="40187" ht="13.5" customHeight="1"/>
    <row r="40188" ht="13.5" customHeight="1"/>
    <row r="40189" ht="13.5" customHeight="1"/>
    <row r="40190" ht="13.5" customHeight="1"/>
    <row r="40191" ht="13.5" customHeight="1"/>
    <row r="40192" ht="13.5" customHeight="1"/>
    <row r="40193" ht="13.5" customHeight="1"/>
    <row r="40194" ht="13.5" customHeight="1"/>
    <row r="40195" ht="13.5" customHeight="1"/>
    <row r="40196" ht="13.5" customHeight="1"/>
    <row r="40197" ht="13.5" customHeight="1"/>
    <row r="40198" ht="13.5" customHeight="1"/>
    <row r="40199" ht="13.5" customHeight="1"/>
    <row r="40200" ht="13.5" customHeight="1"/>
    <row r="40201" ht="13.5" customHeight="1"/>
    <row r="40202" ht="13.5" customHeight="1"/>
    <row r="40203" ht="13.5" customHeight="1"/>
    <row r="40204" ht="13.5" customHeight="1"/>
    <row r="40205" ht="13.5" customHeight="1"/>
    <row r="40206" ht="13.5" customHeight="1"/>
    <row r="40207" ht="13.5" customHeight="1"/>
    <row r="40208" ht="13.5" customHeight="1"/>
    <row r="40209" ht="13.5" customHeight="1"/>
    <row r="40210" ht="13.5" customHeight="1"/>
    <row r="40211" ht="13.5" customHeight="1"/>
    <row r="40212" ht="13.5" customHeight="1"/>
    <row r="40213" ht="13.5" customHeight="1"/>
    <row r="40214" ht="13.5" customHeight="1"/>
    <row r="40215" ht="13.5" customHeight="1"/>
    <row r="40216" ht="13.5" customHeight="1"/>
    <row r="40217" ht="13.5" customHeight="1"/>
    <row r="40218" ht="13.5" customHeight="1"/>
    <row r="40219" ht="13.5" customHeight="1"/>
    <row r="40220" ht="13.5" customHeight="1"/>
    <row r="40221" ht="13.5" customHeight="1"/>
    <row r="40222" ht="13.5" customHeight="1"/>
    <row r="40223" ht="13.5" customHeight="1"/>
    <row r="40224" ht="13.5" customHeight="1"/>
    <row r="40225" ht="13.5" customHeight="1"/>
    <row r="40226" ht="13.5" customHeight="1"/>
    <row r="40227" ht="13.5" customHeight="1"/>
    <row r="40228" ht="13.5" customHeight="1"/>
    <row r="40229" ht="13.5" customHeight="1"/>
    <row r="40230" ht="13.5" customHeight="1"/>
    <row r="40231" ht="13.5" customHeight="1"/>
    <row r="40232" ht="13.5" customHeight="1"/>
    <row r="40233" ht="13.5" customHeight="1"/>
    <row r="40234" ht="13.5" customHeight="1"/>
    <row r="40235" ht="13.5" customHeight="1"/>
    <row r="40236" ht="13.5" customHeight="1"/>
    <row r="40237" ht="13.5" customHeight="1"/>
    <row r="40238" ht="13.5" customHeight="1"/>
    <row r="40239" ht="13.5" customHeight="1"/>
    <row r="40240" ht="13.5" customHeight="1"/>
    <row r="40241" ht="13.5" customHeight="1"/>
    <row r="40242" ht="13.5" customHeight="1"/>
    <row r="40243" ht="13.5" customHeight="1"/>
    <row r="40244" ht="13.5" customHeight="1"/>
    <row r="40245" ht="13.5" customHeight="1"/>
    <row r="40246" ht="13.5" customHeight="1"/>
    <row r="40247" ht="13.5" customHeight="1"/>
    <row r="40248" ht="13.5" customHeight="1"/>
    <row r="40249" ht="13.5" customHeight="1"/>
    <row r="40250" ht="13.5" customHeight="1"/>
    <row r="40251" ht="13.5" customHeight="1"/>
    <row r="40252" ht="13.5" customHeight="1"/>
    <row r="40253" ht="13.5" customHeight="1"/>
    <row r="40254" ht="13.5" customHeight="1"/>
    <row r="40255" ht="13.5" customHeight="1"/>
    <row r="40256" ht="13.5" customHeight="1"/>
    <row r="40257" ht="13.5" customHeight="1"/>
    <row r="40258" ht="13.5" customHeight="1"/>
    <row r="40259" ht="13.5" customHeight="1"/>
    <row r="40260" ht="13.5" customHeight="1"/>
    <row r="40261" ht="13.5" customHeight="1"/>
    <row r="40262" ht="13.5" customHeight="1"/>
    <row r="40263" ht="13.5" customHeight="1"/>
    <row r="40264" ht="13.5" customHeight="1"/>
    <row r="40265" ht="13.5" customHeight="1"/>
    <row r="40266" ht="13.5" customHeight="1"/>
    <row r="40267" ht="13.5" customHeight="1"/>
    <row r="40268" ht="13.5" customHeight="1"/>
    <row r="40269" ht="13.5" customHeight="1"/>
    <row r="40270" ht="13.5" customHeight="1"/>
    <row r="40271" ht="13.5" customHeight="1"/>
    <row r="40272" ht="13.5" customHeight="1"/>
    <row r="40273" ht="13.5" customHeight="1"/>
    <row r="40274" ht="13.5" customHeight="1"/>
    <row r="40275" ht="13.5" customHeight="1"/>
    <row r="40276" ht="13.5" customHeight="1"/>
    <row r="40277" ht="13.5" customHeight="1"/>
    <row r="40278" ht="13.5" customHeight="1"/>
    <row r="40279" ht="13.5" customHeight="1"/>
    <row r="40280" ht="13.5" customHeight="1"/>
    <row r="40281" ht="13.5" customHeight="1"/>
    <row r="40282" ht="13.5" customHeight="1"/>
    <row r="40283" ht="13.5" customHeight="1"/>
    <row r="40284" ht="13.5" customHeight="1"/>
    <row r="40285" ht="13.5" customHeight="1"/>
    <row r="40286" ht="13.5" customHeight="1"/>
    <row r="40287" ht="13.5" customHeight="1"/>
    <row r="40288" ht="13.5" customHeight="1"/>
    <row r="40289" ht="13.5" customHeight="1"/>
    <row r="40290" ht="13.5" customHeight="1"/>
    <row r="40291" ht="13.5" customHeight="1"/>
    <row r="40292" ht="13.5" customHeight="1"/>
    <row r="40293" ht="13.5" customHeight="1"/>
    <row r="40294" ht="13.5" customHeight="1"/>
    <row r="40295" ht="13.5" customHeight="1"/>
    <row r="40296" ht="13.5" customHeight="1"/>
    <row r="40297" ht="13.5" customHeight="1"/>
    <row r="40298" ht="13.5" customHeight="1"/>
    <row r="40299" ht="13.5" customHeight="1"/>
    <row r="40300" ht="13.5" customHeight="1"/>
    <row r="40301" ht="13.5" customHeight="1"/>
    <row r="40302" ht="13.5" customHeight="1"/>
    <row r="40303" ht="13.5" customHeight="1"/>
    <row r="40304" ht="13.5" customHeight="1"/>
    <row r="40305" ht="13.5" customHeight="1"/>
    <row r="40306" ht="13.5" customHeight="1"/>
    <row r="40307" ht="13.5" customHeight="1"/>
    <row r="40308" ht="13.5" customHeight="1"/>
    <row r="40309" ht="13.5" customHeight="1"/>
    <row r="40310" ht="13.5" customHeight="1"/>
    <row r="40311" ht="13.5" customHeight="1"/>
    <row r="40312" ht="13.5" customHeight="1"/>
    <row r="40313" ht="13.5" customHeight="1"/>
    <row r="40314" ht="13.5" customHeight="1"/>
    <row r="40315" ht="13.5" customHeight="1"/>
    <row r="40316" ht="13.5" customHeight="1"/>
    <row r="40317" ht="13.5" customHeight="1"/>
    <row r="40318" ht="13.5" customHeight="1"/>
    <row r="40319" ht="13.5" customHeight="1"/>
    <row r="40320" ht="13.5" customHeight="1"/>
    <row r="40321" ht="13.5" customHeight="1"/>
    <row r="40322" ht="13.5" customHeight="1"/>
    <row r="40323" ht="13.5" customHeight="1"/>
    <row r="40324" ht="13.5" customHeight="1"/>
    <row r="40325" ht="13.5" customHeight="1"/>
    <row r="40326" ht="13.5" customHeight="1"/>
    <row r="40327" ht="13.5" customHeight="1"/>
    <row r="40328" ht="13.5" customHeight="1"/>
    <row r="40329" ht="13.5" customHeight="1"/>
    <row r="40330" ht="13.5" customHeight="1"/>
    <row r="40331" ht="13.5" customHeight="1"/>
    <row r="40332" ht="13.5" customHeight="1"/>
    <row r="40333" ht="13.5" customHeight="1"/>
    <row r="40334" ht="13.5" customHeight="1"/>
    <row r="40335" ht="13.5" customHeight="1"/>
    <row r="40336" ht="13.5" customHeight="1"/>
    <row r="40337" ht="13.5" customHeight="1"/>
    <row r="40338" ht="13.5" customHeight="1"/>
    <row r="40339" ht="13.5" customHeight="1"/>
    <row r="40340" ht="13.5" customHeight="1"/>
    <row r="40341" ht="13.5" customHeight="1"/>
    <row r="40342" ht="13.5" customHeight="1"/>
    <row r="40343" ht="13.5" customHeight="1"/>
    <row r="40344" ht="13.5" customHeight="1"/>
    <row r="40345" ht="13.5" customHeight="1"/>
    <row r="40346" ht="13.5" customHeight="1"/>
    <row r="40347" ht="13.5" customHeight="1"/>
    <row r="40348" ht="13.5" customHeight="1"/>
    <row r="40349" ht="13.5" customHeight="1"/>
    <row r="40350" ht="13.5" customHeight="1"/>
    <row r="40351" ht="13.5" customHeight="1"/>
    <row r="40352" ht="13.5" customHeight="1"/>
    <row r="40353" ht="13.5" customHeight="1"/>
    <row r="40354" ht="13.5" customHeight="1"/>
    <row r="40355" ht="13.5" customHeight="1"/>
    <row r="40356" ht="13.5" customHeight="1"/>
    <row r="40357" ht="13.5" customHeight="1"/>
    <row r="40358" ht="13.5" customHeight="1"/>
    <row r="40359" ht="13.5" customHeight="1"/>
    <row r="40360" ht="13.5" customHeight="1"/>
    <row r="40361" ht="13.5" customHeight="1"/>
    <row r="40362" ht="13.5" customHeight="1"/>
    <row r="40363" ht="13.5" customHeight="1"/>
    <row r="40364" ht="13.5" customHeight="1"/>
    <row r="40365" ht="13.5" customHeight="1"/>
    <row r="40366" ht="13.5" customHeight="1"/>
    <row r="40367" ht="13.5" customHeight="1"/>
    <row r="40368" ht="13.5" customHeight="1"/>
    <row r="40369" ht="13.5" customHeight="1"/>
    <row r="40370" ht="13.5" customHeight="1"/>
    <row r="40371" ht="13.5" customHeight="1"/>
    <row r="40372" ht="13.5" customHeight="1"/>
    <row r="40373" ht="13.5" customHeight="1"/>
    <row r="40374" ht="13.5" customHeight="1"/>
    <row r="40375" ht="13.5" customHeight="1"/>
    <row r="40376" ht="13.5" customHeight="1"/>
    <row r="40377" ht="13.5" customHeight="1"/>
    <row r="40378" ht="13.5" customHeight="1"/>
    <row r="40379" ht="13.5" customHeight="1"/>
    <row r="40380" ht="13.5" customHeight="1"/>
    <row r="40381" ht="13.5" customHeight="1"/>
    <row r="40382" ht="13.5" customHeight="1"/>
    <row r="40383" ht="13.5" customHeight="1"/>
    <row r="40384" ht="13.5" customHeight="1"/>
    <row r="40385" ht="13.5" customHeight="1"/>
    <row r="40386" ht="13.5" customHeight="1"/>
    <row r="40387" ht="13.5" customHeight="1"/>
    <row r="40388" ht="13.5" customHeight="1"/>
    <row r="40389" ht="13.5" customHeight="1"/>
    <row r="40390" ht="13.5" customHeight="1"/>
    <row r="40391" ht="13.5" customHeight="1"/>
    <row r="40392" ht="13.5" customHeight="1"/>
    <row r="40393" ht="13.5" customHeight="1"/>
    <row r="40394" ht="13.5" customHeight="1"/>
    <row r="40395" ht="13.5" customHeight="1"/>
    <row r="40396" ht="13.5" customHeight="1"/>
    <row r="40397" ht="13.5" customHeight="1"/>
    <row r="40398" ht="13.5" customHeight="1"/>
    <row r="40399" ht="13.5" customHeight="1"/>
    <row r="40400" ht="13.5" customHeight="1"/>
    <row r="40401" ht="13.5" customHeight="1"/>
    <row r="40402" ht="13.5" customHeight="1"/>
    <row r="40403" ht="13.5" customHeight="1"/>
    <row r="40404" ht="13.5" customHeight="1"/>
    <row r="40405" ht="13.5" customHeight="1"/>
    <row r="40406" ht="13.5" customHeight="1"/>
    <row r="40407" ht="13.5" customHeight="1"/>
    <row r="40408" ht="13.5" customHeight="1"/>
    <row r="40409" ht="13.5" customHeight="1"/>
    <row r="40410" ht="13.5" customHeight="1"/>
    <row r="40411" ht="13.5" customHeight="1"/>
    <row r="40412" ht="13.5" customHeight="1"/>
    <row r="40413" ht="13.5" customHeight="1"/>
    <row r="40414" ht="13.5" customHeight="1"/>
    <row r="40415" ht="13.5" customHeight="1"/>
    <row r="40416" ht="13.5" customHeight="1"/>
    <row r="40417" ht="13.5" customHeight="1"/>
    <row r="40418" ht="13.5" customHeight="1"/>
    <row r="40419" ht="13.5" customHeight="1"/>
    <row r="40420" ht="13.5" customHeight="1"/>
    <row r="40421" ht="13.5" customHeight="1"/>
    <row r="40422" ht="13.5" customHeight="1"/>
    <row r="40423" ht="13.5" customHeight="1"/>
    <row r="40424" ht="13.5" customHeight="1"/>
    <row r="40425" ht="13.5" customHeight="1"/>
    <row r="40426" ht="13.5" customHeight="1"/>
    <row r="40427" ht="13.5" customHeight="1"/>
    <row r="40428" ht="13.5" customHeight="1"/>
    <row r="40429" ht="13.5" customHeight="1"/>
    <row r="40430" ht="13.5" customHeight="1"/>
    <row r="40431" ht="13.5" customHeight="1"/>
    <row r="40432" ht="13.5" customHeight="1"/>
    <row r="40433" ht="13.5" customHeight="1"/>
    <row r="40434" ht="13.5" customHeight="1"/>
    <row r="40435" ht="13.5" customHeight="1"/>
    <row r="40436" ht="13.5" customHeight="1"/>
    <row r="40437" ht="13.5" customHeight="1"/>
    <row r="40438" ht="13.5" customHeight="1"/>
    <row r="40439" ht="13.5" customHeight="1"/>
    <row r="40440" ht="13.5" customHeight="1"/>
    <row r="40441" ht="13.5" customHeight="1"/>
    <row r="40442" ht="13.5" customHeight="1"/>
    <row r="40443" ht="13.5" customHeight="1"/>
    <row r="40444" ht="13.5" customHeight="1"/>
    <row r="40445" ht="13.5" customHeight="1"/>
    <row r="40446" ht="13.5" customHeight="1"/>
    <row r="40447" ht="13.5" customHeight="1"/>
    <row r="40448" ht="13.5" customHeight="1"/>
    <row r="40449" ht="13.5" customHeight="1"/>
    <row r="40450" ht="13.5" customHeight="1"/>
    <row r="40451" ht="13.5" customHeight="1"/>
    <row r="40452" ht="13.5" customHeight="1"/>
    <row r="40453" ht="13.5" customHeight="1"/>
    <row r="40454" ht="13.5" customHeight="1"/>
    <row r="40455" ht="13.5" customHeight="1"/>
    <row r="40456" ht="13.5" customHeight="1"/>
    <row r="40457" ht="13.5" customHeight="1"/>
    <row r="40458" ht="13.5" customHeight="1"/>
    <row r="40459" ht="13.5" customHeight="1"/>
    <row r="40460" ht="13.5" customHeight="1"/>
    <row r="40461" ht="13.5" customHeight="1"/>
    <row r="40462" ht="13.5" customHeight="1"/>
    <row r="40463" ht="13.5" customHeight="1"/>
    <row r="40464" ht="13.5" customHeight="1"/>
    <row r="40465" ht="13.5" customHeight="1"/>
    <row r="40466" ht="13.5" customHeight="1"/>
    <row r="40467" ht="13.5" customHeight="1"/>
    <row r="40468" ht="13.5" customHeight="1"/>
    <row r="40469" ht="13.5" customHeight="1"/>
    <row r="40470" ht="13.5" customHeight="1"/>
    <row r="40471" ht="13.5" customHeight="1"/>
    <row r="40472" ht="13.5" customHeight="1"/>
    <row r="40473" ht="13.5" customHeight="1"/>
    <row r="40474" ht="13.5" customHeight="1"/>
    <row r="40475" ht="13.5" customHeight="1"/>
    <row r="40476" ht="13.5" customHeight="1"/>
    <row r="40477" ht="13.5" customHeight="1"/>
    <row r="40478" ht="13.5" customHeight="1"/>
    <row r="40479" ht="13.5" customHeight="1"/>
    <row r="40480" ht="13.5" customHeight="1"/>
    <row r="40481" ht="13.5" customHeight="1"/>
    <row r="40482" ht="13.5" customHeight="1"/>
    <row r="40483" ht="13.5" customHeight="1"/>
    <row r="40484" ht="13.5" customHeight="1"/>
    <row r="40485" ht="13.5" customHeight="1"/>
    <row r="40486" ht="13.5" customHeight="1"/>
    <row r="40487" ht="13.5" customHeight="1"/>
    <row r="40488" ht="13.5" customHeight="1"/>
    <row r="40489" ht="13.5" customHeight="1"/>
    <row r="40490" ht="13.5" customHeight="1"/>
    <row r="40491" ht="13.5" customHeight="1"/>
    <row r="40492" ht="13.5" customHeight="1"/>
    <row r="40493" ht="13.5" customHeight="1"/>
    <row r="40494" ht="13.5" customHeight="1"/>
    <row r="40495" ht="13.5" customHeight="1"/>
    <row r="40496" ht="13.5" customHeight="1"/>
    <row r="40497" ht="13.5" customHeight="1"/>
    <row r="40498" ht="13.5" customHeight="1"/>
    <row r="40499" ht="13.5" customHeight="1"/>
    <row r="40500" ht="13.5" customHeight="1"/>
    <row r="40501" ht="13.5" customHeight="1"/>
    <row r="40502" ht="13.5" customHeight="1"/>
    <row r="40503" ht="13.5" customHeight="1"/>
    <row r="40504" ht="13.5" customHeight="1"/>
    <row r="40505" ht="13.5" customHeight="1"/>
    <row r="40506" ht="13.5" customHeight="1"/>
    <row r="40507" ht="13.5" customHeight="1"/>
    <row r="40508" ht="13.5" customHeight="1"/>
    <row r="40509" ht="13.5" customHeight="1"/>
    <row r="40510" ht="13.5" customHeight="1"/>
    <row r="40511" ht="13.5" customHeight="1"/>
    <row r="40512" ht="13.5" customHeight="1"/>
    <row r="40513" ht="13.5" customHeight="1"/>
    <row r="40514" ht="13.5" customHeight="1"/>
    <row r="40515" ht="13.5" customHeight="1"/>
    <row r="40516" ht="13.5" customHeight="1"/>
    <row r="40517" ht="13.5" customHeight="1"/>
    <row r="40518" ht="13.5" customHeight="1"/>
    <row r="40519" ht="13.5" customHeight="1"/>
    <row r="40520" ht="13.5" customHeight="1"/>
    <row r="40521" ht="13.5" customHeight="1"/>
    <row r="40522" ht="13.5" customHeight="1"/>
    <row r="40523" ht="13.5" customHeight="1"/>
    <row r="40524" ht="13.5" customHeight="1"/>
    <row r="40525" ht="13.5" customHeight="1"/>
    <row r="40526" ht="13.5" customHeight="1"/>
    <row r="40527" ht="13.5" customHeight="1"/>
    <row r="40528" ht="13.5" customHeight="1"/>
    <row r="40529" ht="13.5" customHeight="1"/>
    <row r="40530" ht="13.5" customHeight="1"/>
    <row r="40531" ht="13.5" customHeight="1"/>
    <row r="40532" ht="13.5" customHeight="1"/>
    <row r="40533" ht="13.5" customHeight="1"/>
    <row r="40534" ht="13.5" customHeight="1"/>
    <row r="40535" ht="13.5" customHeight="1"/>
    <row r="40536" ht="13.5" customHeight="1"/>
    <row r="40537" ht="13.5" customHeight="1"/>
    <row r="40538" ht="13.5" customHeight="1"/>
    <row r="40539" ht="13.5" customHeight="1"/>
    <row r="40540" ht="13.5" customHeight="1"/>
    <row r="40541" ht="13.5" customHeight="1"/>
    <row r="40542" ht="13.5" customHeight="1"/>
    <row r="40543" ht="13.5" customHeight="1"/>
    <row r="40544" ht="13.5" customHeight="1"/>
    <row r="40545" ht="13.5" customHeight="1"/>
    <row r="40546" ht="13.5" customHeight="1"/>
    <row r="40547" ht="13.5" customHeight="1"/>
    <row r="40548" ht="13.5" customHeight="1"/>
    <row r="40549" ht="13.5" customHeight="1"/>
    <row r="40550" ht="13.5" customHeight="1"/>
    <row r="40551" ht="13.5" customHeight="1"/>
    <row r="40552" ht="13.5" customHeight="1"/>
    <row r="40553" ht="13.5" customHeight="1"/>
    <row r="40554" ht="13.5" customHeight="1"/>
    <row r="40555" ht="13.5" customHeight="1"/>
    <row r="40556" ht="13.5" customHeight="1"/>
    <row r="40557" ht="13.5" customHeight="1"/>
    <row r="40558" ht="13.5" customHeight="1"/>
    <row r="40559" ht="13.5" customHeight="1"/>
    <row r="40560" ht="13.5" customHeight="1"/>
    <row r="40561" ht="13.5" customHeight="1"/>
    <row r="40562" ht="13.5" customHeight="1"/>
    <row r="40563" ht="13.5" customHeight="1"/>
    <row r="40564" ht="13.5" customHeight="1"/>
    <row r="40565" ht="13.5" customHeight="1"/>
    <row r="40566" ht="13.5" customHeight="1"/>
    <row r="40567" ht="13.5" customHeight="1"/>
    <row r="40568" ht="13.5" customHeight="1"/>
    <row r="40569" ht="13.5" customHeight="1"/>
    <row r="40570" ht="13.5" customHeight="1"/>
    <row r="40571" ht="13.5" customHeight="1"/>
    <row r="40572" ht="13.5" customHeight="1"/>
    <row r="40573" ht="13.5" customHeight="1"/>
    <row r="40574" ht="13.5" customHeight="1"/>
    <row r="40575" ht="13.5" customHeight="1"/>
    <row r="40576" ht="13.5" customHeight="1"/>
    <row r="40577" ht="13.5" customHeight="1"/>
    <row r="40578" ht="13.5" customHeight="1"/>
    <row r="40579" ht="13.5" customHeight="1"/>
    <row r="40580" ht="13.5" customHeight="1"/>
    <row r="40581" ht="13.5" customHeight="1"/>
    <row r="40582" ht="13.5" customHeight="1"/>
    <row r="40583" ht="13.5" customHeight="1"/>
    <row r="40584" ht="13.5" customHeight="1"/>
    <row r="40585" ht="13.5" customHeight="1"/>
    <row r="40586" ht="13.5" customHeight="1"/>
    <row r="40587" ht="13.5" customHeight="1"/>
    <row r="40588" ht="13.5" customHeight="1"/>
    <row r="40589" ht="13.5" customHeight="1"/>
    <row r="40590" ht="13.5" customHeight="1"/>
    <row r="40591" ht="13.5" customHeight="1"/>
    <row r="40592" ht="13.5" customHeight="1"/>
    <row r="40593" ht="13.5" customHeight="1"/>
    <row r="40594" ht="13.5" customHeight="1"/>
    <row r="40595" ht="13.5" customHeight="1"/>
    <row r="40596" ht="13.5" customHeight="1"/>
    <row r="40597" ht="13.5" customHeight="1"/>
    <row r="40598" ht="13.5" customHeight="1"/>
    <row r="40599" ht="13.5" customHeight="1"/>
    <row r="40600" ht="13.5" customHeight="1"/>
    <row r="40601" ht="13.5" customHeight="1"/>
    <row r="40602" ht="13.5" customHeight="1"/>
    <row r="40603" ht="13.5" customHeight="1"/>
    <row r="40604" ht="13.5" customHeight="1"/>
    <row r="40605" ht="13.5" customHeight="1"/>
    <row r="40606" ht="13.5" customHeight="1"/>
    <row r="40607" ht="13.5" customHeight="1"/>
    <row r="40608" ht="13.5" customHeight="1"/>
    <row r="40609" ht="13.5" customHeight="1"/>
    <row r="40610" ht="13.5" customHeight="1"/>
    <row r="40611" ht="13.5" customHeight="1"/>
    <row r="40612" ht="13.5" customHeight="1"/>
    <row r="40613" ht="13.5" customHeight="1"/>
    <row r="40614" ht="13.5" customHeight="1"/>
    <row r="40615" ht="13.5" customHeight="1"/>
    <row r="40616" ht="13.5" customHeight="1"/>
    <row r="40617" ht="13.5" customHeight="1"/>
    <row r="40618" ht="13.5" customHeight="1"/>
    <row r="40619" ht="13.5" customHeight="1"/>
    <row r="40620" ht="13.5" customHeight="1"/>
    <row r="40621" ht="13.5" customHeight="1"/>
    <row r="40622" ht="13.5" customHeight="1"/>
    <row r="40623" ht="13.5" customHeight="1"/>
    <row r="40624" ht="13.5" customHeight="1"/>
    <row r="40625" ht="13.5" customHeight="1"/>
    <row r="40626" ht="13.5" customHeight="1"/>
    <row r="40627" ht="13.5" customHeight="1"/>
    <row r="40628" ht="13.5" customHeight="1"/>
    <row r="40629" ht="13.5" customHeight="1"/>
    <row r="40630" ht="13.5" customHeight="1"/>
    <row r="40631" ht="13.5" customHeight="1"/>
    <row r="40632" ht="13.5" customHeight="1"/>
    <row r="40633" ht="13.5" customHeight="1"/>
    <row r="40634" ht="13.5" customHeight="1"/>
    <row r="40635" ht="13.5" customHeight="1"/>
    <row r="40636" ht="13.5" customHeight="1"/>
    <row r="40637" ht="13.5" customHeight="1"/>
    <row r="40638" ht="13.5" customHeight="1"/>
    <row r="40639" ht="13.5" customHeight="1"/>
    <row r="40640" ht="13.5" customHeight="1"/>
    <row r="40641" ht="13.5" customHeight="1"/>
    <row r="40642" ht="13.5" customHeight="1"/>
    <row r="40643" ht="13.5" customHeight="1"/>
    <row r="40644" ht="13.5" customHeight="1"/>
    <row r="40645" ht="13.5" customHeight="1"/>
    <row r="40646" ht="13.5" customHeight="1"/>
    <row r="40647" ht="13.5" customHeight="1"/>
    <row r="40648" ht="13.5" customHeight="1"/>
    <row r="40649" ht="13.5" customHeight="1"/>
    <row r="40650" ht="13.5" customHeight="1"/>
    <row r="40651" ht="13.5" customHeight="1"/>
    <row r="40652" ht="13.5" customHeight="1"/>
    <row r="40653" ht="13.5" customHeight="1"/>
    <row r="40654" ht="13.5" customHeight="1"/>
    <row r="40655" ht="13.5" customHeight="1"/>
    <row r="40656" ht="13.5" customHeight="1"/>
    <row r="40657" ht="13.5" customHeight="1"/>
    <row r="40658" ht="13.5" customHeight="1"/>
    <row r="40659" ht="13.5" customHeight="1"/>
    <row r="40660" ht="13.5" customHeight="1"/>
    <row r="40661" ht="13.5" customHeight="1"/>
    <row r="40662" ht="13.5" customHeight="1"/>
    <row r="40663" ht="13.5" customHeight="1"/>
    <row r="40664" ht="13.5" customHeight="1"/>
    <row r="40665" ht="13.5" customHeight="1"/>
    <row r="40666" ht="13.5" customHeight="1"/>
    <row r="40667" ht="13.5" customHeight="1"/>
    <row r="40668" ht="13.5" customHeight="1"/>
    <row r="40669" ht="13.5" customHeight="1"/>
    <row r="40670" ht="13.5" customHeight="1"/>
    <row r="40671" ht="13.5" customHeight="1"/>
    <row r="40672" ht="13.5" customHeight="1"/>
    <row r="40673" ht="13.5" customHeight="1"/>
    <row r="40674" ht="13.5" customHeight="1"/>
    <row r="40675" ht="13.5" customHeight="1"/>
    <row r="40676" ht="13.5" customHeight="1"/>
    <row r="40677" ht="13.5" customHeight="1"/>
    <row r="40678" ht="13.5" customHeight="1"/>
    <row r="40679" ht="13.5" customHeight="1"/>
    <row r="40680" ht="13.5" customHeight="1"/>
    <row r="40681" ht="13.5" customHeight="1"/>
    <row r="40682" ht="13.5" customHeight="1"/>
    <row r="40683" ht="13.5" customHeight="1"/>
    <row r="40684" ht="13.5" customHeight="1"/>
    <row r="40685" ht="13.5" customHeight="1"/>
    <row r="40686" ht="13.5" customHeight="1"/>
    <row r="40687" ht="13.5" customHeight="1"/>
    <row r="40688" ht="13.5" customHeight="1"/>
    <row r="40689" ht="13.5" customHeight="1"/>
    <row r="40690" ht="13.5" customHeight="1"/>
    <row r="40691" ht="13.5" customHeight="1"/>
    <row r="40692" ht="13.5" customHeight="1"/>
    <row r="40693" ht="13.5" customHeight="1"/>
    <row r="40694" ht="13.5" customHeight="1"/>
    <row r="40695" ht="13.5" customHeight="1"/>
    <row r="40696" ht="13.5" customHeight="1"/>
    <row r="40697" ht="13.5" customHeight="1"/>
    <row r="40698" ht="13.5" customHeight="1"/>
    <row r="40699" ht="13.5" customHeight="1"/>
    <row r="40700" ht="13.5" customHeight="1"/>
    <row r="40701" ht="13.5" customHeight="1"/>
    <row r="40702" ht="13.5" customHeight="1"/>
    <row r="40703" ht="13.5" customHeight="1"/>
    <row r="40704" ht="13.5" customHeight="1"/>
    <row r="40705" ht="13.5" customHeight="1"/>
    <row r="40706" ht="13.5" customHeight="1"/>
    <row r="40707" ht="13.5" customHeight="1"/>
    <row r="40708" ht="13.5" customHeight="1"/>
    <row r="40709" ht="13.5" customHeight="1"/>
    <row r="40710" ht="13.5" customHeight="1"/>
    <row r="40711" ht="13.5" customHeight="1"/>
    <row r="40712" ht="13.5" customHeight="1"/>
    <row r="40713" ht="13.5" customHeight="1"/>
    <row r="40714" ht="13.5" customHeight="1"/>
    <row r="40715" ht="13.5" customHeight="1"/>
    <row r="40716" ht="13.5" customHeight="1"/>
    <row r="40717" ht="13.5" customHeight="1"/>
    <row r="40718" ht="13.5" customHeight="1"/>
    <row r="40719" ht="13.5" customHeight="1"/>
    <row r="40720" ht="13.5" customHeight="1"/>
    <row r="40721" ht="13.5" customHeight="1"/>
    <row r="40722" ht="13.5" customHeight="1"/>
    <row r="40723" ht="13.5" customHeight="1"/>
    <row r="40724" ht="13.5" customHeight="1"/>
    <row r="40725" ht="13.5" customHeight="1"/>
    <row r="40726" ht="13.5" customHeight="1"/>
    <row r="40727" ht="13.5" customHeight="1"/>
    <row r="40728" ht="13.5" customHeight="1"/>
    <row r="40729" ht="13.5" customHeight="1"/>
    <row r="40730" ht="13.5" customHeight="1"/>
    <row r="40731" ht="13.5" customHeight="1"/>
    <row r="40732" ht="13.5" customHeight="1"/>
    <row r="40733" ht="13.5" customHeight="1"/>
    <row r="40734" ht="13.5" customHeight="1"/>
    <row r="40735" ht="13.5" customHeight="1"/>
    <row r="40736" ht="13.5" customHeight="1"/>
    <row r="40737" ht="13.5" customHeight="1"/>
    <row r="40738" ht="13.5" customHeight="1"/>
    <row r="40739" ht="13.5" customHeight="1"/>
    <row r="40740" ht="13.5" customHeight="1"/>
    <row r="40741" ht="13.5" customHeight="1"/>
    <row r="40742" ht="13.5" customHeight="1"/>
    <row r="40743" ht="13.5" customHeight="1"/>
    <row r="40744" ht="13.5" customHeight="1"/>
    <row r="40745" ht="13.5" customHeight="1"/>
    <row r="40746" ht="13.5" customHeight="1"/>
    <row r="40747" ht="13.5" customHeight="1"/>
    <row r="40748" ht="13.5" customHeight="1"/>
    <row r="40749" ht="13.5" customHeight="1"/>
    <row r="40750" ht="13.5" customHeight="1"/>
    <row r="40751" ht="13.5" customHeight="1"/>
    <row r="40752" ht="13.5" customHeight="1"/>
    <row r="40753" ht="13.5" customHeight="1"/>
    <row r="40754" ht="13.5" customHeight="1"/>
    <row r="40755" ht="13.5" customHeight="1"/>
    <row r="40756" ht="13.5" customHeight="1"/>
    <row r="40757" ht="13.5" customHeight="1"/>
    <row r="40758" ht="13.5" customHeight="1"/>
    <row r="40759" ht="13.5" customHeight="1"/>
    <row r="40760" ht="13.5" customHeight="1"/>
    <row r="40761" ht="13.5" customHeight="1"/>
    <row r="40762" ht="13.5" customHeight="1"/>
    <row r="40763" ht="13.5" customHeight="1"/>
    <row r="40764" ht="13.5" customHeight="1"/>
    <row r="40765" ht="13.5" customHeight="1"/>
    <row r="40766" ht="13.5" customHeight="1"/>
    <row r="40767" ht="13.5" customHeight="1"/>
    <row r="40768" ht="13.5" customHeight="1"/>
    <row r="40769" ht="13.5" customHeight="1"/>
    <row r="40770" ht="13.5" customHeight="1"/>
    <row r="40771" ht="13.5" customHeight="1"/>
    <row r="40772" ht="13.5" customHeight="1"/>
    <row r="40773" ht="13.5" customHeight="1"/>
    <row r="40774" ht="13.5" customHeight="1"/>
    <row r="40775" ht="13.5" customHeight="1"/>
    <row r="40776" ht="13.5" customHeight="1"/>
    <row r="40777" ht="13.5" customHeight="1"/>
    <row r="40778" ht="13.5" customHeight="1"/>
    <row r="40779" ht="13.5" customHeight="1"/>
    <row r="40780" ht="13.5" customHeight="1"/>
    <row r="40781" ht="13.5" customHeight="1"/>
    <row r="40782" ht="13.5" customHeight="1"/>
    <row r="40783" ht="13.5" customHeight="1"/>
    <row r="40784" ht="13.5" customHeight="1"/>
    <row r="40785" ht="13.5" customHeight="1"/>
    <row r="40786" ht="13.5" customHeight="1"/>
    <row r="40787" ht="13.5" customHeight="1"/>
    <row r="40788" ht="13.5" customHeight="1"/>
    <row r="40789" ht="13.5" customHeight="1"/>
    <row r="40790" ht="13.5" customHeight="1"/>
    <row r="40791" ht="13.5" customHeight="1"/>
    <row r="40792" ht="13.5" customHeight="1"/>
    <row r="40793" ht="13.5" customHeight="1"/>
    <row r="40794" ht="13.5" customHeight="1"/>
    <row r="40795" ht="13.5" customHeight="1"/>
    <row r="40796" ht="13.5" customHeight="1"/>
    <row r="40797" ht="13.5" customHeight="1"/>
    <row r="40798" ht="13.5" customHeight="1"/>
    <row r="40799" ht="13.5" customHeight="1"/>
    <row r="40800" ht="13.5" customHeight="1"/>
    <row r="40801" ht="13.5" customHeight="1"/>
    <row r="40802" ht="13.5" customHeight="1"/>
    <row r="40803" ht="13.5" customHeight="1"/>
    <row r="40804" ht="13.5" customHeight="1"/>
    <row r="40805" ht="13.5" customHeight="1"/>
    <row r="40806" ht="13.5" customHeight="1"/>
    <row r="40807" ht="13.5" customHeight="1"/>
    <row r="40808" ht="13.5" customHeight="1"/>
    <row r="40809" ht="13.5" customHeight="1"/>
    <row r="40810" ht="13.5" customHeight="1"/>
    <row r="40811" ht="13.5" customHeight="1"/>
    <row r="40812" ht="13.5" customHeight="1"/>
    <row r="40813" ht="13.5" customHeight="1"/>
    <row r="40814" ht="13.5" customHeight="1"/>
    <row r="40815" ht="13.5" customHeight="1"/>
    <row r="40816" ht="13.5" customHeight="1"/>
    <row r="40817" ht="13.5" customHeight="1"/>
    <row r="40818" ht="13.5" customHeight="1"/>
    <row r="40819" ht="13.5" customHeight="1"/>
    <row r="40820" ht="13.5" customHeight="1"/>
    <row r="40821" ht="13.5" customHeight="1"/>
    <row r="40822" ht="13.5" customHeight="1"/>
    <row r="40823" ht="13.5" customHeight="1"/>
    <row r="40824" ht="13.5" customHeight="1"/>
    <row r="40825" ht="13.5" customHeight="1"/>
    <row r="40826" ht="13.5" customHeight="1"/>
    <row r="40827" ht="13.5" customHeight="1"/>
    <row r="40828" ht="13.5" customHeight="1"/>
    <row r="40829" ht="13.5" customHeight="1"/>
    <row r="40830" ht="13.5" customHeight="1"/>
    <row r="40831" ht="13.5" customHeight="1"/>
    <row r="40832" ht="13.5" customHeight="1"/>
    <row r="40833" ht="13.5" customHeight="1"/>
    <row r="40834" ht="13.5" customHeight="1"/>
    <row r="40835" ht="13.5" customHeight="1"/>
    <row r="40836" ht="13.5" customHeight="1"/>
    <row r="40837" ht="13.5" customHeight="1"/>
    <row r="40838" ht="13.5" customHeight="1"/>
    <row r="40839" ht="13.5" customHeight="1"/>
    <row r="40840" ht="13.5" customHeight="1"/>
    <row r="40841" ht="13.5" customHeight="1"/>
    <row r="40842" ht="13.5" customHeight="1"/>
    <row r="40843" ht="13.5" customHeight="1"/>
    <row r="40844" ht="13.5" customHeight="1"/>
    <row r="40845" ht="13.5" customHeight="1"/>
    <row r="40846" ht="13.5" customHeight="1"/>
    <row r="40847" ht="13.5" customHeight="1"/>
    <row r="40848" ht="13.5" customHeight="1"/>
    <row r="40849" ht="13.5" customHeight="1"/>
    <row r="40850" ht="13.5" customHeight="1"/>
    <row r="40851" ht="13.5" customHeight="1"/>
    <row r="40852" ht="13.5" customHeight="1"/>
    <row r="40853" ht="13.5" customHeight="1"/>
    <row r="40854" ht="13.5" customHeight="1"/>
    <row r="40855" ht="13.5" customHeight="1"/>
    <row r="40856" ht="13.5" customHeight="1"/>
    <row r="40857" ht="13.5" customHeight="1"/>
    <row r="40858" ht="13.5" customHeight="1"/>
    <row r="40859" ht="13.5" customHeight="1"/>
    <row r="40860" ht="13.5" customHeight="1"/>
    <row r="40861" ht="13.5" customHeight="1"/>
    <row r="40862" ht="13.5" customHeight="1"/>
    <row r="40863" ht="13.5" customHeight="1"/>
    <row r="40864" ht="13.5" customHeight="1"/>
    <row r="40865" ht="13.5" customHeight="1"/>
    <row r="40866" ht="13.5" customHeight="1"/>
    <row r="40867" ht="13.5" customHeight="1"/>
    <row r="40868" ht="13.5" customHeight="1"/>
    <row r="40869" ht="13.5" customHeight="1"/>
    <row r="40870" ht="13.5" customHeight="1"/>
    <row r="40871" ht="13.5" customHeight="1"/>
    <row r="40872" ht="13.5" customHeight="1"/>
    <row r="40873" ht="13.5" customHeight="1"/>
    <row r="40874" ht="13.5" customHeight="1"/>
    <row r="40875" ht="13.5" customHeight="1"/>
    <row r="40876" ht="13.5" customHeight="1"/>
    <row r="40877" ht="13.5" customHeight="1"/>
    <row r="40878" ht="13.5" customHeight="1"/>
    <row r="40879" ht="13.5" customHeight="1"/>
    <row r="40880" ht="13.5" customHeight="1"/>
    <row r="40881" ht="13.5" customHeight="1"/>
    <row r="40882" ht="13.5" customHeight="1"/>
    <row r="40883" ht="13.5" customHeight="1"/>
    <row r="40884" ht="13.5" customHeight="1"/>
    <row r="40885" ht="13.5" customHeight="1"/>
    <row r="40886" ht="13.5" customHeight="1"/>
    <row r="40887" ht="13.5" customHeight="1"/>
    <row r="40888" ht="13.5" customHeight="1"/>
    <row r="40889" ht="13.5" customHeight="1"/>
    <row r="40890" ht="13.5" customHeight="1"/>
    <row r="40891" ht="13.5" customHeight="1"/>
    <row r="40892" ht="13.5" customHeight="1"/>
    <row r="40893" ht="13.5" customHeight="1"/>
    <row r="40894" ht="13.5" customHeight="1"/>
    <row r="40895" ht="13.5" customHeight="1"/>
    <row r="40896" ht="13.5" customHeight="1"/>
    <row r="40897" ht="13.5" customHeight="1"/>
    <row r="40898" ht="13.5" customHeight="1"/>
    <row r="40899" ht="13.5" customHeight="1"/>
    <row r="40900" ht="13.5" customHeight="1"/>
    <row r="40901" ht="13.5" customHeight="1"/>
    <row r="40902" ht="13.5" customHeight="1"/>
    <row r="40903" ht="13.5" customHeight="1"/>
    <row r="40904" ht="13.5" customHeight="1"/>
    <row r="40905" ht="13.5" customHeight="1"/>
    <row r="40906" ht="13.5" customHeight="1"/>
    <row r="40907" ht="13.5" customHeight="1"/>
    <row r="40908" ht="13.5" customHeight="1"/>
    <row r="40909" ht="13.5" customHeight="1"/>
    <row r="40910" ht="13.5" customHeight="1"/>
    <row r="40911" ht="13.5" customHeight="1"/>
    <row r="40912" ht="13.5" customHeight="1"/>
    <row r="40913" ht="13.5" customHeight="1"/>
    <row r="40914" ht="13.5" customHeight="1"/>
    <row r="40915" ht="13.5" customHeight="1"/>
    <row r="40916" ht="13.5" customHeight="1"/>
    <row r="40917" ht="13.5" customHeight="1"/>
    <row r="40918" ht="13.5" customHeight="1"/>
    <row r="40919" ht="13.5" customHeight="1"/>
    <row r="40920" ht="13.5" customHeight="1"/>
    <row r="40921" ht="13.5" customHeight="1"/>
    <row r="40922" ht="13.5" customHeight="1"/>
    <row r="40923" ht="13.5" customHeight="1"/>
    <row r="40924" ht="13.5" customHeight="1"/>
    <row r="40925" ht="13.5" customHeight="1"/>
    <row r="40926" ht="13.5" customHeight="1"/>
    <row r="40927" ht="13.5" customHeight="1"/>
    <row r="40928" ht="13.5" customHeight="1"/>
    <row r="40929" ht="13.5" customHeight="1"/>
    <row r="40930" ht="13.5" customHeight="1"/>
    <row r="40931" ht="13.5" customHeight="1"/>
    <row r="40932" ht="13.5" customHeight="1"/>
    <row r="40933" ht="13.5" customHeight="1"/>
    <row r="40934" ht="13.5" customHeight="1"/>
    <row r="40935" ht="13.5" customHeight="1"/>
    <row r="40936" ht="13.5" customHeight="1"/>
    <row r="40937" ht="13.5" customHeight="1"/>
    <row r="40938" ht="13.5" customHeight="1"/>
    <row r="40939" ht="13.5" customHeight="1"/>
    <row r="40940" ht="13.5" customHeight="1"/>
    <row r="40941" ht="13.5" customHeight="1"/>
    <row r="40942" ht="13.5" customHeight="1"/>
    <row r="40943" ht="13.5" customHeight="1"/>
    <row r="40944" ht="13.5" customHeight="1"/>
    <row r="40945" ht="13.5" customHeight="1"/>
    <row r="40946" ht="13.5" customHeight="1"/>
    <row r="40947" ht="13.5" customHeight="1"/>
    <row r="40948" ht="13.5" customHeight="1"/>
    <row r="40949" ht="13.5" customHeight="1"/>
    <row r="40950" ht="13.5" customHeight="1"/>
    <row r="40951" ht="13.5" customHeight="1"/>
    <row r="40952" ht="13.5" customHeight="1"/>
    <row r="40953" ht="13.5" customHeight="1"/>
    <row r="40954" ht="13.5" customHeight="1"/>
    <row r="40955" ht="13.5" customHeight="1"/>
    <row r="40956" ht="13.5" customHeight="1"/>
    <row r="40957" ht="13.5" customHeight="1"/>
    <row r="40958" ht="13.5" customHeight="1"/>
    <row r="40959" ht="13.5" customHeight="1"/>
    <row r="40960" ht="13.5" customHeight="1"/>
    <row r="40961" ht="13.5" customHeight="1"/>
    <row r="40962" ht="13.5" customHeight="1"/>
    <row r="40963" ht="13.5" customHeight="1"/>
    <row r="40964" ht="13.5" customHeight="1"/>
    <row r="40965" ht="13.5" customHeight="1"/>
    <row r="40966" ht="13.5" customHeight="1"/>
    <row r="40967" ht="13.5" customHeight="1"/>
    <row r="40968" ht="13.5" customHeight="1"/>
    <row r="40969" ht="13.5" customHeight="1"/>
    <row r="40970" ht="13.5" customHeight="1"/>
    <row r="40971" ht="13.5" customHeight="1"/>
    <row r="40972" ht="13.5" customHeight="1"/>
    <row r="40973" ht="13.5" customHeight="1"/>
    <row r="40974" ht="13.5" customHeight="1"/>
    <row r="40975" ht="13.5" customHeight="1"/>
    <row r="40976" ht="13.5" customHeight="1"/>
    <row r="40977" ht="13.5" customHeight="1"/>
    <row r="40978" ht="13.5" customHeight="1"/>
    <row r="40979" ht="13.5" customHeight="1"/>
    <row r="40980" ht="13.5" customHeight="1"/>
    <row r="40981" ht="13.5" customHeight="1"/>
    <row r="40982" ht="13.5" customHeight="1"/>
    <row r="40983" ht="13.5" customHeight="1"/>
    <row r="40984" ht="13.5" customHeight="1"/>
    <row r="40985" ht="13.5" customHeight="1"/>
    <row r="40986" ht="13.5" customHeight="1"/>
    <row r="40987" ht="13.5" customHeight="1"/>
    <row r="40988" ht="13.5" customHeight="1"/>
    <row r="40989" ht="13.5" customHeight="1"/>
    <row r="40990" ht="13.5" customHeight="1"/>
    <row r="40991" ht="13.5" customHeight="1"/>
    <row r="40992" ht="13.5" customHeight="1"/>
    <row r="40993" ht="13.5" customHeight="1"/>
    <row r="40994" ht="13.5" customHeight="1"/>
    <row r="40995" ht="13.5" customHeight="1"/>
    <row r="40996" ht="13.5" customHeight="1"/>
    <row r="40997" ht="13.5" customHeight="1"/>
    <row r="40998" ht="13.5" customHeight="1"/>
    <row r="40999" ht="13.5" customHeight="1"/>
    <row r="41000" ht="13.5" customHeight="1"/>
    <row r="41001" ht="13.5" customHeight="1"/>
    <row r="41002" ht="13.5" customHeight="1"/>
    <row r="41003" ht="13.5" customHeight="1"/>
    <row r="41004" ht="13.5" customHeight="1"/>
    <row r="41005" ht="13.5" customHeight="1"/>
    <row r="41006" ht="13.5" customHeight="1"/>
    <row r="41007" ht="13.5" customHeight="1"/>
    <row r="41008" ht="13.5" customHeight="1"/>
    <row r="41009" ht="13.5" customHeight="1"/>
    <row r="41010" ht="13.5" customHeight="1"/>
    <row r="41011" ht="13.5" customHeight="1"/>
    <row r="41012" ht="13.5" customHeight="1"/>
    <row r="41013" ht="13.5" customHeight="1"/>
    <row r="41014" ht="13.5" customHeight="1"/>
    <row r="41015" ht="13.5" customHeight="1"/>
    <row r="41016" ht="13.5" customHeight="1"/>
    <row r="41017" ht="13.5" customHeight="1"/>
    <row r="41018" ht="13.5" customHeight="1"/>
    <row r="41019" ht="13.5" customHeight="1"/>
    <row r="41020" ht="13.5" customHeight="1"/>
    <row r="41021" ht="13.5" customHeight="1"/>
    <row r="41022" ht="13.5" customHeight="1"/>
    <row r="41023" ht="13.5" customHeight="1"/>
    <row r="41024" ht="13.5" customHeight="1"/>
    <row r="41025" ht="13.5" customHeight="1"/>
    <row r="41026" ht="13.5" customHeight="1"/>
    <row r="41027" ht="13.5" customHeight="1"/>
    <row r="41028" ht="13.5" customHeight="1"/>
    <row r="41029" ht="13.5" customHeight="1"/>
    <row r="41030" ht="13.5" customHeight="1"/>
    <row r="41031" ht="13.5" customHeight="1"/>
    <row r="41032" ht="13.5" customHeight="1"/>
    <row r="41033" ht="13.5" customHeight="1"/>
    <row r="41034" ht="13.5" customHeight="1"/>
    <row r="41035" ht="13.5" customHeight="1"/>
    <row r="41036" ht="13.5" customHeight="1"/>
    <row r="41037" ht="13.5" customHeight="1"/>
    <row r="41038" ht="13.5" customHeight="1"/>
    <row r="41039" ht="13.5" customHeight="1"/>
    <row r="41040" ht="13.5" customHeight="1"/>
    <row r="41041" ht="13.5" customHeight="1"/>
    <row r="41042" ht="13.5" customHeight="1"/>
    <row r="41043" ht="13.5" customHeight="1"/>
    <row r="41044" ht="13.5" customHeight="1"/>
    <row r="41045" ht="13.5" customHeight="1"/>
    <row r="41046" ht="13.5" customHeight="1"/>
    <row r="41047" ht="13.5" customHeight="1"/>
    <row r="41048" ht="13.5" customHeight="1"/>
    <row r="41049" ht="13.5" customHeight="1"/>
    <row r="41050" ht="13.5" customHeight="1"/>
    <row r="41051" ht="13.5" customHeight="1"/>
    <row r="41052" ht="13.5" customHeight="1"/>
    <row r="41053" ht="13.5" customHeight="1"/>
    <row r="41054" ht="13.5" customHeight="1"/>
    <row r="41055" ht="13.5" customHeight="1"/>
    <row r="41056" ht="13.5" customHeight="1"/>
    <row r="41057" ht="13.5" customHeight="1"/>
    <row r="41058" ht="13.5" customHeight="1"/>
    <row r="41059" ht="13.5" customHeight="1"/>
    <row r="41060" ht="13.5" customHeight="1"/>
    <row r="41061" ht="13.5" customHeight="1"/>
    <row r="41062" ht="13.5" customHeight="1"/>
    <row r="41063" ht="13.5" customHeight="1"/>
    <row r="41064" ht="13.5" customHeight="1"/>
    <row r="41065" ht="13.5" customHeight="1"/>
    <row r="41066" ht="13.5" customHeight="1"/>
    <row r="41067" ht="13.5" customHeight="1"/>
    <row r="41068" ht="13.5" customHeight="1"/>
    <row r="41069" ht="13.5" customHeight="1"/>
    <row r="41070" ht="13.5" customHeight="1"/>
    <row r="41071" ht="13.5" customHeight="1"/>
    <row r="41072" ht="13.5" customHeight="1"/>
    <row r="41073" ht="13.5" customHeight="1"/>
    <row r="41074" ht="13.5" customHeight="1"/>
    <row r="41075" ht="13.5" customHeight="1"/>
    <row r="41076" ht="13.5" customHeight="1"/>
    <row r="41077" ht="13.5" customHeight="1"/>
    <row r="41078" ht="13.5" customHeight="1"/>
    <row r="41079" ht="13.5" customHeight="1"/>
    <row r="41080" ht="13.5" customHeight="1"/>
    <row r="41081" ht="13.5" customHeight="1"/>
    <row r="41082" ht="13.5" customHeight="1"/>
    <row r="41083" ht="13.5" customHeight="1"/>
    <row r="41084" ht="13.5" customHeight="1"/>
    <row r="41085" ht="13.5" customHeight="1"/>
    <row r="41086" ht="13.5" customHeight="1"/>
    <row r="41087" ht="13.5" customHeight="1"/>
    <row r="41088" ht="13.5" customHeight="1"/>
    <row r="41089" ht="13.5" customHeight="1"/>
    <row r="41090" ht="13.5" customHeight="1"/>
    <row r="41091" ht="13.5" customHeight="1"/>
    <row r="41092" ht="13.5" customHeight="1"/>
    <row r="41093" ht="13.5" customHeight="1"/>
    <row r="41094" ht="13.5" customHeight="1"/>
    <row r="41095" ht="13.5" customHeight="1"/>
    <row r="41096" ht="13.5" customHeight="1"/>
    <row r="41097" ht="13.5" customHeight="1"/>
    <row r="41098" ht="13.5" customHeight="1"/>
    <row r="41099" ht="13.5" customHeight="1"/>
    <row r="41100" ht="13.5" customHeight="1"/>
    <row r="41101" ht="13.5" customHeight="1"/>
    <row r="41102" ht="13.5" customHeight="1"/>
    <row r="41103" ht="13.5" customHeight="1"/>
    <row r="41104" ht="13.5" customHeight="1"/>
    <row r="41105" ht="13.5" customHeight="1"/>
    <row r="41106" ht="13.5" customHeight="1"/>
    <row r="41107" ht="13.5" customHeight="1"/>
    <row r="41108" ht="13.5" customHeight="1"/>
    <row r="41109" ht="13.5" customHeight="1"/>
    <row r="41110" ht="13.5" customHeight="1"/>
    <row r="41111" ht="13.5" customHeight="1"/>
    <row r="41112" ht="13.5" customHeight="1"/>
    <row r="41113" ht="13.5" customHeight="1"/>
    <row r="41114" ht="13.5" customHeight="1"/>
    <row r="41115" ht="13.5" customHeight="1"/>
    <row r="41116" ht="13.5" customHeight="1"/>
    <row r="41117" ht="13.5" customHeight="1"/>
    <row r="41118" ht="13.5" customHeight="1"/>
    <row r="41119" ht="13.5" customHeight="1"/>
    <row r="41120" ht="13.5" customHeight="1"/>
    <row r="41121" ht="13.5" customHeight="1"/>
    <row r="41122" ht="13.5" customHeight="1"/>
    <row r="41123" ht="13.5" customHeight="1"/>
    <row r="41124" ht="13.5" customHeight="1"/>
    <row r="41125" ht="13.5" customHeight="1"/>
    <row r="41126" ht="13.5" customHeight="1"/>
    <row r="41127" ht="13.5" customHeight="1"/>
    <row r="41128" ht="13.5" customHeight="1"/>
    <row r="41129" ht="13.5" customHeight="1"/>
    <row r="41130" ht="13.5" customHeight="1"/>
    <row r="41131" ht="13.5" customHeight="1"/>
    <row r="41132" ht="13.5" customHeight="1"/>
    <row r="41133" ht="13.5" customHeight="1"/>
    <row r="41134" ht="13.5" customHeight="1"/>
    <row r="41135" ht="13.5" customHeight="1"/>
    <row r="41136" ht="13.5" customHeight="1"/>
    <row r="41137" ht="13.5" customHeight="1"/>
    <row r="41138" ht="13.5" customHeight="1"/>
    <row r="41139" ht="13.5" customHeight="1"/>
    <row r="41140" ht="13.5" customHeight="1"/>
    <row r="41141" ht="13.5" customHeight="1"/>
    <row r="41142" ht="13.5" customHeight="1"/>
    <row r="41143" ht="13.5" customHeight="1"/>
    <row r="41144" ht="13.5" customHeight="1"/>
    <row r="41145" ht="13.5" customHeight="1"/>
    <row r="41146" ht="13.5" customHeight="1"/>
    <row r="41147" ht="13.5" customHeight="1"/>
    <row r="41148" ht="13.5" customHeight="1"/>
    <row r="41149" ht="13.5" customHeight="1"/>
    <row r="41150" ht="13.5" customHeight="1"/>
    <row r="41151" ht="13.5" customHeight="1"/>
    <row r="41152" ht="13.5" customHeight="1"/>
    <row r="41153" ht="13.5" customHeight="1"/>
    <row r="41154" ht="13.5" customHeight="1"/>
    <row r="41155" ht="13.5" customHeight="1"/>
    <row r="41156" ht="13.5" customHeight="1"/>
    <row r="41157" ht="13.5" customHeight="1"/>
    <row r="41158" ht="13.5" customHeight="1"/>
    <row r="41159" ht="13.5" customHeight="1"/>
    <row r="41160" ht="13.5" customHeight="1"/>
    <row r="41161" ht="13.5" customHeight="1"/>
    <row r="41162" ht="13.5" customHeight="1"/>
    <row r="41163" ht="13.5" customHeight="1"/>
    <row r="41164" ht="13.5" customHeight="1"/>
    <row r="41165" ht="13.5" customHeight="1"/>
    <row r="41166" ht="13.5" customHeight="1"/>
    <row r="41167" ht="13.5" customHeight="1"/>
    <row r="41168" ht="13.5" customHeight="1"/>
    <row r="41169" ht="13.5" customHeight="1"/>
    <row r="41170" ht="13.5" customHeight="1"/>
    <row r="41171" ht="13.5" customHeight="1"/>
    <row r="41172" ht="13.5" customHeight="1"/>
    <row r="41173" ht="13.5" customHeight="1"/>
    <row r="41174" ht="13.5" customHeight="1"/>
    <row r="41175" ht="13.5" customHeight="1"/>
    <row r="41176" ht="13.5" customHeight="1"/>
    <row r="41177" ht="13.5" customHeight="1"/>
    <row r="41178" ht="13.5" customHeight="1"/>
    <row r="41179" ht="13.5" customHeight="1"/>
    <row r="41180" ht="13.5" customHeight="1"/>
    <row r="41181" ht="13.5" customHeight="1"/>
    <row r="41182" ht="13.5" customHeight="1"/>
    <row r="41183" ht="13.5" customHeight="1"/>
    <row r="41184" ht="13.5" customHeight="1"/>
    <row r="41185" ht="13.5" customHeight="1"/>
    <row r="41186" ht="13.5" customHeight="1"/>
    <row r="41187" ht="13.5" customHeight="1"/>
    <row r="41188" ht="13.5" customHeight="1"/>
    <row r="41189" ht="13.5" customHeight="1"/>
    <row r="41190" ht="13.5" customHeight="1"/>
    <row r="41191" ht="13.5" customHeight="1"/>
    <row r="41192" ht="13.5" customHeight="1"/>
    <row r="41193" ht="13.5" customHeight="1"/>
    <row r="41194" ht="13.5" customHeight="1"/>
    <row r="41195" ht="13.5" customHeight="1"/>
    <row r="41196" ht="13.5" customHeight="1"/>
    <row r="41197" ht="13.5" customHeight="1"/>
    <row r="41198" ht="13.5" customHeight="1"/>
    <row r="41199" ht="13.5" customHeight="1"/>
    <row r="41200" ht="13.5" customHeight="1"/>
    <row r="41201" ht="13.5" customHeight="1"/>
    <row r="41202" ht="13.5" customHeight="1"/>
    <row r="41203" ht="13.5" customHeight="1"/>
    <row r="41204" ht="13.5" customHeight="1"/>
    <row r="41205" ht="13.5" customHeight="1"/>
    <row r="41206" ht="13.5" customHeight="1"/>
    <row r="41207" ht="13.5" customHeight="1"/>
    <row r="41208" ht="13.5" customHeight="1"/>
    <row r="41209" ht="13.5" customHeight="1"/>
    <row r="41210" ht="13.5" customHeight="1"/>
    <row r="41211" ht="13.5" customHeight="1"/>
    <row r="41212" ht="13.5" customHeight="1"/>
    <row r="41213" ht="13.5" customHeight="1"/>
    <row r="41214" ht="13.5" customHeight="1"/>
    <row r="41215" ht="13.5" customHeight="1"/>
    <row r="41216" ht="13.5" customHeight="1"/>
    <row r="41217" ht="13.5" customHeight="1"/>
    <row r="41218" ht="13.5" customHeight="1"/>
    <row r="41219" ht="13.5" customHeight="1"/>
    <row r="41220" ht="13.5" customHeight="1"/>
    <row r="41221" ht="13.5" customHeight="1"/>
    <row r="41222" ht="13.5" customHeight="1"/>
    <row r="41223" ht="13.5" customHeight="1"/>
    <row r="41224" ht="13.5" customHeight="1"/>
    <row r="41225" ht="13.5" customHeight="1"/>
    <row r="41226" ht="13.5" customHeight="1"/>
    <row r="41227" ht="13.5" customHeight="1"/>
    <row r="41228" ht="13.5" customHeight="1"/>
    <row r="41229" ht="13.5" customHeight="1"/>
    <row r="41230" ht="13.5" customHeight="1"/>
    <row r="41231" ht="13.5" customHeight="1"/>
    <row r="41232" ht="13.5" customHeight="1"/>
    <row r="41233" ht="13.5" customHeight="1"/>
    <row r="41234" ht="13.5" customHeight="1"/>
    <row r="41235" ht="13.5" customHeight="1"/>
    <row r="41236" ht="13.5" customHeight="1"/>
    <row r="41237" ht="13.5" customHeight="1"/>
    <row r="41238" ht="13.5" customHeight="1"/>
    <row r="41239" ht="13.5" customHeight="1"/>
    <row r="41240" ht="13.5" customHeight="1"/>
    <row r="41241" ht="13.5" customHeight="1"/>
    <row r="41242" ht="13.5" customHeight="1"/>
    <row r="41243" ht="13.5" customHeight="1"/>
    <row r="41244" ht="13.5" customHeight="1"/>
    <row r="41245" ht="13.5" customHeight="1"/>
    <row r="41246" ht="13.5" customHeight="1"/>
    <row r="41247" ht="13.5" customHeight="1"/>
    <row r="41248" ht="13.5" customHeight="1"/>
    <row r="41249" ht="13.5" customHeight="1"/>
    <row r="41250" ht="13.5" customHeight="1"/>
    <row r="41251" ht="13.5" customHeight="1"/>
    <row r="41252" ht="13.5" customHeight="1"/>
    <row r="41253" ht="13.5" customHeight="1"/>
    <row r="41254" ht="13.5" customHeight="1"/>
    <row r="41255" ht="13.5" customHeight="1"/>
    <row r="41256" ht="13.5" customHeight="1"/>
    <row r="41257" ht="13.5" customHeight="1"/>
    <row r="41258" ht="13.5" customHeight="1"/>
    <row r="41259" ht="13.5" customHeight="1"/>
    <row r="41260" ht="13.5" customHeight="1"/>
    <row r="41261" ht="13.5" customHeight="1"/>
    <row r="41262" ht="13.5" customHeight="1"/>
    <row r="41263" ht="13.5" customHeight="1"/>
    <row r="41264" ht="13.5" customHeight="1"/>
    <row r="41265" ht="13.5" customHeight="1"/>
    <row r="41266" ht="13.5" customHeight="1"/>
    <row r="41267" ht="13.5" customHeight="1"/>
    <row r="41268" ht="13.5" customHeight="1"/>
    <row r="41269" ht="13.5" customHeight="1"/>
    <row r="41270" ht="13.5" customHeight="1"/>
    <row r="41271" ht="13.5" customHeight="1"/>
    <row r="41272" ht="13.5" customHeight="1"/>
    <row r="41273" ht="13.5" customHeight="1"/>
    <row r="41274" ht="13.5" customHeight="1"/>
    <row r="41275" ht="13.5" customHeight="1"/>
    <row r="41276" ht="13.5" customHeight="1"/>
    <row r="41277" ht="13.5" customHeight="1"/>
    <row r="41278" ht="13.5" customHeight="1"/>
    <row r="41279" ht="13.5" customHeight="1"/>
    <row r="41280" ht="13.5" customHeight="1"/>
    <row r="41281" ht="13.5" customHeight="1"/>
    <row r="41282" ht="13.5" customHeight="1"/>
    <row r="41283" ht="13.5" customHeight="1"/>
    <row r="41284" ht="13.5" customHeight="1"/>
    <row r="41285" ht="13.5" customHeight="1"/>
    <row r="41286" ht="13.5" customHeight="1"/>
    <row r="41287" ht="13.5" customHeight="1"/>
    <row r="41288" ht="13.5" customHeight="1"/>
    <row r="41289" ht="13.5" customHeight="1"/>
    <row r="41290" ht="13.5" customHeight="1"/>
    <row r="41291" ht="13.5" customHeight="1"/>
    <row r="41292" ht="13.5" customHeight="1"/>
    <row r="41293" ht="13.5" customHeight="1"/>
    <row r="41294" ht="13.5" customHeight="1"/>
    <row r="41295" ht="13.5" customHeight="1"/>
    <row r="41296" ht="13.5" customHeight="1"/>
    <row r="41297" ht="13.5" customHeight="1"/>
    <row r="41298" ht="13.5" customHeight="1"/>
    <row r="41299" ht="13.5" customHeight="1"/>
    <row r="41300" ht="13.5" customHeight="1"/>
    <row r="41301" ht="13.5" customHeight="1"/>
    <row r="41302" ht="13.5" customHeight="1"/>
    <row r="41303" ht="13.5" customHeight="1"/>
    <row r="41304" ht="13.5" customHeight="1"/>
    <row r="41305" ht="13.5" customHeight="1"/>
    <row r="41306" ht="13.5" customHeight="1"/>
    <row r="41307" ht="13.5" customHeight="1"/>
    <row r="41308" ht="13.5" customHeight="1"/>
    <row r="41309" ht="13.5" customHeight="1"/>
    <row r="41310" ht="13.5" customHeight="1"/>
    <row r="41311" ht="13.5" customHeight="1"/>
    <row r="41312" ht="13.5" customHeight="1"/>
    <row r="41313" ht="13.5" customHeight="1"/>
    <row r="41314" ht="13.5" customHeight="1"/>
    <row r="41315" ht="13.5" customHeight="1"/>
    <row r="41316" ht="13.5" customHeight="1"/>
    <row r="41317" ht="13.5" customHeight="1"/>
    <row r="41318" ht="13.5" customHeight="1"/>
    <row r="41319" ht="13.5" customHeight="1"/>
    <row r="41320" ht="13.5" customHeight="1"/>
    <row r="41321" ht="13.5" customHeight="1"/>
    <row r="41322" ht="13.5" customHeight="1"/>
    <row r="41323" ht="13.5" customHeight="1"/>
    <row r="41324" ht="13.5" customHeight="1"/>
    <row r="41325" ht="13.5" customHeight="1"/>
    <row r="41326" ht="13.5" customHeight="1"/>
    <row r="41327" ht="13.5" customHeight="1"/>
    <row r="41328" ht="13.5" customHeight="1"/>
    <row r="41329" ht="13.5" customHeight="1"/>
    <row r="41330" ht="13.5" customHeight="1"/>
    <row r="41331" ht="13.5" customHeight="1"/>
    <row r="41332" ht="13.5" customHeight="1"/>
    <row r="41333" ht="13.5" customHeight="1"/>
    <row r="41334" ht="13.5" customHeight="1"/>
    <row r="41335" ht="13.5" customHeight="1"/>
    <row r="41336" ht="13.5" customHeight="1"/>
    <row r="41337" ht="13.5" customHeight="1"/>
    <row r="41338" ht="13.5" customHeight="1"/>
    <row r="41339" ht="13.5" customHeight="1"/>
    <row r="41340" ht="13.5" customHeight="1"/>
    <row r="41341" ht="13.5" customHeight="1"/>
    <row r="41342" ht="13.5" customHeight="1"/>
    <row r="41343" ht="13.5" customHeight="1"/>
    <row r="41344" ht="13.5" customHeight="1"/>
    <row r="41345" ht="13.5" customHeight="1"/>
    <row r="41346" ht="13.5" customHeight="1"/>
    <row r="41347" ht="13.5" customHeight="1"/>
    <row r="41348" ht="13.5" customHeight="1"/>
    <row r="41349" ht="13.5" customHeight="1"/>
    <row r="41350" ht="13.5" customHeight="1"/>
    <row r="41351" ht="13.5" customHeight="1"/>
    <row r="41352" ht="13.5" customHeight="1"/>
    <row r="41353" ht="13.5" customHeight="1"/>
    <row r="41354" ht="13.5" customHeight="1"/>
    <row r="41355" ht="13.5" customHeight="1"/>
    <row r="41356" ht="13.5" customHeight="1"/>
    <row r="41357" ht="13.5" customHeight="1"/>
    <row r="41358" ht="13.5" customHeight="1"/>
    <row r="41359" ht="13.5" customHeight="1"/>
    <row r="41360" ht="13.5" customHeight="1"/>
    <row r="41361" ht="13.5" customHeight="1"/>
    <row r="41362" ht="13.5" customHeight="1"/>
    <row r="41363" ht="13.5" customHeight="1"/>
    <row r="41364" ht="13.5" customHeight="1"/>
    <row r="41365" ht="13.5" customHeight="1"/>
    <row r="41366" ht="13.5" customHeight="1"/>
    <row r="41367" ht="13.5" customHeight="1"/>
    <row r="41368" ht="13.5" customHeight="1"/>
    <row r="41369" ht="13.5" customHeight="1"/>
    <row r="41370" ht="13.5" customHeight="1"/>
    <row r="41371" ht="13.5" customHeight="1"/>
    <row r="41372" ht="13.5" customHeight="1"/>
    <row r="41373" ht="13.5" customHeight="1"/>
    <row r="41374" ht="13.5" customHeight="1"/>
    <row r="41375" ht="13.5" customHeight="1"/>
    <row r="41376" ht="13.5" customHeight="1"/>
    <row r="41377" ht="13.5" customHeight="1"/>
    <row r="41378" ht="13.5" customHeight="1"/>
    <row r="41379" ht="13.5" customHeight="1"/>
    <row r="41380" ht="13.5" customHeight="1"/>
    <row r="41381" ht="13.5" customHeight="1"/>
    <row r="41382" ht="13.5" customHeight="1"/>
    <row r="41383" ht="13.5" customHeight="1"/>
    <row r="41384" ht="13.5" customHeight="1"/>
    <row r="41385" ht="13.5" customHeight="1"/>
    <row r="41386" ht="13.5" customHeight="1"/>
    <row r="41387" ht="13.5" customHeight="1"/>
    <row r="41388" ht="13.5" customHeight="1"/>
    <row r="41389" ht="13.5" customHeight="1"/>
    <row r="41390" ht="13.5" customHeight="1"/>
    <row r="41391" ht="13.5" customHeight="1"/>
    <row r="41392" ht="13.5" customHeight="1"/>
    <row r="41393" ht="13.5" customHeight="1"/>
    <row r="41394" ht="13.5" customHeight="1"/>
    <row r="41395" ht="13.5" customHeight="1"/>
    <row r="41396" ht="13.5" customHeight="1"/>
    <row r="41397" ht="13.5" customHeight="1"/>
    <row r="41398" ht="13.5" customHeight="1"/>
    <row r="41399" ht="13.5" customHeight="1"/>
    <row r="41400" ht="13.5" customHeight="1"/>
    <row r="41401" ht="13.5" customHeight="1"/>
    <row r="41402" ht="13.5" customHeight="1"/>
    <row r="41403" ht="13.5" customHeight="1"/>
    <row r="41404" ht="13.5" customHeight="1"/>
    <row r="41405" ht="13.5" customHeight="1"/>
    <row r="41406" ht="13.5" customHeight="1"/>
    <row r="41407" ht="13.5" customHeight="1"/>
    <row r="41408" ht="13.5" customHeight="1"/>
    <row r="41409" ht="13.5" customHeight="1"/>
    <row r="41410" ht="13.5" customHeight="1"/>
    <row r="41411" ht="13.5" customHeight="1"/>
    <row r="41412" ht="13.5" customHeight="1"/>
    <row r="41413" ht="13.5" customHeight="1"/>
    <row r="41414" ht="13.5" customHeight="1"/>
    <row r="41415" ht="13.5" customHeight="1"/>
    <row r="41416" ht="13.5" customHeight="1"/>
    <row r="41417" ht="13.5" customHeight="1"/>
    <row r="41418" ht="13.5" customHeight="1"/>
    <row r="41419" ht="13.5" customHeight="1"/>
    <row r="41420" ht="13.5" customHeight="1"/>
    <row r="41421" ht="13.5" customHeight="1"/>
    <row r="41422" ht="13.5" customHeight="1"/>
    <row r="41423" ht="13.5" customHeight="1"/>
    <row r="41424" ht="13.5" customHeight="1"/>
    <row r="41425" ht="13.5" customHeight="1"/>
    <row r="41426" ht="13.5" customHeight="1"/>
    <row r="41427" ht="13.5" customHeight="1"/>
    <row r="41428" ht="13.5" customHeight="1"/>
    <row r="41429" ht="13.5" customHeight="1"/>
    <row r="41430" ht="13.5" customHeight="1"/>
    <row r="41431" ht="13.5" customHeight="1"/>
    <row r="41432" ht="13.5" customHeight="1"/>
    <row r="41433" ht="13.5" customHeight="1"/>
    <row r="41434" ht="13.5" customHeight="1"/>
    <row r="41435" ht="13.5" customHeight="1"/>
    <row r="41436" ht="13.5" customHeight="1"/>
    <row r="41437" ht="13.5" customHeight="1"/>
    <row r="41438" ht="13.5" customHeight="1"/>
    <row r="41439" ht="13.5" customHeight="1"/>
    <row r="41440" ht="13.5" customHeight="1"/>
    <row r="41441" ht="13.5" customHeight="1"/>
    <row r="41442" ht="13.5" customHeight="1"/>
    <row r="41443" ht="13.5" customHeight="1"/>
    <row r="41444" ht="13.5" customHeight="1"/>
    <row r="41445" ht="13.5" customHeight="1"/>
    <row r="41446" ht="13.5" customHeight="1"/>
    <row r="41447" ht="13.5" customHeight="1"/>
    <row r="41448" ht="13.5" customHeight="1"/>
    <row r="41449" ht="13.5" customHeight="1"/>
    <row r="41450" ht="13.5" customHeight="1"/>
    <row r="41451" ht="13.5" customHeight="1"/>
    <row r="41452" ht="13.5" customHeight="1"/>
    <row r="41453" ht="13.5" customHeight="1"/>
    <row r="41454" ht="13.5" customHeight="1"/>
    <row r="41455" ht="13.5" customHeight="1"/>
    <row r="41456" ht="13.5" customHeight="1"/>
    <row r="41457" ht="13.5" customHeight="1"/>
    <row r="41458" ht="13.5" customHeight="1"/>
    <row r="41459" ht="13.5" customHeight="1"/>
    <row r="41460" ht="13.5" customHeight="1"/>
    <row r="41461" ht="13.5" customHeight="1"/>
    <row r="41462" ht="13.5" customHeight="1"/>
    <row r="41463" ht="13.5" customHeight="1"/>
    <row r="41464" ht="13.5" customHeight="1"/>
    <row r="41465" ht="13.5" customHeight="1"/>
    <row r="41466" ht="13.5" customHeight="1"/>
    <row r="41467" ht="13.5" customHeight="1"/>
    <row r="41468" ht="13.5" customHeight="1"/>
    <row r="41469" ht="13.5" customHeight="1"/>
    <row r="41470" ht="13.5" customHeight="1"/>
    <row r="41471" ht="13.5" customHeight="1"/>
    <row r="41472" ht="13.5" customHeight="1"/>
    <row r="41473" ht="13.5" customHeight="1"/>
    <row r="41474" ht="13.5" customHeight="1"/>
    <row r="41475" ht="13.5" customHeight="1"/>
    <row r="41476" ht="13.5" customHeight="1"/>
    <row r="41477" ht="13.5" customHeight="1"/>
    <row r="41478" ht="13.5" customHeight="1"/>
    <row r="41479" ht="13.5" customHeight="1"/>
    <row r="41480" ht="13.5" customHeight="1"/>
    <row r="41481" ht="13.5" customHeight="1"/>
    <row r="41482" ht="13.5" customHeight="1"/>
    <row r="41483" ht="13.5" customHeight="1"/>
    <row r="41484" ht="13.5" customHeight="1"/>
    <row r="41485" ht="13.5" customHeight="1"/>
    <row r="41486" ht="13.5" customHeight="1"/>
    <row r="41487" ht="13.5" customHeight="1"/>
    <row r="41488" ht="13.5" customHeight="1"/>
    <row r="41489" ht="13.5" customHeight="1"/>
    <row r="41490" ht="13.5" customHeight="1"/>
    <row r="41491" ht="13.5" customHeight="1"/>
    <row r="41492" ht="13.5" customHeight="1"/>
    <row r="41493" ht="13.5" customHeight="1"/>
    <row r="41494" ht="13.5" customHeight="1"/>
    <row r="41495" ht="13.5" customHeight="1"/>
    <row r="41496" ht="13.5" customHeight="1"/>
    <row r="41497" ht="13.5" customHeight="1"/>
    <row r="41498" ht="13.5" customHeight="1"/>
    <row r="41499" ht="13.5" customHeight="1"/>
    <row r="41500" ht="13.5" customHeight="1"/>
    <row r="41501" ht="13.5" customHeight="1"/>
    <row r="41502" ht="13.5" customHeight="1"/>
    <row r="41503" ht="13.5" customHeight="1"/>
    <row r="41504" ht="13.5" customHeight="1"/>
    <row r="41505" ht="13.5" customHeight="1"/>
    <row r="41506" ht="13.5" customHeight="1"/>
    <row r="41507" ht="13.5" customHeight="1"/>
    <row r="41508" ht="13.5" customHeight="1"/>
    <row r="41509" ht="13.5" customHeight="1"/>
    <row r="41510" ht="13.5" customHeight="1"/>
    <row r="41511" ht="13.5" customHeight="1"/>
    <row r="41512" ht="13.5" customHeight="1"/>
    <row r="41513" ht="13.5" customHeight="1"/>
    <row r="41514" ht="13.5" customHeight="1"/>
    <row r="41515" ht="13.5" customHeight="1"/>
    <row r="41516" ht="13.5" customHeight="1"/>
    <row r="41517" ht="13.5" customHeight="1"/>
    <row r="41518" ht="13.5" customHeight="1"/>
    <row r="41519" ht="13.5" customHeight="1"/>
    <row r="41520" ht="13.5" customHeight="1"/>
    <row r="41521" ht="13.5" customHeight="1"/>
    <row r="41522" ht="13.5" customHeight="1"/>
    <row r="41523" ht="13.5" customHeight="1"/>
    <row r="41524" ht="13.5" customHeight="1"/>
    <row r="41525" ht="13.5" customHeight="1"/>
    <row r="41526" ht="13.5" customHeight="1"/>
    <row r="41527" ht="13.5" customHeight="1"/>
    <row r="41528" ht="13.5" customHeight="1"/>
    <row r="41529" ht="13.5" customHeight="1"/>
    <row r="41530" ht="13.5" customHeight="1"/>
    <row r="41531" ht="13.5" customHeight="1"/>
    <row r="41532" ht="13.5" customHeight="1"/>
    <row r="41533" ht="13.5" customHeight="1"/>
    <row r="41534" ht="13.5" customHeight="1"/>
    <row r="41535" ht="13.5" customHeight="1"/>
    <row r="41536" ht="13.5" customHeight="1"/>
    <row r="41537" ht="13.5" customHeight="1"/>
    <row r="41538" ht="13.5" customHeight="1"/>
    <row r="41539" ht="13.5" customHeight="1"/>
    <row r="41540" ht="13.5" customHeight="1"/>
    <row r="41541" ht="13.5" customHeight="1"/>
    <row r="41542" ht="13.5" customHeight="1"/>
    <row r="41543" ht="13.5" customHeight="1"/>
    <row r="41544" ht="13.5" customHeight="1"/>
    <row r="41545" ht="13.5" customHeight="1"/>
    <row r="41546" ht="13.5" customHeight="1"/>
    <row r="41547" ht="13.5" customHeight="1"/>
    <row r="41548" ht="13.5" customHeight="1"/>
    <row r="41549" ht="13.5" customHeight="1"/>
    <row r="41550" ht="13.5" customHeight="1"/>
    <row r="41551" ht="13.5" customHeight="1"/>
    <row r="41552" ht="13.5" customHeight="1"/>
    <row r="41553" ht="13.5" customHeight="1"/>
    <row r="41554" ht="13.5" customHeight="1"/>
    <row r="41555" ht="13.5" customHeight="1"/>
    <row r="41556" ht="13.5" customHeight="1"/>
    <row r="41557" ht="13.5" customHeight="1"/>
    <row r="41558" ht="13.5" customHeight="1"/>
    <row r="41559" ht="13.5" customHeight="1"/>
    <row r="41560" ht="13.5" customHeight="1"/>
    <row r="41561" ht="13.5" customHeight="1"/>
    <row r="41562" ht="13.5" customHeight="1"/>
    <row r="41563" ht="13.5" customHeight="1"/>
    <row r="41564" ht="13.5" customHeight="1"/>
    <row r="41565" ht="13.5" customHeight="1"/>
    <row r="41566" ht="13.5" customHeight="1"/>
    <row r="41567" ht="13.5" customHeight="1"/>
    <row r="41568" ht="13.5" customHeight="1"/>
    <row r="41569" ht="13.5" customHeight="1"/>
    <row r="41570" ht="13.5" customHeight="1"/>
    <row r="41571" ht="13.5" customHeight="1"/>
    <row r="41572" ht="13.5" customHeight="1"/>
    <row r="41573" ht="13.5" customHeight="1"/>
    <row r="41574" ht="13.5" customHeight="1"/>
    <row r="41575" ht="13.5" customHeight="1"/>
    <row r="41576" ht="13.5" customHeight="1"/>
    <row r="41577" ht="13.5" customHeight="1"/>
    <row r="41578" ht="13.5" customHeight="1"/>
    <row r="41579" ht="13.5" customHeight="1"/>
    <row r="41580" ht="13.5" customHeight="1"/>
    <row r="41581" ht="13.5" customHeight="1"/>
    <row r="41582" ht="13.5" customHeight="1"/>
    <row r="41583" ht="13.5" customHeight="1"/>
    <row r="41584" ht="13.5" customHeight="1"/>
    <row r="41585" ht="13.5" customHeight="1"/>
    <row r="41586" ht="13.5" customHeight="1"/>
    <row r="41587" ht="13.5" customHeight="1"/>
    <row r="41588" ht="13.5" customHeight="1"/>
    <row r="41589" ht="13.5" customHeight="1"/>
    <row r="41590" ht="13.5" customHeight="1"/>
    <row r="41591" ht="13.5" customHeight="1"/>
    <row r="41592" ht="13.5" customHeight="1"/>
    <row r="41593" ht="13.5" customHeight="1"/>
    <row r="41594" ht="13.5" customHeight="1"/>
    <row r="41595" ht="13.5" customHeight="1"/>
    <row r="41596" ht="13.5" customHeight="1"/>
    <row r="41597" ht="13.5" customHeight="1"/>
    <row r="41598" ht="13.5" customHeight="1"/>
    <row r="41599" ht="13.5" customHeight="1"/>
    <row r="41600" ht="13.5" customHeight="1"/>
    <row r="41601" ht="13.5" customHeight="1"/>
    <row r="41602" ht="13.5" customHeight="1"/>
    <row r="41603" ht="13.5" customHeight="1"/>
    <row r="41604" ht="13.5" customHeight="1"/>
    <row r="41605" ht="13.5" customHeight="1"/>
    <row r="41606" ht="13.5" customHeight="1"/>
    <row r="41607" ht="13.5" customHeight="1"/>
    <row r="41608" ht="13.5" customHeight="1"/>
    <row r="41609" ht="13.5" customHeight="1"/>
    <row r="41610" ht="13.5" customHeight="1"/>
    <row r="41611" ht="13.5" customHeight="1"/>
    <row r="41612" ht="13.5" customHeight="1"/>
    <row r="41613" ht="13.5" customHeight="1"/>
    <row r="41614" ht="13.5" customHeight="1"/>
    <row r="41615" ht="13.5" customHeight="1"/>
    <row r="41616" ht="13.5" customHeight="1"/>
    <row r="41617" ht="13.5" customHeight="1"/>
    <row r="41618" ht="13.5" customHeight="1"/>
    <row r="41619" ht="13.5" customHeight="1"/>
    <row r="41620" ht="13.5" customHeight="1"/>
    <row r="41621" ht="13.5" customHeight="1"/>
    <row r="41622" ht="13.5" customHeight="1"/>
    <row r="41623" ht="13.5" customHeight="1"/>
    <row r="41624" ht="13.5" customHeight="1"/>
    <row r="41625" ht="13.5" customHeight="1"/>
    <row r="41626" ht="13.5" customHeight="1"/>
    <row r="41627" ht="13.5" customHeight="1"/>
    <row r="41628" ht="13.5" customHeight="1"/>
    <row r="41629" ht="13.5" customHeight="1"/>
    <row r="41630" ht="13.5" customHeight="1"/>
    <row r="41631" ht="13.5" customHeight="1"/>
    <row r="41632" ht="13.5" customHeight="1"/>
    <row r="41633" ht="13.5" customHeight="1"/>
    <row r="41634" ht="13.5" customHeight="1"/>
    <row r="41635" ht="13.5" customHeight="1"/>
    <row r="41636" ht="13.5" customHeight="1"/>
    <row r="41637" ht="13.5" customHeight="1"/>
    <row r="41638" ht="13.5" customHeight="1"/>
    <row r="41639" ht="13.5" customHeight="1"/>
    <row r="41640" ht="13.5" customHeight="1"/>
    <row r="41641" ht="13.5" customHeight="1"/>
    <row r="41642" ht="13.5" customHeight="1"/>
    <row r="41643" ht="13.5" customHeight="1"/>
    <row r="41644" ht="13.5" customHeight="1"/>
    <row r="41645" ht="13.5" customHeight="1"/>
    <row r="41646" ht="13.5" customHeight="1"/>
    <row r="41647" ht="13.5" customHeight="1"/>
    <row r="41648" ht="13.5" customHeight="1"/>
    <row r="41649" ht="13.5" customHeight="1"/>
    <row r="41650" ht="13.5" customHeight="1"/>
    <row r="41651" ht="13.5" customHeight="1"/>
    <row r="41652" ht="13.5" customHeight="1"/>
    <row r="41653" ht="13.5" customHeight="1"/>
    <row r="41654" ht="13.5" customHeight="1"/>
    <row r="41655" ht="13.5" customHeight="1"/>
    <row r="41656" ht="13.5" customHeight="1"/>
    <row r="41657" ht="13.5" customHeight="1"/>
    <row r="41658" ht="13.5" customHeight="1"/>
    <row r="41659" ht="13.5" customHeight="1"/>
    <row r="41660" ht="13.5" customHeight="1"/>
    <row r="41661" ht="13.5" customHeight="1"/>
    <row r="41662" ht="13.5" customHeight="1"/>
    <row r="41663" ht="13.5" customHeight="1"/>
    <row r="41664" ht="13.5" customHeight="1"/>
    <row r="41665" ht="13.5" customHeight="1"/>
    <row r="41666" ht="13.5" customHeight="1"/>
    <row r="41667" ht="13.5" customHeight="1"/>
    <row r="41668" ht="13.5" customHeight="1"/>
    <row r="41669" ht="13.5" customHeight="1"/>
    <row r="41670" ht="13.5" customHeight="1"/>
    <row r="41671" ht="13.5" customHeight="1"/>
    <row r="41672" ht="13.5" customHeight="1"/>
    <row r="41673" ht="13.5" customHeight="1"/>
    <row r="41674" ht="13.5" customHeight="1"/>
    <row r="41675" ht="13.5" customHeight="1"/>
    <row r="41676" ht="13.5" customHeight="1"/>
    <row r="41677" ht="13.5" customHeight="1"/>
    <row r="41678" ht="13.5" customHeight="1"/>
    <row r="41679" ht="13.5" customHeight="1"/>
    <row r="41680" ht="13.5" customHeight="1"/>
    <row r="41681" ht="13.5" customHeight="1"/>
    <row r="41682" ht="13.5" customHeight="1"/>
    <row r="41683" ht="13.5" customHeight="1"/>
    <row r="41684" ht="13.5" customHeight="1"/>
    <row r="41685" ht="13.5" customHeight="1"/>
    <row r="41686" ht="13.5" customHeight="1"/>
    <row r="41687" ht="13.5" customHeight="1"/>
    <row r="41688" ht="13.5" customHeight="1"/>
    <row r="41689" ht="13.5" customHeight="1"/>
    <row r="41690" ht="13.5" customHeight="1"/>
    <row r="41691" ht="13.5" customHeight="1"/>
    <row r="41692" ht="13.5" customHeight="1"/>
    <row r="41693" ht="13.5" customHeight="1"/>
    <row r="41694" ht="13.5" customHeight="1"/>
    <row r="41695" ht="13.5" customHeight="1"/>
    <row r="41696" ht="13.5" customHeight="1"/>
    <row r="41697" ht="13.5" customHeight="1"/>
    <row r="41698" ht="13.5" customHeight="1"/>
    <row r="41699" ht="13.5" customHeight="1"/>
    <row r="41700" ht="13.5" customHeight="1"/>
    <row r="41701" ht="13.5" customHeight="1"/>
    <row r="41702" ht="13.5" customHeight="1"/>
    <row r="41703" ht="13.5" customHeight="1"/>
    <row r="41704" ht="13.5" customHeight="1"/>
    <row r="41705" ht="13.5" customHeight="1"/>
    <row r="41706" ht="13.5" customHeight="1"/>
    <row r="41707" ht="13.5" customHeight="1"/>
    <row r="41708" ht="13.5" customHeight="1"/>
    <row r="41709" ht="13.5" customHeight="1"/>
    <row r="41710" ht="13.5" customHeight="1"/>
    <row r="41711" ht="13.5" customHeight="1"/>
    <row r="41712" ht="13.5" customHeight="1"/>
    <row r="41713" ht="13.5" customHeight="1"/>
    <row r="41714" ht="13.5" customHeight="1"/>
    <row r="41715" ht="13.5" customHeight="1"/>
    <row r="41716" ht="13.5" customHeight="1"/>
    <row r="41717" ht="13.5" customHeight="1"/>
    <row r="41718" ht="13.5" customHeight="1"/>
    <row r="41719" ht="13.5" customHeight="1"/>
    <row r="41720" ht="13.5" customHeight="1"/>
    <row r="41721" ht="13.5" customHeight="1"/>
    <row r="41722" ht="13.5" customHeight="1"/>
    <row r="41723" ht="13.5" customHeight="1"/>
    <row r="41724" ht="13.5" customHeight="1"/>
    <row r="41725" ht="13.5" customHeight="1"/>
    <row r="41726" ht="13.5" customHeight="1"/>
    <row r="41727" ht="13.5" customHeight="1"/>
    <row r="41728" ht="13.5" customHeight="1"/>
    <row r="41729" ht="13.5" customHeight="1"/>
    <row r="41730" ht="13.5" customHeight="1"/>
    <row r="41731" ht="13.5" customHeight="1"/>
    <row r="41732" ht="13.5" customHeight="1"/>
    <row r="41733" ht="13.5" customHeight="1"/>
    <row r="41734" ht="13.5" customHeight="1"/>
    <row r="41735" ht="13.5" customHeight="1"/>
    <row r="41736" ht="13.5" customHeight="1"/>
    <row r="41737" ht="13.5" customHeight="1"/>
    <row r="41738" ht="13.5" customHeight="1"/>
    <row r="41739" ht="13.5" customHeight="1"/>
    <row r="41740" ht="13.5" customHeight="1"/>
    <row r="41741" ht="13.5" customHeight="1"/>
    <row r="41742" ht="13.5" customHeight="1"/>
    <row r="41743" ht="13.5" customHeight="1"/>
    <row r="41744" ht="13.5" customHeight="1"/>
    <row r="41745" ht="13.5" customHeight="1"/>
    <row r="41746" ht="13.5" customHeight="1"/>
    <row r="41747" ht="13.5" customHeight="1"/>
    <row r="41748" ht="13.5" customHeight="1"/>
    <row r="41749" ht="13.5" customHeight="1"/>
    <row r="41750" ht="13.5" customHeight="1"/>
    <row r="41751" ht="13.5" customHeight="1"/>
    <row r="41752" ht="13.5" customHeight="1"/>
    <row r="41753" ht="13.5" customHeight="1"/>
    <row r="41754" ht="13.5" customHeight="1"/>
    <row r="41755" ht="13.5" customHeight="1"/>
    <row r="41756" ht="13.5" customHeight="1"/>
    <row r="41757" ht="13.5" customHeight="1"/>
    <row r="41758" ht="13.5" customHeight="1"/>
    <row r="41759" ht="13.5" customHeight="1"/>
    <row r="41760" ht="13.5" customHeight="1"/>
    <row r="41761" ht="13.5" customHeight="1"/>
    <row r="41762" ht="13.5" customHeight="1"/>
    <row r="41763" ht="13.5" customHeight="1"/>
    <row r="41764" ht="13.5" customHeight="1"/>
    <row r="41765" ht="13.5" customHeight="1"/>
    <row r="41766" ht="13.5" customHeight="1"/>
    <row r="41767" ht="13.5" customHeight="1"/>
    <row r="41768" ht="13.5" customHeight="1"/>
    <row r="41769" ht="13.5" customHeight="1"/>
    <row r="41770" ht="13.5" customHeight="1"/>
    <row r="41771" ht="13.5" customHeight="1"/>
    <row r="41772" ht="13.5" customHeight="1"/>
    <row r="41773" ht="13.5" customHeight="1"/>
    <row r="41774" ht="13.5" customHeight="1"/>
    <row r="41775" ht="13.5" customHeight="1"/>
    <row r="41776" ht="13.5" customHeight="1"/>
    <row r="41777" ht="13.5" customHeight="1"/>
    <row r="41778" ht="13.5" customHeight="1"/>
    <row r="41779" ht="13.5" customHeight="1"/>
    <row r="41780" ht="13.5" customHeight="1"/>
    <row r="41781" ht="13.5" customHeight="1"/>
    <row r="41782" ht="13.5" customHeight="1"/>
    <row r="41783" ht="13.5" customHeight="1"/>
    <row r="41784" ht="13.5" customHeight="1"/>
    <row r="41785" ht="13.5" customHeight="1"/>
    <row r="41786" ht="13.5" customHeight="1"/>
    <row r="41787" ht="13.5" customHeight="1"/>
    <row r="41788" ht="13.5" customHeight="1"/>
    <row r="41789" ht="13.5" customHeight="1"/>
    <row r="41790" ht="13.5" customHeight="1"/>
    <row r="41791" ht="13.5" customHeight="1"/>
    <row r="41792" ht="13.5" customHeight="1"/>
    <row r="41793" ht="13.5" customHeight="1"/>
    <row r="41794" ht="13.5" customHeight="1"/>
    <row r="41795" ht="13.5" customHeight="1"/>
    <row r="41796" ht="13.5" customHeight="1"/>
    <row r="41797" ht="13.5" customHeight="1"/>
    <row r="41798" ht="13.5" customHeight="1"/>
    <row r="41799" ht="13.5" customHeight="1"/>
    <row r="41800" ht="13.5" customHeight="1"/>
    <row r="41801" ht="13.5" customHeight="1"/>
    <row r="41802" ht="13.5" customHeight="1"/>
    <row r="41803" ht="13.5" customHeight="1"/>
    <row r="41804" ht="13.5" customHeight="1"/>
    <row r="41805" ht="13.5" customHeight="1"/>
    <row r="41806" ht="13.5" customHeight="1"/>
    <row r="41807" ht="13.5" customHeight="1"/>
    <row r="41808" ht="13.5" customHeight="1"/>
    <row r="41809" ht="13.5" customHeight="1"/>
    <row r="41810" ht="13.5" customHeight="1"/>
    <row r="41811" ht="13.5" customHeight="1"/>
    <row r="41812" ht="13.5" customHeight="1"/>
    <row r="41813" ht="13.5" customHeight="1"/>
    <row r="41814" ht="13.5" customHeight="1"/>
    <row r="41815" ht="13.5" customHeight="1"/>
    <row r="41816" ht="13.5" customHeight="1"/>
    <row r="41817" ht="13.5" customHeight="1"/>
    <row r="41818" ht="13.5" customHeight="1"/>
    <row r="41819" ht="13.5" customHeight="1"/>
    <row r="41820" ht="13.5" customHeight="1"/>
    <row r="41821" ht="13.5" customHeight="1"/>
    <row r="41822" ht="13.5" customHeight="1"/>
    <row r="41823" ht="13.5" customHeight="1"/>
    <row r="41824" ht="13.5" customHeight="1"/>
    <row r="41825" ht="13.5" customHeight="1"/>
    <row r="41826" ht="13.5" customHeight="1"/>
    <row r="41827" ht="13.5" customHeight="1"/>
    <row r="41828" ht="13.5" customHeight="1"/>
    <row r="41829" ht="13.5" customHeight="1"/>
    <row r="41830" ht="13.5" customHeight="1"/>
    <row r="41831" ht="13.5" customHeight="1"/>
    <row r="41832" ht="13.5" customHeight="1"/>
    <row r="41833" ht="13.5" customHeight="1"/>
    <row r="41834" ht="13.5" customHeight="1"/>
    <row r="41835" ht="13.5" customHeight="1"/>
    <row r="41836" ht="13.5" customHeight="1"/>
    <row r="41837" ht="13.5" customHeight="1"/>
    <row r="41838" ht="13.5" customHeight="1"/>
    <row r="41839" ht="13.5" customHeight="1"/>
    <row r="41840" ht="13.5" customHeight="1"/>
    <row r="41841" ht="13.5" customHeight="1"/>
    <row r="41842" ht="13.5" customHeight="1"/>
    <row r="41843" ht="13.5" customHeight="1"/>
    <row r="41844" ht="13.5" customHeight="1"/>
    <row r="41845" ht="13.5" customHeight="1"/>
    <row r="41846" ht="13.5" customHeight="1"/>
    <row r="41847" ht="13.5" customHeight="1"/>
    <row r="41848" ht="13.5" customHeight="1"/>
    <row r="41849" ht="13.5" customHeight="1"/>
    <row r="41850" ht="13.5" customHeight="1"/>
    <row r="41851" ht="13.5" customHeight="1"/>
    <row r="41852" ht="13.5" customHeight="1"/>
    <row r="41853" ht="13.5" customHeight="1"/>
    <row r="41854" ht="13.5" customHeight="1"/>
    <row r="41855" ht="13.5" customHeight="1"/>
    <row r="41856" ht="13.5" customHeight="1"/>
    <row r="41857" ht="13.5" customHeight="1"/>
    <row r="41858" ht="13.5" customHeight="1"/>
    <row r="41859" ht="13.5" customHeight="1"/>
    <row r="41860" ht="13.5" customHeight="1"/>
    <row r="41861" ht="13.5" customHeight="1"/>
    <row r="41862" ht="13.5" customHeight="1"/>
    <row r="41863" ht="13.5" customHeight="1"/>
    <row r="41864" ht="13.5" customHeight="1"/>
    <row r="41865" ht="13.5" customHeight="1"/>
    <row r="41866" ht="13.5" customHeight="1"/>
    <row r="41867" ht="13.5" customHeight="1"/>
    <row r="41868" ht="13.5" customHeight="1"/>
    <row r="41869" ht="13.5" customHeight="1"/>
    <row r="41870" ht="13.5" customHeight="1"/>
    <row r="41871" ht="13.5" customHeight="1"/>
    <row r="41872" ht="13.5" customHeight="1"/>
    <row r="41873" ht="13.5" customHeight="1"/>
    <row r="41874" ht="13.5" customHeight="1"/>
    <row r="41875" ht="13.5" customHeight="1"/>
    <row r="41876" ht="13.5" customHeight="1"/>
    <row r="41877" ht="13.5" customHeight="1"/>
    <row r="41878" ht="13.5" customHeight="1"/>
    <row r="41879" ht="13.5" customHeight="1"/>
    <row r="41880" ht="13.5" customHeight="1"/>
    <row r="41881" ht="13.5" customHeight="1"/>
    <row r="41882" ht="13.5" customHeight="1"/>
    <row r="41883" ht="13.5" customHeight="1"/>
    <row r="41884" ht="13.5" customHeight="1"/>
    <row r="41885" ht="13.5" customHeight="1"/>
    <row r="41886" ht="13.5" customHeight="1"/>
    <row r="41887" ht="13.5" customHeight="1"/>
    <row r="41888" ht="13.5" customHeight="1"/>
    <row r="41889" ht="13.5" customHeight="1"/>
    <row r="41890" ht="13.5" customHeight="1"/>
    <row r="41891" ht="13.5" customHeight="1"/>
    <row r="41892" ht="13.5" customHeight="1"/>
    <row r="41893" ht="13.5" customHeight="1"/>
    <row r="41894" ht="13.5" customHeight="1"/>
    <row r="41895" ht="13.5" customHeight="1"/>
    <row r="41896" ht="13.5" customHeight="1"/>
    <row r="41897" ht="13.5" customHeight="1"/>
    <row r="41898" ht="13.5" customHeight="1"/>
    <row r="41899" ht="13.5" customHeight="1"/>
    <row r="41900" ht="13.5" customHeight="1"/>
    <row r="41901" ht="13.5" customHeight="1"/>
    <row r="41902" ht="13.5" customHeight="1"/>
    <row r="41903" ht="13.5" customHeight="1"/>
    <row r="41904" ht="13.5" customHeight="1"/>
    <row r="41905" ht="13.5" customHeight="1"/>
    <row r="41906" ht="13.5" customHeight="1"/>
    <row r="41907" ht="13.5" customHeight="1"/>
    <row r="41908" ht="13.5" customHeight="1"/>
    <row r="41909" ht="13.5" customHeight="1"/>
    <row r="41910" ht="13.5" customHeight="1"/>
    <row r="41911" ht="13.5" customHeight="1"/>
    <row r="41912" ht="13.5" customHeight="1"/>
    <row r="41913" ht="13.5" customHeight="1"/>
    <row r="41914" ht="13.5" customHeight="1"/>
    <row r="41915" ht="13.5" customHeight="1"/>
    <row r="41916" ht="13.5" customHeight="1"/>
    <row r="41917" ht="13.5" customHeight="1"/>
    <row r="41918" ht="13.5" customHeight="1"/>
    <row r="41919" ht="13.5" customHeight="1"/>
    <row r="41920" ht="13.5" customHeight="1"/>
    <row r="41921" ht="13.5" customHeight="1"/>
    <row r="41922" ht="13.5" customHeight="1"/>
    <row r="41923" ht="13.5" customHeight="1"/>
    <row r="41924" ht="13.5" customHeight="1"/>
    <row r="41925" ht="13.5" customHeight="1"/>
    <row r="41926" ht="13.5" customHeight="1"/>
    <row r="41927" ht="13.5" customHeight="1"/>
    <row r="41928" ht="13.5" customHeight="1"/>
    <row r="41929" ht="13.5" customHeight="1"/>
    <row r="41930" ht="13.5" customHeight="1"/>
    <row r="41931" ht="13.5" customHeight="1"/>
    <row r="41932" ht="13.5" customHeight="1"/>
    <row r="41933" ht="13.5" customHeight="1"/>
    <row r="41934" ht="13.5" customHeight="1"/>
    <row r="41935" ht="13.5" customHeight="1"/>
    <row r="41936" ht="13.5" customHeight="1"/>
    <row r="41937" ht="13.5" customHeight="1"/>
    <row r="41938" ht="13.5" customHeight="1"/>
    <row r="41939" ht="13.5" customHeight="1"/>
    <row r="41940" ht="13.5" customHeight="1"/>
    <row r="41941" ht="13.5" customHeight="1"/>
    <row r="41942" ht="13.5" customHeight="1"/>
    <row r="41943" ht="13.5" customHeight="1"/>
    <row r="41944" ht="13.5" customHeight="1"/>
    <row r="41945" ht="13.5" customHeight="1"/>
    <row r="41946" ht="13.5" customHeight="1"/>
    <row r="41947" ht="13.5" customHeight="1"/>
    <row r="41948" ht="13.5" customHeight="1"/>
    <row r="41949" ht="13.5" customHeight="1"/>
    <row r="41950" ht="13.5" customHeight="1"/>
    <row r="41951" ht="13.5" customHeight="1"/>
    <row r="41952" ht="13.5" customHeight="1"/>
    <row r="41953" ht="13.5" customHeight="1"/>
    <row r="41954" ht="13.5" customHeight="1"/>
    <row r="41955" ht="13.5" customHeight="1"/>
    <row r="41956" ht="13.5" customHeight="1"/>
    <row r="41957" ht="13.5" customHeight="1"/>
    <row r="41958" ht="13.5" customHeight="1"/>
    <row r="41959" ht="13.5" customHeight="1"/>
    <row r="41960" ht="13.5" customHeight="1"/>
    <row r="41961" ht="13.5" customHeight="1"/>
    <row r="41962" ht="13.5" customHeight="1"/>
    <row r="41963" ht="13.5" customHeight="1"/>
    <row r="41964" ht="13.5" customHeight="1"/>
    <row r="41965" ht="13.5" customHeight="1"/>
    <row r="41966" ht="13.5" customHeight="1"/>
    <row r="41967" ht="13.5" customHeight="1"/>
    <row r="41968" ht="13.5" customHeight="1"/>
    <row r="41969" ht="13.5" customHeight="1"/>
    <row r="41970" ht="13.5" customHeight="1"/>
    <row r="41971" ht="13.5" customHeight="1"/>
    <row r="41972" ht="13.5" customHeight="1"/>
    <row r="41973" ht="13.5" customHeight="1"/>
    <row r="41974" ht="13.5" customHeight="1"/>
    <row r="41975" ht="13.5" customHeight="1"/>
    <row r="41976" ht="13.5" customHeight="1"/>
    <row r="41977" ht="13.5" customHeight="1"/>
    <row r="41978" ht="13.5" customHeight="1"/>
    <row r="41979" ht="13.5" customHeight="1"/>
    <row r="41980" ht="13.5" customHeight="1"/>
    <row r="41981" ht="13.5" customHeight="1"/>
    <row r="41982" ht="13.5" customHeight="1"/>
    <row r="41983" ht="13.5" customHeight="1"/>
    <row r="41984" ht="13.5" customHeight="1"/>
    <row r="41985" ht="13.5" customHeight="1"/>
    <row r="41986" ht="13.5" customHeight="1"/>
    <row r="41987" ht="13.5" customHeight="1"/>
    <row r="41988" ht="13.5" customHeight="1"/>
    <row r="41989" ht="13.5" customHeight="1"/>
    <row r="41990" ht="13.5" customHeight="1"/>
    <row r="41991" ht="13.5" customHeight="1"/>
    <row r="41992" ht="13.5" customHeight="1"/>
    <row r="41993" ht="13.5" customHeight="1"/>
    <row r="41994" ht="13.5" customHeight="1"/>
    <row r="41995" ht="13.5" customHeight="1"/>
    <row r="41996" ht="13.5" customHeight="1"/>
    <row r="41997" ht="13.5" customHeight="1"/>
    <row r="41998" ht="13.5" customHeight="1"/>
    <row r="41999" ht="13.5" customHeight="1"/>
    <row r="42000" ht="13.5" customHeight="1"/>
    <row r="42001" ht="13.5" customHeight="1"/>
    <row r="42002" ht="13.5" customHeight="1"/>
    <row r="42003" ht="13.5" customHeight="1"/>
    <row r="42004" ht="13.5" customHeight="1"/>
    <row r="42005" ht="13.5" customHeight="1"/>
    <row r="42006" ht="13.5" customHeight="1"/>
    <row r="42007" ht="13.5" customHeight="1"/>
    <row r="42008" ht="13.5" customHeight="1"/>
    <row r="42009" ht="13.5" customHeight="1"/>
    <row r="42010" ht="13.5" customHeight="1"/>
    <row r="42011" ht="13.5" customHeight="1"/>
    <row r="42012" ht="13.5" customHeight="1"/>
    <row r="42013" ht="13.5" customHeight="1"/>
    <row r="42014" ht="13.5" customHeight="1"/>
    <row r="42015" ht="13.5" customHeight="1"/>
    <row r="42016" ht="13.5" customHeight="1"/>
    <row r="42017" ht="13.5" customHeight="1"/>
    <row r="42018" ht="13.5" customHeight="1"/>
    <row r="42019" ht="13.5" customHeight="1"/>
    <row r="42020" ht="13.5" customHeight="1"/>
    <row r="42021" ht="13.5" customHeight="1"/>
    <row r="42022" ht="13.5" customHeight="1"/>
    <row r="42023" ht="13.5" customHeight="1"/>
    <row r="42024" ht="13.5" customHeight="1"/>
    <row r="42025" ht="13.5" customHeight="1"/>
    <row r="42026" ht="13.5" customHeight="1"/>
    <row r="42027" ht="13.5" customHeight="1"/>
    <row r="42028" ht="13.5" customHeight="1"/>
    <row r="42029" ht="13.5" customHeight="1"/>
    <row r="42030" ht="13.5" customHeight="1"/>
    <row r="42031" ht="13.5" customHeight="1"/>
    <row r="42032" ht="13.5" customHeight="1"/>
    <row r="42033" ht="13.5" customHeight="1"/>
    <row r="42034" ht="13.5" customHeight="1"/>
    <row r="42035" ht="13.5" customHeight="1"/>
    <row r="42036" ht="13.5" customHeight="1"/>
    <row r="42037" ht="13.5" customHeight="1"/>
    <row r="42038" ht="13.5" customHeight="1"/>
    <row r="42039" ht="13.5" customHeight="1"/>
    <row r="42040" ht="13.5" customHeight="1"/>
    <row r="42041" ht="13.5" customHeight="1"/>
    <row r="42042" ht="13.5" customHeight="1"/>
    <row r="42043" ht="13.5" customHeight="1"/>
    <row r="42044" ht="13.5" customHeight="1"/>
    <row r="42045" ht="13.5" customHeight="1"/>
    <row r="42046" ht="13.5" customHeight="1"/>
    <row r="42047" ht="13.5" customHeight="1"/>
    <row r="42048" ht="13.5" customHeight="1"/>
    <row r="42049" ht="13.5" customHeight="1"/>
    <row r="42050" ht="13.5" customHeight="1"/>
    <row r="42051" ht="13.5" customHeight="1"/>
    <row r="42052" ht="13.5" customHeight="1"/>
    <row r="42053" ht="13.5" customHeight="1"/>
    <row r="42054" ht="13.5" customHeight="1"/>
    <row r="42055" ht="13.5" customHeight="1"/>
    <row r="42056" ht="13.5" customHeight="1"/>
    <row r="42057" ht="13.5" customHeight="1"/>
    <row r="42058" ht="13.5" customHeight="1"/>
    <row r="42059" ht="13.5" customHeight="1"/>
    <row r="42060" ht="13.5" customHeight="1"/>
    <row r="42061" ht="13.5" customHeight="1"/>
    <row r="42062" ht="13.5" customHeight="1"/>
    <row r="42063" ht="13.5" customHeight="1"/>
    <row r="42064" ht="13.5" customHeight="1"/>
    <row r="42065" ht="13.5" customHeight="1"/>
    <row r="42066" ht="13.5" customHeight="1"/>
    <row r="42067" ht="13.5" customHeight="1"/>
    <row r="42068" ht="13.5" customHeight="1"/>
    <row r="42069" ht="13.5" customHeight="1"/>
    <row r="42070" ht="13.5" customHeight="1"/>
    <row r="42071" ht="13.5" customHeight="1"/>
    <row r="42072" ht="13.5" customHeight="1"/>
    <row r="42073" ht="13.5" customHeight="1"/>
    <row r="42074" ht="13.5" customHeight="1"/>
    <row r="42075" ht="13.5" customHeight="1"/>
    <row r="42076" ht="13.5" customHeight="1"/>
    <row r="42077" ht="13.5" customHeight="1"/>
    <row r="42078" ht="13.5" customHeight="1"/>
    <row r="42079" ht="13.5" customHeight="1"/>
    <row r="42080" ht="13.5" customHeight="1"/>
    <row r="42081" ht="13.5" customHeight="1"/>
    <row r="42082" ht="13.5" customHeight="1"/>
    <row r="42083" ht="13.5" customHeight="1"/>
    <row r="42084" ht="13.5" customHeight="1"/>
    <row r="42085" ht="13.5" customHeight="1"/>
    <row r="42086" ht="13.5" customHeight="1"/>
    <row r="42087" ht="13.5" customHeight="1"/>
    <row r="42088" ht="13.5" customHeight="1"/>
    <row r="42089" ht="13.5" customHeight="1"/>
    <row r="42090" ht="13.5" customHeight="1"/>
    <row r="42091" ht="13.5" customHeight="1"/>
    <row r="42092" ht="13.5" customHeight="1"/>
    <row r="42093" ht="13.5" customHeight="1"/>
    <row r="42094" ht="13.5" customHeight="1"/>
    <row r="42095" ht="13.5" customHeight="1"/>
    <row r="42096" ht="13.5" customHeight="1"/>
    <row r="42097" ht="13.5" customHeight="1"/>
    <row r="42098" ht="13.5" customHeight="1"/>
    <row r="42099" ht="13.5" customHeight="1"/>
    <row r="42100" ht="13.5" customHeight="1"/>
    <row r="42101" ht="13.5" customHeight="1"/>
    <row r="42102" ht="13.5" customHeight="1"/>
    <row r="42103" ht="13.5" customHeight="1"/>
    <row r="42104" ht="13.5" customHeight="1"/>
    <row r="42105" ht="13.5" customHeight="1"/>
    <row r="42106" ht="13.5" customHeight="1"/>
    <row r="42107" ht="13.5" customHeight="1"/>
    <row r="42108" ht="13.5" customHeight="1"/>
    <row r="42109" ht="13.5" customHeight="1"/>
    <row r="42110" ht="13.5" customHeight="1"/>
    <row r="42111" ht="13.5" customHeight="1"/>
    <row r="42112" ht="13.5" customHeight="1"/>
    <row r="42113" ht="13.5" customHeight="1"/>
    <row r="42114" ht="13.5" customHeight="1"/>
    <row r="42115" ht="13.5" customHeight="1"/>
    <row r="42116" ht="13.5" customHeight="1"/>
    <row r="42117" ht="13.5" customHeight="1"/>
    <row r="42118" ht="13.5" customHeight="1"/>
    <row r="42119" ht="13.5" customHeight="1"/>
    <row r="42120" ht="13.5" customHeight="1"/>
    <row r="42121" ht="13.5" customHeight="1"/>
    <row r="42122" ht="13.5" customHeight="1"/>
    <row r="42123" ht="13.5" customHeight="1"/>
    <row r="42124" ht="13.5" customHeight="1"/>
    <row r="42125" ht="13.5" customHeight="1"/>
    <row r="42126" ht="13.5" customHeight="1"/>
    <row r="42127" ht="13.5" customHeight="1"/>
    <row r="42128" ht="13.5" customHeight="1"/>
    <row r="42129" ht="13.5" customHeight="1"/>
    <row r="42130" ht="13.5" customHeight="1"/>
    <row r="42131" ht="13.5" customHeight="1"/>
    <row r="42132" ht="13.5" customHeight="1"/>
    <row r="42133" ht="13.5" customHeight="1"/>
    <row r="42134" ht="13.5" customHeight="1"/>
    <row r="42135" ht="13.5" customHeight="1"/>
    <row r="42136" ht="13.5" customHeight="1"/>
    <row r="42137" ht="13.5" customHeight="1"/>
    <row r="42138" ht="13.5" customHeight="1"/>
    <row r="42139" ht="13.5" customHeight="1"/>
    <row r="42140" ht="13.5" customHeight="1"/>
    <row r="42141" ht="13.5" customHeight="1"/>
    <row r="42142" ht="13.5" customHeight="1"/>
    <row r="42143" ht="13.5" customHeight="1"/>
    <row r="42144" ht="13.5" customHeight="1"/>
    <row r="42145" ht="13.5" customHeight="1"/>
    <row r="42146" ht="13.5" customHeight="1"/>
    <row r="42147" ht="13.5" customHeight="1"/>
    <row r="42148" ht="13.5" customHeight="1"/>
    <row r="42149" ht="13.5" customHeight="1"/>
    <row r="42150" ht="13.5" customHeight="1"/>
    <row r="42151" ht="13.5" customHeight="1"/>
    <row r="42152" ht="13.5" customHeight="1"/>
    <row r="42153" ht="13.5" customHeight="1"/>
    <row r="42154" ht="13.5" customHeight="1"/>
    <row r="42155" ht="13.5" customHeight="1"/>
    <row r="42156" ht="13.5" customHeight="1"/>
    <row r="42157" ht="13.5" customHeight="1"/>
    <row r="42158" ht="13.5" customHeight="1"/>
    <row r="42159" ht="13.5" customHeight="1"/>
    <row r="42160" ht="13.5" customHeight="1"/>
    <row r="42161" ht="13.5" customHeight="1"/>
    <row r="42162" ht="13.5" customHeight="1"/>
    <row r="42163" ht="13.5" customHeight="1"/>
    <row r="42164" ht="13.5" customHeight="1"/>
    <row r="42165" ht="13.5" customHeight="1"/>
    <row r="42166" ht="13.5" customHeight="1"/>
    <row r="42167" ht="13.5" customHeight="1"/>
    <row r="42168" ht="13.5" customHeight="1"/>
    <row r="42169" ht="13.5" customHeight="1"/>
    <row r="42170" ht="13.5" customHeight="1"/>
    <row r="42171" ht="13.5" customHeight="1"/>
    <row r="42172" ht="13.5" customHeight="1"/>
    <row r="42173" ht="13.5" customHeight="1"/>
    <row r="42174" ht="13.5" customHeight="1"/>
    <row r="42175" ht="13.5" customHeight="1"/>
    <row r="42176" ht="13.5" customHeight="1"/>
    <row r="42177" ht="13.5" customHeight="1"/>
    <row r="42178" ht="13.5" customHeight="1"/>
    <row r="42179" ht="13.5" customHeight="1"/>
    <row r="42180" ht="13.5" customHeight="1"/>
    <row r="42181" ht="13.5" customHeight="1"/>
    <row r="42182" ht="13.5" customHeight="1"/>
    <row r="42183" ht="13.5" customHeight="1"/>
    <row r="42184" ht="13.5" customHeight="1"/>
    <row r="42185" ht="13.5" customHeight="1"/>
    <row r="42186" ht="13.5" customHeight="1"/>
    <row r="42187" ht="13.5" customHeight="1"/>
    <row r="42188" ht="13.5" customHeight="1"/>
    <row r="42189" ht="13.5" customHeight="1"/>
    <row r="42190" ht="13.5" customHeight="1"/>
    <row r="42191" ht="13.5" customHeight="1"/>
    <row r="42192" ht="13.5" customHeight="1"/>
    <row r="42193" ht="13.5" customHeight="1"/>
    <row r="42194" ht="13.5" customHeight="1"/>
    <row r="42195" ht="13.5" customHeight="1"/>
    <row r="42196" ht="13.5" customHeight="1"/>
    <row r="42197" ht="13.5" customHeight="1"/>
    <row r="42198" ht="13.5" customHeight="1"/>
    <row r="42199" ht="13.5" customHeight="1"/>
    <row r="42200" ht="13.5" customHeight="1"/>
    <row r="42201" ht="13.5" customHeight="1"/>
    <row r="42202" ht="13.5" customHeight="1"/>
    <row r="42203" ht="13.5" customHeight="1"/>
    <row r="42204" ht="13.5" customHeight="1"/>
    <row r="42205" ht="13.5" customHeight="1"/>
    <row r="42206" ht="13.5" customHeight="1"/>
    <row r="42207" ht="13.5" customHeight="1"/>
    <row r="42208" ht="13.5" customHeight="1"/>
    <row r="42209" ht="13.5" customHeight="1"/>
    <row r="42210" ht="13.5" customHeight="1"/>
    <row r="42211" ht="13.5" customHeight="1"/>
    <row r="42212" ht="13.5" customHeight="1"/>
    <row r="42213" ht="13.5" customHeight="1"/>
    <row r="42214" ht="13.5" customHeight="1"/>
    <row r="42215" ht="13.5" customHeight="1"/>
    <row r="42216" ht="13.5" customHeight="1"/>
    <row r="42217" ht="13.5" customHeight="1"/>
    <row r="42218" ht="13.5" customHeight="1"/>
    <row r="42219" ht="13.5" customHeight="1"/>
    <row r="42220" ht="13.5" customHeight="1"/>
    <row r="42221" ht="13.5" customHeight="1"/>
    <row r="42222" ht="13.5" customHeight="1"/>
    <row r="42223" ht="13.5" customHeight="1"/>
    <row r="42224" ht="13.5" customHeight="1"/>
    <row r="42225" ht="13.5" customHeight="1"/>
    <row r="42226" ht="13.5" customHeight="1"/>
    <row r="42227" ht="13.5" customHeight="1"/>
    <row r="42228" ht="13.5" customHeight="1"/>
    <row r="42229" ht="13.5" customHeight="1"/>
    <row r="42230" ht="13.5" customHeight="1"/>
    <row r="42231" ht="13.5" customHeight="1"/>
    <row r="42232" ht="13.5" customHeight="1"/>
    <row r="42233" ht="13.5" customHeight="1"/>
    <row r="42234" ht="13.5" customHeight="1"/>
    <row r="42235" ht="13.5" customHeight="1"/>
    <row r="42236" ht="13.5" customHeight="1"/>
    <row r="42237" ht="13.5" customHeight="1"/>
    <row r="42238" ht="13.5" customHeight="1"/>
    <row r="42239" ht="13.5" customHeight="1"/>
    <row r="42240" ht="13.5" customHeight="1"/>
    <row r="42241" ht="13.5" customHeight="1"/>
    <row r="42242" ht="13.5" customHeight="1"/>
    <row r="42243" ht="13.5" customHeight="1"/>
    <row r="42244" ht="13.5" customHeight="1"/>
    <row r="42245" ht="13.5" customHeight="1"/>
    <row r="42246" ht="13.5" customHeight="1"/>
    <row r="42247" ht="13.5" customHeight="1"/>
    <row r="42248" ht="13.5" customHeight="1"/>
    <row r="42249" ht="13.5" customHeight="1"/>
    <row r="42250" ht="13.5" customHeight="1"/>
    <row r="42251" ht="13.5" customHeight="1"/>
    <row r="42252" ht="13.5" customHeight="1"/>
    <row r="42253" ht="13.5" customHeight="1"/>
    <row r="42254" ht="13.5" customHeight="1"/>
    <row r="42255" ht="13.5" customHeight="1"/>
    <row r="42256" ht="13.5" customHeight="1"/>
    <row r="42257" ht="13.5" customHeight="1"/>
    <row r="42258" ht="13.5" customHeight="1"/>
    <row r="42259" ht="13.5" customHeight="1"/>
    <row r="42260" ht="13.5" customHeight="1"/>
    <row r="42261" ht="13.5" customHeight="1"/>
    <row r="42262" ht="13.5" customHeight="1"/>
    <row r="42263" ht="13.5" customHeight="1"/>
    <row r="42264" ht="13.5" customHeight="1"/>
    <row r="42265" ht="13.5" customHeight="1"/>
    <row r="42266" ht="13.5" customHeight="1"/>
    <row r="42267" ht="13.5" customHeight="1"/>
    <row r="42268" ht="13.5" customHeight="1"/>
    <row r="42269" ht="13.5" customHeight="1"/>
    <row r="42270" ht="13.5" customHeight="1"/>
    <row r="42271" ht="13.5" customHeight="1"/>
    <row r="42272" ht="13.5" customHeight="1"/>
    <row r="42273" ht="13.5" customHeight="1"/>
    <row r="42274" ht="13.5" customHeight="1"/>
    <row r="42275" ht="13.5" customHeight="1"/>
    <row r="42276" ht="13.5" customHeight="1"/>
    <row r="42277" ht="13.5" customHeight="1"/>
    <row r="42278" ht="13.5" customHeight="1"/>
    <row r="42279" ht="13.5" customHeight="1"/>
    <row r="42280" ht="13.5" customHeight="1"/>
    <row r="42281" ht="13.5" customHeight="1"/>
    <row r="42282" ht="13.5" customHeight="1"/>
    <row r="42283" ht="13.5" customHeight="1"/>
    <row r="42284" ht="13.5" customHeight="1"/>
    <row r="42285" ht="13.5" customHeight="1"/>
    <row r="42286" ht="13.5" customHeight="1"/>
    <row r="42287" ht="13.5" customHeight="1"/>
    <row r="42288" ht="13.5" customHeight="1"/>
    <row r="42289" ht="13.5" customHeight="1"/>
    <row r="42290" ht="13.5" customHeight="1"/>
    <row r="42291" ht="13.5" customHeight="1"/>
    <row r="42292" ht="13.5" customHeight="1"/>
    <row r="42293" ht="13.5" customHeight="1"/>
    <row r="42294" ht="13.5" customHeight="1"/>
    <row r="42295" ht="13.5" customHeight="1"/>
    <row r="42296" ht="13.5" customHeight="1"/>
    <row r="42297" ht="13.5" customHeight="1"/>
    <row r="42298" ht="13.5" customHeight="1"/>
    <row r="42299" ht="13.5" customHeight="1"/>
    <row r="42300" ht="13.5" customHeight="1"/>
    <row r="42301" ht="13.5" customHeight="1"/>
    <row r="42302" ht="13.5" customHeight="1"/>
    <row r="42303" ht="13.5" customHeight="1"/>
    <row r="42304" ht="13.5" customHeight="1"/>
    <row r="42305" ht="13.5" customHeight="1"/>
    <row r="42306" ht="13.5" customHeight="1"/>
    <row r="42307" ht="13.5" customHeight="1"/>
    <row r="42308" ht="13.5" customHeight="1"/>
    <row r="42309" ht="13.5" customHeight="1"/>
    <row r="42310" ht="13.5" customHeight="1"/>
    <row r="42311" ht="13.5" customHeight="1"/>
    <row r="42312" ht="13.5" customHeight="1"/>
    <row r="42313" ht="13.5" customHeight="1"/>
    <row r="42314" ht="13.5" customHeight="1"/>
    <row r="42315" ht="13.5" customHeight="1"/>
    <row r="42316" ht="13.5" customHeight="1"/>
    <row r="42317" ht="13.5" customHeight="1"/>
    <row r="42318" ht="13.5" customHeight="1"/>
    <row r="42319" ht="13.5" customHeight="1"/>
    <row r="42320" ht="13.5" customHeight="1"/>
    <row r="42321" ht="13.5" customHeight="1"/>
    <row r="42322" ht="13.5" customHeight="1"/>
    <row r="42323" ht="13.5" customHeight="1"/>
    <row r="42324" ht="13.5" customHeight="1"/>
    <row r="42325" ht="13.5" customHeight="1"/>
    <row r="42326" ht="13.5" customHeight="1"/>
    <row r="42327" ht="13.5" customHeight="1"/>
    <row r="42328" ht="13.5" customHeight="1"/>
    <row r="42329" ht="13.5" customHeight="1"/>
    <row r="42330" ht="13.5" customHeight="1"/>
    <row r="42331" ht="13.5" customHeight="1"/>
    <row r="42332" ht="13.5" customHeight="1"/>
    <row r="42333" ht="13.5" customHeight="1"/>
    <row r="42334" ht="13.5" customHeight="1"/>
    <row r="42335" ht="13.5" customHeight="1"/>
    <row r="42336" ht="13.5" customHeight="1"/>
    <row r="42337" ht="13.5" customHeight="1"/>
    <row r="42338" ht="13.5" customHeight="1"/>
    <row r="42339" ht="13.5" customHeight="1"/>
    <row r="42340" ht="13.5" customHeight="1"/>
    <row r="42341" ht="13.5" customHeight="1"/>
    <row r="42342" ht="13.5" customHeight="1"/>
    <row r="42343" ht="13.5" customHeight="1"/>
    <row r="42344" ht="13.5" customHeight="1"/>
    <row r="42345" ht="13.5" customHeight="1"/>
    <row r="42346" ht="13.5" customHeight="1"/>
    <row r="42347" ht="13.5" customHeight="1"/>
    <row r="42348" ht="13.5" customHeight="1"/>
    <row r="42349" ht="13.5" customHeight="1"/>
    <row r="42350" ht="13.5" customHeight="1"/>
    <row r="42351" ht="13.5" customHeight="1"/>
    <row r="42352" ht="13.5" customHeight="1"/>
    <row r="42353" ht="13.5" customHeight="1"/>
    <row r="42354" ht="13.5" customHeight="1"/>
    <row r="42355" ht="13.5" customHeight="1"/>
    <row r="42356" ht="13.5" customHeight="1"/>
    <row r="42357" ht="13.5" customHeight="1"/>
    <row r="42358" ht="13.5" customHeight="1"/>
    <row r="42359" ht="13.5" customHeight="1"/>
    <row r="42360" ht="13.5" customHeight="1"/>
    <row r="42361" ht="13.5" customHeight="1"/>
    <row r="42362" ht="13.5" customHeight="1"/>
    <row r="42363" ht="13.5" customHeight="1"/>
    <row r="42364" ht="13.5" customHeight="1"/>
    <row r="42365" ht="13.5" customHeight="1"/>
    <row r="42366" ht="13.5" customHeight="1"/>
    <row r="42367" ht="13.5" customHeight="1"/>
    <row r="42368" ht="13.5" customHeight="1"/>
    <row r="42369" ht="13.5" customHeight="1"/>
    <row r="42370" ht="13.5" customHeight="1"/>
    <row r="42371" ht="13.5" customHeight="1"/>
    <row r="42372" ht="13.5" customHeight="1"/>
    <row r="42373" ht="13.5" customHeight="1"/>
    <row r="42374" ht="13.5" customHeight="1"/>
    <row r="42375" ht="13.5" customHeight="1"/>
    <row r="42376" ht="13.5" customHeight="1"/>
    <row r="42377" ht="13.5" customHeight="1"/>
    <row r="42378" ht="13.5" customHeight="1"/>
    <row r="42379" ht="13.5" customHeight="1"/>
    <row r="42380" ht="13.5" customHeight="1"/>
    <row r="42381" ht="13.5" customHeight="1"/>
    <row r="42382" ht="13.5" customHeight="1"/>
    <row r="42383" ht="13.5" customHeight="1"/>
    <row r="42384" ht="13.5" customHeight="1"/>
    <row r="42385" ht="13.5" customHeight="1"/>
    <row r="42386" ht="13.5" customHeight="1"/>
    <row r="42387" ht="13.5" customHeight="1"/>
    <row r="42388" ht="13.5" customHeight="1"/>
    <row r="42389" ht="13.5" customHeight="1"/>
    <row r="42390" ht="13.5" customHeight="1"/>
    <row r="42391" ht="13.5" customHeight="1"/>
    <row r="42392" ht="13.5" customHeight="1"/>
    <row r="42393" ht="13.5" customHeight="1"/>
    <row r="42394" ht="13.5" customHeight="1"/>
    <row r="42395" ht="13.5" customHeight="1"/>
    <row r="42396" ht="13.5" customHeight="1"/>
    <row r="42397" ht="13.5" customHeight="1"/>
    <row r="42398" ht="13.5" customHeight="1"/>
    <row r="42399" ht="13.5" customHeight="1"/>
    <row r="42400" ht="13.5" customHeight="1"/>
    <row r="42401" ht="13.5" customHeight="1"/>
    <row r="42402" ht="13.5" customHeight="1"/>
    <row r="42403" ht="13.5" customHeight="1"/>
    <row r="42404" ht="13.5" customHeight="1"/>
    <row r="42405" ht="13.5" customHeight="1"/>
    <row r="42406" ht="13.5" customHeight="1"/>
    <row r="42407" ht="13.5" customHeight="1"/>
    <row r="42408" ht="13.5" customHeight="1"/>
    <row r="42409" ht="13.5" customHeight="1"/>
    <row r="42410" ht="13.5" customHeight="1"/>
    <row r="42411" ht="13.5" customHeight="1"/>
    <row r="42412" ht="13.5" customHeight="1"/>
    <row r="42413" ht="13.5" customHeight="1"/>
    <row r="42414" ht="13.5" customHeight="1"/>
    <row r="42415" ht="13.5" customHeight="1"/>
    <row r="42416" ht="13.5" customHeight="1"/>
    <row r="42417" ht="13.5" customHeight="1"/>
    <row r="42418" ht="13.5" customHeight="1"/>
    <row r="42419" ht="13.5" customHeight="1"/>
    <row r="42420" ht="13.5" customHeight="1"/>
    <row r="42421" ht="13.5" customHeight="1"/>
    <row r="42422" ht="13.5" customHeight="1"/>
    <row r="42423" ht="13.5" customHeight="1"/>
    <row r="42424" ht="13.5" customHeight="1"/>
    <row r="42425" ht="13.5" customHeight="1"/>
    <row r="42426" ht="13.5" customHeight="1"/>
    <row r="42427" ht="13.5" customHeight="1"/>
    <row r="42428" ht="13.5" customHeight="1"/>
    <row r="42429" ht="13.5" customHeight="1"/>
    <row r="42430" ht="13.5" customHeight="1"/>
    <row r="42431" ht="13.5" customHeight="1"/>
    <row r="42432" ht="13.5" customHeight="1"/>
    <row r="42433" ht="13.5" customHeight="1"/>
    <row r="42434" ht="13.5" customHeight="1"/>
    <row r="42435" ht="13.5" customHeight="1"/>
    <row r="42436" ht="13.5" customHeight="1"/>
    <row r="42437" ht="13.5" customHeight="1"/>
    <row r="42438" ht="13.5" customHeight="1"/>
    <row r="42439" ht="13.5" customHeight="1"/>
    <row r="42440" ht="13.5" customHeight="1"/>
    <row r="42441" ht="13.5" customHeight="1"/>
    <row r="42442" ht="13.5" customHeight="1"/>
    <row r="42443" ht="13.5" customHeight="1"/>
    <row r="42444" ht="13.5" customHeight="1"/>
    <row r="42445" ht="13.5" customHeight="1"/>
    <row r="42446" ht="13.5" customHeight="1"/>
    <row r="42447" ht="13.5" customHeight="1"/>
    <row r="42448" ht="13.5" customHeight="1"/>
    <row r="42449" ht="13.5" customHeight="1"/>
    <row r="42450" ht="13.5" customHeight="1"/>
    <row r="42451" ht="13.5" customHeight="1"/>
    <row r="42452" ht="13.5" customHeight="1"/>
    <row r="42453" ht="13.5" customHeight="1"/>
    <row r="42454" ht="13.5" customHeight="1"/>
    <row r="42455" ht="13.5" customHeight="1"/>
    <row r="42456" ht="13.5" customHeight="1"/>
    <row r="42457" ht="13.5" customHeight="1"/>
    <row r="42458" ht="13.5" customHeight="1"/>
    <row r="42459" ht="13.5" customHeight="1"/>
    <row r="42460" ht="13.5" customHeight="1"/>
    <row r="42461" ht="13.5" customHeight="1"/>
    <row r="42462" ht="13.5" customHeight="1"/>
    <row r="42463" ht="13.5" customHeight="1"/>
    <row r="42464" ht="13.5" customHeight="1"/>
    <row r="42465" ht="13.5" customHeight="1"/>
    <row r="42466" ht="13.5" customHeight="1"/>
    <row r="42467" ht="13.5" customHeight="1"/>
    <row r="42468" ht="13.5" customHeight="1"/>
    <row r="42469" ht="13.5" customHeight="1"/>
    <row r="42470" ht="13.5" customHeight="1"/>
    <row r="42471" ht="13.5" customHeight="1"/>
    <row r="42472" ht="13.5" customHeight="1"/>
    <row r="42473" ht="13.5" customHeight="1"/>
    <row r="42474" ht="13.5" customHeight="1"/>
    <row r="42475" ht="13.5" customHeight="1"/>
    <row r="42476" ht="13.5" customHeight="1"/>
    <row r="42477" ht="13.5" customHeight="1"/>
    <row r="42478" ht="13.5" customHeight="1"/>
    <row r="42479" ht="13.5" customHeight="1"/>
    <row r="42480" ht="13.5" customHeight="1"/>
    <row r="42481" ht="13.5" customHeight="1"/>
    <row r="42482" ht="13.5" customHeight="1"/>
    <row r="42483" ht="13.5" customHeight="1"/>
    <row r="42484" ht="13.5" customHeight="1"/>
    <row r="42485" ht="13.5" customHeight="1"/>
    <row r="42486" ht="13.5" customHeight="1"/>
    <row r="42487" ht="13.5" customHeight="1"/>
    <row r="42488" ht="13.5" customHeight="1"/>
    <row r="42489" ht="13.5" customHeight="1"/>
    <row r="42490" ht="13.5" customHeight="1"/>
    <row r="42491" ht="13.5" customHeight="1"/>
    <row r="42492" ht="13.5" customHeight="1"/>
    <row r="42493" ht="13.5" customHeight="1"/>
    <row r="42494" ht="13.5" customHeight="1"/>
    <row r="42495" ht="13.5" customHeight="1"/>
    <row r="42496" ht="13.5" customHeight="1"/>
    <row r="42497" ht="13.5" customHeight="1"/>
    <row r="42498" ht="13.5" customHeight="1"/>
    <row r="42499" ht="13.5" customHeight="1"/>
    <row r="42500" ht="13.5" customHeight="1"/>
    <row r="42501" ht="13.5" customHeight="1"/>
    <row r="42502" ht="13.5" customHeight="1"/>
    <row r="42503" ht="13.5" customHeight="1"/>
    <row r="42504" ht="13.5" customHeight="1"/>
    <row r="42505" ht="13.5" customHeight="1"/>
    <row r="42506" ht="13.5" customHeight="1"/>
    <row r="42507" ht="13.5" customHeight="1"/>
    <row r="42508" ht="13.5" customHeight="1"/>
    <row r="42509" ht="13.5" customHeight="1"/>
    <row r="42510" ht="13.5" customHeight="1"/>
    <row r="42511" ht="13.5" customHeight="1"/>
    <row r="42512" ht="13.5" customHeight="1"/>
    <row r="42513" ht="13.5" customHeight="1"/>
    <row r="42514" ht="13.5" customHeight="1"/>
    <row r="42515" ht="13.5" customHeight="1"/>
    <row r="42516" ht="13.5" customHeight="1"/>
    <row r="42517" ht="13.5" customHeight="1"/>
    <row r="42518" ht="13.5" customHeight="1"/>
    <row r="42519" ht="13.5" customHeight="1"/>
    <row r="42520" ht="13.5" customHeight="1"/>
    <row r="42521" ht="13.5" customHeight="1"/>
    <row r="42522" ht="13.5" customHeight="1"/>
    <row r="42523" ht="13.5" customHeight="1"/>
    <row r="42524" ht="13.5" customHeight="1"/>
    <row r="42525" ht="13.5" customHeight="1"/>
    <row r="42526" ht="13.5" customHeight="1"/>
    <row r="42527" ht="13.5" customHeight="1"/>
    <row r="42528" ht="13.5" customHeight="1"/>
    <row r="42529" ht="13.5" customHeight="1"/>
    <row r="42530" ht="13.5" customHeight="1"/>
    <row r="42531" ht="13.5" customHeight="1"/>
    <row r="42532" ht="13.5" customHeight="1"/>
    <row r="42533" ht="13.5" customHeight="1"/>
    <row r="42534" ht="13.5" customHeight="1"/>
    <row r="42535" ht="13.5" customHeight="1"/>
    <row r="42536" ht="13.5" customHeight="1"/>
    <row r="42537" ht="13.5" customHeight="1"/>
    <row r="42538" ht="13.5" customHeight="1"/>
    <row r="42539" ht="13.5" customHeight="1"/>
    <row r="42540" ht="13.5" customHeight="1"/>
    <row r="42541" ht="13.5" customHeight="1"/>
    <row r="42542" ht="13.5" customHeight="1"/>
    <row r="42543" ht="13.5" customHeight="1"/>
    <row r="42544" ht="13.5" customHeight="1"/>
    <row r="42545" ht="13.5" customHeight="1"/>
    <row r="42546" ht="13.5" customHeight="1"/>
    <row r="42547" ht="13.5" customHeight="1"/>
    <row r="42548" ht="13.5" customHeight="1"/>
    <row r="42549" ht="13.5" customHeight="1"/>
    <row r="42550" ht="13.5" customHeight="1"/>
    <row r="42551" ht="13.5" customHeight="1"/>
    <row r="42552" ht="13.5" customHeight="1"/>
    <row r="42553" ht="13.5" customHeight="1"/>
    <row r="42554" ht="13.5" customHeight="1"/>
    <row r="42555" ht="13.5" customHeight="1"/>
    <row r="42556" ht="13.5" customHeight="1"/>
    <row r="42557" ht="13.5" customHeight="1"/>
    <row r="42558" ht="13.5" customHeight="1"/>
    <row r="42559" ht="13.5" customHeight="1"/>
    <row r="42560" ht="13.5" customHeight="1"/>
    <row r="42561" ht="13.5" customHeight="1"/>
    <row r="42562" ht="13.5" customHeight="1"/>
    <row r="42563" ht="13.5" customHeight="1"/>
    <row r="42564" ht="13.5" customHeight="1"/>
    <row r="42565" ht="13.5" customHeight="1"/>
    <row r="42566" ht="13.5" customHeight="1"/>
    <row r="42567" ht="13.5" customHeight="1"/>
    <row r="42568" ht="13.5" customHeight="1"/>
    <row r="42569" ht="13.5" customHeight="1"/>
    <row r="42570" ht="13.5" customHeight="1"/>
    <row r="42571" ht="13.5" customHeight="1"/>
    <row r="42572" ht="13.5" customHeight="1"/>
    <row r="42573" ht="13.5" customHeight="1"/>
    <row r="42574" ht="13.5" customHeight="1"/>
    <row r="42575" ht="13.5" customHeight="1"/>
    <row r="42576" ht="13.5" customHeight="1"/>
    <row r="42577" ht="13.5" customHeight="1"/>
    <row r="42578" ht="13.5" customHeight="1"/>
    <row r="42579" ht="13.5" customHeight="1"/>
    <row r="42580" ht="13.5" customHeight="1"/>
    <row r="42581" ht="13.5" customHeight="1"/>
    <row r="42582" ht="13.5" customHeight="1"/>
    <row r="42583" ht="13.5" customHeight="1"/>
    <row r="42584" ht="13.5" customHeight="1"/>
    <row r="42585" ht="13.5" customHeight="1"/>
    <row r="42586" ht="13.5" customHeight="1"/>
    <row r="42587" ht="13.5" customHeight="1"/>
    <row r="42588" ht="13.5" customHeight="1"/>
    <row r="42589" ht="13.5" customHeight="1"/>
    <row r="42590" ht="13.5" customHeight="1"/>
    <row r="42591" ht="13.5" customHeight="1"/>
    <row r="42592" ht="13.5" customHeight="1"/>
    <row r="42593" ht="13.5" customHeight="1"/>
    <row r="42594" ht="13.5" customHeight="1"/>
    <row r="42595" ht="13.5" customHeight="1"/>
    <row r="42596" ht="13.5" customHeight="1"/>
    <row r="42597" ht="13.5" customHeight="1"/>
    <row r="42598" ht="13.5" customHeight="1"/>
    <row r="42599" ht="13.5" customHeight="1"/>
    <row r="42600" ht="13.5" customHeight="1"/>
    <row r="42601" ht="13.5" customHeight="1"/>
    <row r="42602" ht="13.5" customHeight="1"/>
    <row r="42603" ht="13.5" customHeight="1"/>
    <row r="42604" ht="13.5" customHeight="1"/>
    <row r="42605" ht="13.5" customHeight="1"/>
    <row r="42606" ht="13.5" customHeight="1"/>
    <row r="42607" ht="13.5" customHeight="1"/>
    <row r="42608" ht="13.5" customHeight="1"/>
    <row r="42609" ht="13.5" customHeight="1"/>
    <row r="42610" ht="13.5" customHeight="1"/>
    <row r="42611" ht="13.5" customHeight="1"/>
    <row r="42612" ht="13.5" customHeight="1"/>
    <row r="42613" ht="13.5" customHeight="1"/>
    <row r="42614" ht="13.5" customHeight="1"/>
    <row r="42615" ht="13.5" customHeight="1"/>
    <row r="42616" ht="13.5" customHeight="1"/>
    <row r="42617" ht="13.5" customHeight="1"/>
    <row r="42618" ht="13.5" customHeight="1"/>
    <row r="42619" ht="13.5" customHeight="1"/>
    <row r="42620" ht="13.5" customHeight="1"/>
    <row r="42621" ht="13.5" customHeight="1"/>
    <row r="42622" ht="13.5" customHeight="1"/>
    <row r="42623" ht="13.5" customHeight="1"/>
    <row r="42624" ht="13.5" customHeight="1"/>
    <row r="42625" ht="13.5" customHeight="1"/>
    <row r="42626" ht="13.5" customHeight="1"/>
    <row r="42627" ht="13.5" customHeight="1"/>
    <row r="42628" ht="13.5" customHeight="1"/>
    <row r="42629" ht="13.5" customHeight="1"/>
    <row r="42630" ht="13.5" customHeight="1"/>
    <row r="42631" ht="13.5" customHeight="1"/>
    <row r="42632" ht="13.5" customHeight="1"/>
    <row r="42633" ht="13.5" customHeight="1"/>
    <row r="42634" ht="13.5" customHeight="1"/>
    <row r="42635" ht="13.5" customHeight="1"/>
    <row r="42636" ht="13.5" customHeight="1"/>
    <row r="42637" ht="13.5" customHeight="1"/>
    <row r="42638" ht="13.5" customHeight="1"/>
    <row r="42639" ht="13.5" customHeight="1"/>
    <row r="42640" ht="13.5" customHeight="1"/>
    <row r="42641" ht="13.5" customHeight="1"/>
    <row r="42642" ht="13.5" customHeight="1"/>
    <row r="42643" ht="13.5" customHeight="1"/>
    <row r="42644" ht="13.5" customHeight="1"/>
    <row r="42645" ht="13.5" customHeight="1"/>
    <row r="42646" ht="13.5" customHeight="1"/>
    <row r="42647" ht="13.5" customHeight="1"/>
    <row r="42648" ht="13.5" customHeight="1"/>
    <row r="42649" ht="13.5" customHeight="1"/>
    <row r="42650" ht="13.5" customHeight="1"/>
    <row r="42651" ht="13.5" customHeight="1"/>
    <row r="42652" ht="13.5" customHeight="1"/>
    <row r="42653" ht="13.5" customHeight="1"/>
    <row r="42654" ht="13.5" customHeight="1"/>
    <row r="42655" ht="13.5" customHeight="1"/>
    <row r="42656" ht="13.5" customHeight="1"/>
    <row r="42657" ht="13.5" customHeight="1"/>
    <row r="42658" ht="13.5" customHeight="1"/>
    <row r="42659" ht="13.5" customHeight="1"/>
    <row r="42660" ht="13.5" customHeight="1"/>
    <row r="42661" ht="13.5" customHeight="1"/>
    <row r="42662" ht="13.5" customHeight="1"/>
    <row r="42663" ht="13.5" customHeight="1"/>
    <row r="42664" ht="13.5" customHeight="1"/>
    <row r="42665" ht="13.5" customHeight="1"/>
    <row r="42666" ht="13.5" customHeight="1"/>
    <row r="42667" ht="13.5" customHeight="1"/>
    <row r="42668" ht="13.5" customHeight="1"/>
    <row r="42669" ht="13.5" customHeight="1"/>
    <row r="42670" ht="13.5" customHeight="1"/>
    <row r="42671" ht="13.5" customHeight="1"/>
    <row r="42672" ht="13.5" customHeight="1"/>
    <row r="42673" ht="13.5" customHeight="1"/>
    <row r="42674" ht="13.5" customHeight="1"/>
    <row r="42675" ht="13.5" customHeight="1"/>
    <row r="42676" ht="13.5" customHeight="1"/>
    <row r="42677" ht="13.5" customHeight="1"/>
    <row r="42678" ht="13.5" customHeight="1"/>
    <row r="42679" ht="13.5" customHeight="1"/>
    <row r="42680" ht="13.5" customHeight="1"/>
    <row r="42681" ht="13.5" customHeight="1"/>
    <row r="42682" ht="13.5" customHeight="1"/>
    <row r="42683" ht="13.5" customHeight="1"/>
    <row r="42684" ht="13.5" customHeight="1"/>
    <row r="42685" ht="13.5" customHeight="1"/>
    <row r="42686" ht="13.5" customHeight="1"/>
    <row r="42687" ht="13.5" customHeight="1"/>
    <row r="42688" ht="13.5" customHeight="1"/>
    <row r="42689" ht="13.5" customHeight="1"/>
    <row r="42690" ht="13.5" customHeight="1"/>
    <row r="42691" ht="13.5" customHeight="1"/>
    <row r="42692" ht="13.5" customHeight="1"/>
    <row r="42693" ht="13.5" customHeight="1"/>
    <row r="42694" ht="13.5" customHeight="1"/>
    <row r="42695" ht="13.5" customHeight="1"/>
    <row r="42696" ht="13.5" customHeight="1"/>
    <row r="42697" ht="13.5" customHeight="1"/>
    <row r="42698" ht="13.5" customHeight="1"/>
    <row r="42699" ht="13.5" customHeight="1"/>
    <row r="42700" ht="13.5" customHeight="1"/>
    <row r="42701" ht="13.5" customHeight="1"/>
    <row r="42702" ht="13.5" customHeight="1"/>
    <row r="42703" ht="13.5" customHeight="1"/>
    <row r="42704" ht="13.5" customHeight="1"/>
    <row r="42705" ht="13.5" customHeight="1"/>
    <row r="42706" ht="13.5" customHeight="1"/>
    <row r="42707" ht="13.5" customHeight="1"/>
    <row r="42708" ht="13.5" customHeight="1"/>
    <row r="42709" ht="13.5" customHeight="1"/>
    <row r="42710" ht="13.5" customHeight="1"/>
    <row r="42711" ht="13.5" customHeight="1"/>
    <row r="42712" ht="13.5" customHeight="1"/>
    <row r="42713" ht="13.5" customHeight="1"/>
    <row r="42714" ht="13.5" customHeight="1"/>
    <row r="42715" ht="13.5" customHeight="1"/>
    <row r="42716" ht="13.5" customHeight="1"/>
    <row r="42717" ht="13.5" customHeight="1"/>
    <row r="42718" ht="13.5" customHeight="1"/>
    <row r="42719" ht="13.5" customHeight="1"/>
    <row r="42720" ht="13.5" customHeight="1"/>
    <row r="42721" ht="13.5" customHeight="1"/>
    <row r="42722" ht="13.5" customHeight="1"/>
    <row r="42723" ht="13.5" customHeight="1"/>
    <row r="42724" ht="13.5" customHeight="1"/>
    <row r="42725" ht="13.5" customHeight="1"/>
    <row r="42726" ht="13.5" customHeight="1"/>
    <row r="42727" ht="13.5" customHeight="1"/>
    <row r="42728" ht="13.5" customHeight="1"/>
    <row r="42729" ht="13.5" customHeight="1"/>
    <row r="42730" ht="13.5" customHeight="1"/>
    <row r="42731" ht="13.5" customHeight="1"/>
    <row r="42732" ht="13.5" customHeight="1"/>
    <row r="42733" ht="13.5" customHeight="1"/>
    <row r="42734" ht="13.5" customHeight="1"/>
    <row r="42735" ht="13.5" customHeight="1"/>
    <row r="42736" ht="13.5" customHeight="1"/>
    <row r="42737" ht="13.5" customHeight="1"/>
    <row r="42738" ht="13.5" customHeight="1"/>
    <row r="42739" ht="13.5" customHeight="1"/>
    <row r="42740" ht="13.5" customHeight="1"/>
    <row r="42741" ht="13.5" customHeight="1"/>
    <row r="42742" ht="13.5" customHeight="1"/>
    <row r="42743" ht="13.5" customHeight="1"/>
    <row r="42744" ht="13.5" customHeight="1"/>
    <row r="42745" ht="13.5" customHeight="1"/>
    <row r="42746" ht="13.5" customHeight="1"/>
    <row r="42747" ht="13.5" customHeight="1"/>
    <row r="42748" ht="13.5" customHeight="1"/>
    <row r="42749" ht="13.5" customHeight="1"/>
    <row r="42750" ht="13.5" customHeight="1"/>
    <row r="42751" ht="13.5" customHeight="1"/>
    <row r="42752" ht="13.5" customHeight="1"/>
    <row r="42753" ht="13.5" customHeight="1"/>
    <row r="42754" ht="13.5" customHeight="1"/>
    <row r="42755" ht="13.5" customHeight="1"/>
    <row r="42756" ht="13.5" customHeight="1"/>
    <row r="42757" ht="13.5" customHeight="1"/>
    <row r="42758" ht="13.5" customHeight="1"/>
    <row r="42759" ht="13.5" customHeight="1"/>
    <row r="42760" ht="13.5" customHeight="1"/>
    <row r="42761" ht="13.5" customHeight="1"/>
    <row r="42762" ht="13.5" customHeight="1"/>
    <row r="42763" ht="13.5" customHeight="1"/>
    <row r="42764" ht="13.5" customHeight="1"/>
    <row r="42765" ht="13.5" customHeight="1"/>
    <row r="42766" ht="13.5" customHeight="1"/>
    <row r="42767" ht="13.5" customHeight="1"/>
    <row r="42768" ht="13.5" customHeight="1"/>
    <row r="42769" ht="13.5" customHeight="1"/>
    <row r="42770" ht="13.5" customHeight="1"/>
    <row r="42771" ht="13.5" customHeight="1"/>
    <row r="42772" ht="13.5" customHeight="1"/>
    <row r="42773" ht="13.5" customHeight="1"/>
    <row r="42774" ht="13.5" customHeight="1"/>
    <row r="42775" ht="13.5" customHeight="1"/>
    <row r="42776" ht="13.5" customHeight="1"/>
    <row r="42777" ht="13.5" customHeight="1"/>
    <row r="42778" ht="13.5" customHeight="1"/>
    <row r="42779" ht="13.5" customHeight="1"/>
    <row r="42780" ht="13.5" customHeight="1"/>
    <row r="42781" ht="13.5" customHeight="1"/>
    <row r="42782" ht="13.5" customHeight="1"/>
    <row r="42783" ht="13.5" customHeight="1"/>
    <row r="42784" ht="13.5" customHeight="1"/>
    <row r="42785" ht="13.5" customHeight="1"/>
    <row r="42786" ht="13.5" customHeight="1"/>
    <row r="42787" ht="13.5" customHeight="1"/>
    <row r="42788" ht="13.5" customHeight="1"/>
    <row r="42789" ht="13.5" customHeight="1"/>
    <row r="42790" ht="13.5" customHeight="1"/>
    <row r="42791" ht="13.5" customHeight="1"/>
    <row r="42792" ht="13.5" customHeight="1"/>
    <row r="42793" ht="13.5" customHeight="1"/>
    <row r="42794" ht="13.5" customHeight="1"/>
    <row r="42795" ht="13.5" customHeight="1"/>
    <row r="42796" ht="13.5" customHeight="1"/>
    <row r="42797" ht="13.5" customHeight="1"/>
    <row r="42798" ht="13.5" customHeight="1"/>
    <row r="42799" ht="13.5" customHeight="1"/>
    <row r="42800" ht="13.5" customHeight="1"/>
    <row r="42801" ht="13.5" customHeight="1"/>
    <row r="42802" ht="13.5" customHeight="1"/>
    <row r="42803" ht="13.5" customHeight="1"/>
    <row r="42804" ht="13.5" customHeight="1"/>
    <row r="42805" ht="13.5" customHeight="1"/>
    <row r="42806" ht="13.5" customHeight="1"/>
    <row r="42807" ht="13.5" customHeight="1"/>
    <row r="42808" ht="13.5" customHeight="1"/>
    <row r="42809" ht="13.5" customHeight="1"/>
    <row r="42810" ht="13.5" customHeight="1"/>
    <row r="42811" ht="13.5" customHeight="1"/>
    <row r="42812" ht="13.5" customHeight="1"/>
    <row r="42813" ht="13.5" customHeight="1"/>
    <row r="42814" ht="13.5" customHeight="1"/>
    <row r="42815" ht="13.5" customHeight="1"/>
    <row r="42816" ht="13.5" customHeight="1"/>
    <row r="42817" ht="13.5" customHeight="1"/>
    <row r="42818" ht="13.5" customHeight="1"/>
    <row r="42819" ht="13.5" customHeight="1"/>
    <row r="42820" ht="13.5" customHeight="1"/>
    <row r="42821" ht="13.5" customHeight="1"/>
    <row r="42822" ht="13.5" customHeight="1"/>
    <row r="42823" ht="13.5" customHeight="1"/>
    <row r="42824" ht="13.5" customHeight="1"/>
    <row r="42825" ht="13.5" customHeight="1"/>
    <row r="42826" ht="13.5" customHeight="1"/>
    <row r="42827" ht="13.5" customHeight="1"/>
    <row r="42828" ht="13.5" customHeight="1"/>
    <row r="42829" ht="13.5" customHeight="1"/>
    <row r="42830" ht="13.5" customHeight="1"/>
    <row r="42831" ht="13.5" customHeight="1"/>
    <row r="42832" ht="13.5" customHeight="1"/>
    <row r="42833" ht="13.5" customHeight="1"/>
    <row r="42834" ht="13.5" customHeight="1"/>
    <row r="42835" ht="13.5" customHeight="1"/>
    <row r="42836" ht="13.5" customHeight="1"/>
    <row r="42837" ht="13.5" customHeight="1"/>
    <row r="42838" ht="13.5" customHeight="1"/>
    <row r="42839" ht="13.5" customHeight="1"/>
    <row r="42840" ht="13.5" customHeight="1"/>
    <row r="42841" ht="13.5" customHeight="1"/>
    <row r="42842" ht="13.5" customHeight="1"/>
    <row r="42843" ht="13.5" customHeight="1"/>
    <row r="42844" ht="13.5" customHeight="1"/>
    <row r="42845" ht="13.5" customHeight="1"/>
    <row r="42846" ht="13.5" customHeight="1"/>
    <row r="42847" ht="13.5" customHeight="1"/>
    <row r="42848" ht="13.5" customHeight="1"/>
    <row r="42849" ht="13.5" customHeight="1"/>
    <row r="42850" ht="13.5" customHeight="1"/>
    <row r="42851" ht="13.5" customHeight="1"/>
    <row r="42852" ht="13.5" customHeight="1"/>
    <row r="42853" ht="13.5" customHeight="1"/>
    <row r="42854" ht="13.5" customHeight="1"/>
    <row r="42855" ht="13.5" customHeight="1"/>
    <row r="42856" ht="13.5" customHeight="1"/>
    <row r="42857" ht="13.5" customHeight="1"/>
    <row r="42858" ht="13.5" customHeight="1"/>
    <row r="42859" ht="13.5" customHeight="1"/>
    <row r="42860" ht="13.5" customHeight="1"/>
    <row r="42861" ht="13.5" customHeight="1"/>
    <row r="42862" ht="13.5" customHeight="1"/>
    <row r="42863" ht="13.5" customHeight="1"/>
    <row r="42864" ht="13.5" customHeight="1"/>
    <row r="42865" ht="13.5" customHeight="1"/>
    <row r="42866" ht="13.5" customHeight="1"/>
    <row r="42867" ht="13.5" customHeight="1"/>
    <row r="42868" ht="13.5" customHeight="1"/>
    <row r="42869" ht="13.5" customHeight="1"/>
    <row r="42870" ht="13.5" customHeight="1"/>
    <row r="42871" ht="13.5" customHeight="1"/>
    <row r="42872" ht="13.5" customHeight="1"/>
    <row r="42873" ht="13.5" customHeight="1"/>
    <row r="42874" ht="13.5" customHeight="1"/>
    <row r="42875" ht="13.5" customHeight="1"/>
    <row r="42876" ht="13.5" customHeight="1"/>
    <row r="42877" ht="13.5" customHeight="1"/>
    <row r="42878" ht="13.5" customHeight="1"/>
    <row r="42879" ht="13.5" customHeight="1"/>
    <row r="42880" ht="13.5" customHeight="1"/>
    <row r="42881" ht="13.5" customHeight="1"/>
    <row r="42882" ht="13.5" customHeight="1"/>
    <row r="42883" ht="13.5" customHeight="1"/>
    <row r="42884" ht="13.5" customHeight="1"/>
    <row r="42885" ht="13.5" customHeight="1"/>
    <row r="42886" ht="13.5" customHeight="1"/>
    <row r="42887" ht="13.5" customHeight="1"/>
    <row r="42888" ht="13.5" customHeight="1"/>
    <row r="42889" ht="13.5" customHeight="1"/>
    <row r="42890" ht="13.5" customHeight="1"/>
    <row r="42891" ht="13.5" customHeight="1"/>
    <row r="42892" ht="13.5" customHeight="1"/>
    <row r="42893" ht="13.5" customHeight="1"/>
    <row r="42894" ht="13.5" customHeight="1"/>
    <row r="42895" ht="13.5" customHeight="1"/>
    <row r="42896" ht="13.5" customHeight="1"/>
    <row r="42897" ht="13.5" customHeight="1"/>
    <row r="42898" ht="13.5" customHeight="1"/>
    <row r="42899" ht="13.5" customHeight="1"/>
    <row r="42900" ht="13.5" customHeight="1"/>
    <row r="42901" ht="13.5" customHeight="1"/>
    <row r="42902" ht="13.5" customHeight="1"/>
    <row r="42903" ht="13.5" customHeight="1"/>
    <row r="42904" ht="13.5" customHeight="1"/>
    <row r="42905" ht="13.5" customHeight="1"/>
    <row r="42906" ht="13.5" customHeight="1"/>
    <row r="42907" ht="13.5" customHeight="1"/>
    <row r="42908" ht="13.5" customHeight="1"/>
    <row r="42909" ht="13.5" customHeight="1"/>
    <row r="42910" ht="13.5" customHeight="1"/>
    <row r="42911" ht="13.5" customHeight="1"/>
    <row r="42912" ht="13.5" customHeight="1"/>
    <row r="42913" ht="13.5" customHeight="1"/>
    <row r="42914" ht="13.5" customHeight="1"/>
    <row r="42915" ht="13.5" customHeight="1"/>
    <row r="42916" ht="13.5" customHeight="1"/>
    <row r="42917" ht="13.5" customHeight="1"/>
    <row r="42918" ht="13.5" customHeight="1"/>
    <row r="42919" ht="13.5" customHeight="1"/>
    <row r="42920" ht="13.5" customHeight="1"/>
    <row r="42921" ht="13.5" customHeight="1"/>
    <row r="42922" ht="13.5" customHeight="1"/>
    <row r="42923" ht="13.5" customHeight="1"/>
    <row r="42924" ht="13.5" customHeight="1"/>
    <row r="42925" ht="13.5" customHeight="1"/>
    <row r="42926" ht="13.5" customHeight="1"/>
    <row r="42927" ht="13.5" customHeight="1"/>
    <row r="42928" ht="13.5" customHeight="1"/>
    <row r="42929" ht="13.5" customHeight="1"/>
    <row r="42930" ht="13.5" customHeight="1"/>
    <row r="42931" ht="13.5" customHeight="1"/>
    <row r="42932" ht="13.5" customHeight="1"/>
    <row r="42933" ht="13.5" customHeight="1"/>
    <row r="42934" ht="13.5" customHeight="1"/>
    <row r="42935" ht="13.5" customHeight="1"/>
    <row r="42936" ht="13.5" customHeight="1"/>
    <row r="42937" ht="13.5" customHeight="1"/>
    <row r="42938" ht="13.5" customHeight="1"/>
    <row r="42939" ht="13.5" customHeight="1"/>
    <row r="42940" ht="13.5" customHeight="1"/>
    <row r="42941" ht="13.5" customHeight="1"/>
    <row r="42942" ht="13.5" customHeight="1"/>
    <row r="42943" ht="13.5" customHeight="1"/>
    <row r="42944" ht="13.5" customHeight="1"/>
    <row r="42945" ht="13.5" customHeight="1"/>
    <row r="42946" ht="13.5" customHeight="1"/>
    <row r="42947" ht="13.5" customHeight="1"/>
    <row r="42948" ht="13.5" customHeight="1"/>
    <row r="42949" ht="13.5" customHeight="1"/>
    <row r="42950" ht="13.5" customHeight="1"/>
    <row r="42951" ht="13.5" customHeight="1"/>
    <row r="42952" ht="13.5" customHeight="1"/>
    <row r="42953" ht="13.5" customHeight="1"/>
    <row r="42954" ht="13.5" customHeight="1"/>
    <row r="42955" ht="13.5" customHeight="1"/>
    <row r="42956" ht="13.5" customHeight="1"/>
    <row r="42957" ht="13.5" customHeight="1"/>
    <row r="42958" ht="13.5" customHeight="1"/>
    <row r="42959" ht="13.5" customHeight="1"/>
    <row r="42960" ht="13.5" customHeight="1"/>
    <row r="42961" ht="13.5" customHeight="1"/>
    <row r="42962" ht="13.5" customHeight="1"/>
    <row r="42963" ht="13.5" customHeight="1"/>
    <row r="42964" ht="13.5" customHeight="1"/>
    <row r="42965" ht="13.5" customHeight="1"/>
    <row r="42966" ht="13.5" customHeight="1"/>
    <row r="42967" ht="13.5" customHeight="1"/>
    <row r="42968" ht="13.5" customHeight="1"/>
    <row r="42969" ht="13.5" customHeight="1"/>
    <row r="42970" ht="13.5" customHeight="1"/>
    <row r="42971" ht="13.5" customHeight="1"/>
    <row r="42972" ht="13.5" customHeight="1"/>
    <row r="42973" ht="13.5" customHeight="1"/>
    <row r="42974" ht="13.5" customHeight="1"/>
    <row r="42975" ht="13.5" customHeight="1"/>
    <row r="42976" ht="13.5" customHeight="1"/>
    <row r="42977" ht="13.5" customHeight="1"/>
    <row r="42978" ht="13.5" customHeight="1"/>
    <row r="42979" ht="13.5" customHeight="1"/>
    <row r="42980" ht="13.5" customHeight="1"/>
    <row r="42981" ht="13.5" customHeight="1"/>
    <row r="42982" ht="13.5" customHeight="1"/>
    <row r="42983" ht="13.5" customHeight="1"/>
    <row r="42984" ht="13.5" customHeight="1"/>
    <row r="42985" ht="13.5" customHeight="1"/>
    <row r="42986" ht="13.5" customHeight="1"/>
    <row r="42987" ht="13.5" customHeight="1"/>
    <row r="42988" ht="13.5" customHeight="1"/>
    <row r="42989" ht="13.5" customHeight="1"/>
    <row r="42990" ht="13.5" customHeight="1"/>
    <row r="42991" ht="13.5" customHeight="1"/>
    <row r="42992" ht="13.5" customHeight="1"/>
    <row r="42993" ht="13.5" customHeight="1"/>
    <row r="42994" ht="13.5" customHeight="1"/>
    <row r="42995" ht="13.5" customHeight="1"/>
    <row r="42996" ht="13.5" customHeight="1"/>
    <row r="42997" ht="13.5" customHeight="1"/>
    <row r="42998" ht="13.5" customHeight="1"/>
    <row r="42999" ht="13.5" customHeight="1"/>
    <row r="43000" ht="13.5" customHeight="1"/>
    <row r="43001" ht="13.5" customHeight="1"/>
    <row r="43002" ht="13.5" customHeight="1"/>
    <row r="43003" ht="13.5" customHeight="1"/>
    <row r="43004" ht="13.5" customHeight="1"/>
    <row r="43005" ht="13.5" customHeight="1"/>
    <row r="43006" ht="13.5" customHeight="1"/>
    <row r="43007" ht="13.5" customHeight="1"/>
    <row r="43008" ht="13.5" customHeight="1"/>
    <row r="43009" ht="13.5" customHeight="1"/>
    <row r="43010" ht="13.5" customHeight="1"/>
    <row r="43011" ht="13.5" customHeight="1"/>
    <row r="43012" ht="13.5" customHeight="1"/>
    <row r="43013" ht="13.5" customHeight="1"/>
    <row r="43014" ht="13.5" customHeight="1"/>
    <row r="43015" ht="13.5" customHeight="1"/>
    <row r="43016" ht="13.5" customHeight="1"/>
    <row r="43017" ht="13.5" customHeight="1"/>
    <row r="43018" ht="13.5" customHeight="1"/>
    <row r="43019" ht="13.5" customHeight="1"/>
    <row r="43020" ht="13.5" customHeight="1"/>
    <row r="43021" ht="13.5" customHeight="1"/>
    <row r="43022" ht="13.5" customHeight="1"/>
    <row r="43023" ht="13.5" customHeight="1"/>
    <row r="43024" ht="13.5" customHeight="1"/>
    <row r="43025" ht="13.5" customHeight="1"/>
    <row r="43026" ht="13.5" customHeight="1"/>
    <row r="43027" ht="13.5" customHeight="1"/>
    <row r="43028" ht="13.5" customHeight="1"/>
    <row r="43029" ht="13.5" customHeight="1"/>
    <row r="43030" ht="13.5" customHeight="1"/>
    <row r="43031" ht="13.5" customHeight="1"/>
    <row r="43032" ht="13.5" customHeight="1"/>
    <row r="43033" ht="13.5" customHeight="1"/>
    <row r="43034" ht="13.5" customHeight="1"/>
    <row r="43035" ht="13.5" customHeight="1"/>
    <row r="43036" ht="13.5" customHeight="1"/>
    <row r="43037" ht="13.5" customHeight="1"/>
    <row r="43038" ht="13.5" customHeight="1"/>
    <row r="43039" ht="13.5" customHeight="1"/>
    <row r="43040" ht="13.5" customHeight="1"/>
    <row r="43041" ht="13.5" customHeight="1"/>
    <row r="43042" ht="13.5" customHeight="1"/>
    <row r="43043" ht="13.5" customHeight="1"/>
    <row r="43044" ht="13.5" customHeight="1"/>
    <row r="43045" ht="13.5" customHeight="1"/>
    <row r="43046" ht="13.5" customHeight="1"/>
    <row r="43047" ht="13.5" customHeight="1"/>
    <row r="43048" ht="13.5" customHeight="1"/>
    <row r="43049" ht="13.5" customHeight="1"/>
    <row r="43050" ht="13.5" customHeight="1"/>
    <row r="43051" ht="13.5" customHeight="1"/>
    <row r="43052" ht="13.5" customHeight="1"/>
    <row r="43053" ht="13.5" customHeight="1"/>
    <row r="43054" ht="13.5" customHeight="1"/>
    <row r="43055" ht="13.5" customHeight="1"/>
    <row r="43056" ht="13.5" customHeight="1"/>
    <row r="43057" ht="13.5" customHeight="1"/>
    <row r="43058" ht="13.5" customHeight="1"/>
    <row r="43059" ht="13.5" customHeight="1"/>
    <row r="43060" ht="13.5" customHeight="1"/>
    <row r="43061" ht="13.5" customHeight="1"/>
    <row r="43062" ht="13.5" customHeight="1"/>
    <row r="43063" ht="13.5" customHeight="1"/>
    <row r="43064" ht="13.5" customHeight="1"/>
    <row r="43065" ht="13.5" customHeight="1"/>
    <row r="43066" ht="13.5" customHeight="1"/>
    <row r="43067" ht="13.5" customHeight="1"/>
    <row r="43068" ht="13.5" customHeight="1"/>
    <row r="43069" ht="13.5" customHeight="1"/>
    <row r="43070" ht="13.5" customHeight="1"/>
    <row r="43071" ht="13.5" customHeight="1"/>
    <row r="43072" ht="13.5" customHeight="1"/>
    <row r="43073" ht="13.5" customHeight="1"/>
    <row r="43074" ht="13.5" customHeight="1"/>
    <row r="43075" ht="13.5" customHeight="1"/>
    <row r="43076" ht="13.5" customHeight="1"/>
    <row r="43077" ht="13.5" customHeight="1"/>
    <row r="43078" ht="13.5" customHeight="1"/>
    <row r="43079" ht="13.5" customHeight="1"/>
    <row r="43080" ht="13.5" customHeight="1"/>
    <row r="43081" ht="13.5" customHeight="1"/>
    <row r="43082" ht="13.5" customHeight="1"/>
    <row r="43083" ht="13.5" customHeight="1"/>
    <row r="43084" ht="13.5" customHeight="1"/>
    <row r="43085" ht="13.5" customHeight="1"/>
    <row r="43086" ht="13.5" customHeight="1"/>
    <row r="43087" ht="13.5" customHeight="1"/>
    <row r="43088" ht="13.5" customHeight="1"/>
    <row r="43089" ht="13.5" customHeight="1"/>
    <row r="43090" ht="13.5" customHeight="1"/>
    <row r="43091" ht="13.5" customHeight="1"/>
    <row r="43092" ht="13.5" customHeight="1"/>
    <row r="43093" ht="13.5" customHeight="1"/>
    <row r="43094" ht="13.5" customHeight="1"/>
    <row r="43095" ht="13.5" customHeight="1"/>
    <row r="43096" ht="13.5" customHeight="1"/>
    <row r="43097" ht="13.5" customHeight="1"/>
    <row r="43098" ht="13.5" customHeight="1"/>
    <row r="43099" ht="13.5" customHeight="1"/>
    <row r="43100" ht="13.5" customHeight="1"/>
    <row r="43101" ht="13.5" customHeight="1"/>
    <row r="43102" ht="13.5" customHeight="1"/>
    <row r="43103" ht="13.5" customHeight="1"/>
    <row r="43104" ht="13.5" customHeight="1"/>
    <row r="43105" ht="13.5" customHeight="1"/>
    <row r="43106" ht="13.5" customHeight="1"/>
    <row r="43107" ht="13.5" customHeight="1"/>
    <row r="43108" ht="13.5" customHeight="1"/>
    <row r="43109" ht="13.5" customHeight="1"/>
    <row r="43110" ht="13.5" customHeight="1"/>
    <row r="43111" ht="13.5" customHeight="1"/>
    <row r="43112" ht="13.5" customHeight="1"/>
    <row r="43113" ht="13.5" customHeight="1"/>
    <row r="43114" ht="13.5" customHeight="1"/>
    <row r="43115" ht="13.5" customHeight="1"/>
    <row r="43116" ht="13.5" customHeight="1"/>
    <row r="43117" ht="13.5" customHeight="1"/>
    <row r="43118" ht="13.5" customHeight="1"/>
    <row r="43119" ht="13.5" customHeight="1"/>
    <row r="43120" ht="13.5" customHeight="1"/>
    <row r="43121" ht="13.5" customHeight="1"/>
    <row r="43122" ht="13.5" customHeight="1"/>
    <row r="43123" ht="13.5" customHeight="1"/>
    <row r="43124" ht="13.5" customHeight="1"/>
    <row r="43125" ht="13.5" customHeight="1"/>
    <row r="43126" ht="13.5" customHeight="1"/>
    <row r="43127" ht="13.5" customHeight="1"/>
    <row r="43128" ht="13.5" customHeight="1"/>
    <row r="43129" ht="13.5" customHeight="1"/>
    <row r="43130" ht="13.5" customHeight="1"/>
    <row r="43131" ht="13.5" customHeight="1"/>
    <row r="43132" ht="13.5" customHeight="1"/>
    <row r="43133" ht="13.5" customHeight="1"/>
    <row r="43134" ht="13.5" customHeight="1"/>
    <row r="43135" ht="13.5" customHeight="1"/>
    <row r="43136" ht="13.5" customHeight="1"/>
    <row r="43137" ht="13.5" customHeight="1"/>
    <row r="43138" ht="13.5" customHeight="1"/>
    <row r="43139" ht="13.5" customHeight="1"/>
    <row r="43140" ht="13.5" customHeight="1"/>
    <row r="43141" ht="13.5" customHeight="1"/>
    <row r="43142" ht="13.5" customHeight="1"/>
    <row r="43143" ht="13.5" customHeight="1"/>
    <row r="43144" ht="13.5" customHeight="1"/>
    <row r="43145" ht="13.5" customHeight="1"/>
    <row r="43146" ht="13.5" customHeight="1"/>
    <row r="43147" ht="13.5" customHeight="1"/>
    <row r="43148" ht="13.5" customHeight="1"/>
    <row r="43149" ht="13.5" customHeight="1"/>
    <row r="43150" ht="13.5" customHeight="1"/>
    <row r="43151" ht="13.5" customHeight="1"/>
    <row r="43152" ht="13.5" customHeight="1"/>
    <row r="43153" ht="13.5" customHeight="1"/>
    <row r="43154" ht="13.5" customHeight="1"/>
    <row r="43155" ht="13.5" customHeight="1"/>
    <row r="43156" ht="13.5" customHeight="1"/>
    <row r="43157" ht="13.5" customHeight="1"/>
    <row r="43158" ht="13.5" customHeight="1"/>
    <row r="43159" ht="13.5" customHeight="1"/>
    <row r="43160" ht="13.5" customHeight="1"/>
    <row r="43161" ht="13.5" customHeight="1"/>
    <row r="43162" ht="13.5" customHeight="1"/>
    <row r="43163" ht="13.5" customHeight="1"/>
    <row r="43164" ht="13.5" customHeight="1"/>
    <row r="43165" ht="13.5" customHeight="1"/>
    <row r="43166" ht="13.5" customHeight="1"/>
    <row r="43167" ht="13.5" customHeight="1"/>
    <row r="43168" ht="13.5" customHeight="1"/>
    <row r="43169" ht="13.5" customHeight="1"/>
    <row r="43170" ht="13.5" customHeight="1"/>
    <row r="43171" ht="13.5" customHeight="1"/>
    <row r="43172" ht="13.5" customHeight="1"/>
  </sheetData>
  <mergeCells count="11">
    <mergeCell ref="A2:E2"/>
    <mergeCell ref="A3:D3"/>
    <mergeCell ref="A1:K1"/>
    <mergeCell ref="B6:B9"/>
    <mergeCell ref="C6:F7"/>
    <mergeCell ref="G6:J7"/>
    <mergeCell ref="K6:K9"/>
    <mergeCell ref="C8:D8"/>
    <mergeCell ref="E8:F8"/>
    <mergeCell ref="G8:H8"/>
    <mergeCell ref="I8:J8"/>
  </mergeCells>
  <hyperlinks>
    <hyperlink ref="E3" location="Indeks!A1" display="Indeks"/>
  </hyperlinks>
  <printOptions horizontalCentered="1"/>
  <pageMargins left="0.15748031496062992" right="0.15748031496062992" top="0.74803149606299213" bottom="0.74803149606299213" header="0.31496062992125984" footer="0.31496062992125984"/>
  <pageSetup paperSize="9" scale="56" orientation="landscape" cellComments="asDisplayed" r:id="rId1"/>
  <headerFooter alignWithMargins="0">
    <oddHeader>&amp;A</oddHeader>
    <oddFooter>&amp;L&amp;F&amp;CPage &amp;P&amp;R&amp;D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tabColor theme="1" tint="0.34998626667073579"/>
    <pageSetUpPr fitToPage="1"/>
  </sheetPr>
  <dimension ref="A1:AG42"/>
  <sheetViews>
    <sheetView zoomScaleNormal="100" zoomScaleSheetLayoutView="120" workbookViewId="0">
      <selection sqref="A1:AE1"/>
    </sheetView>
  </sheetViews>
  <sheetFormatPr defaultColWidth="13" defaultRowHeight="12.75"/>
  <cols>
    <col min="1" max="1" width="4.140625" style="217" customWidth="1"/>
    <col min="2" max="2" width="16.42578125" style="227" customWidth="1"/>
    <col min="3" max="3" width="12.42578125" style="217" customWidth="1"/>
    <col min="4" max="4" width="13.7109375" style="217" customWidth="1"/>
    <col min="5" max="5" width="13.28515625" style="217" customWidth="1"/>
    <col min="6" max="6" width="12.42578125" style="217" customWidth="1"/>
    <col min="7" max="7" width="13.28515625" style="217" customWidth="1"/>
    <col min="8" max="9" width="15.7109375" style="217" customWidth="1"/>
    <col min="10" max="10" width="12.42578125" style="217" customWidth="1"/>
    <col min="11" max="23" width="13.28515625" style="217" customWidth="1"/>
    <col min="24" max="24" width="12.42578125" style="217" customWidth="1"/>
    <col min="25" max="25" width="13.7109375" style="217" customWidth="1"/>
    <col min="26" max="30" width="13" style="217" customWidth="1"/>
    <col min="31" max="31" width="21" style="217" customWidth="1"/>
    <col min="32" max="33" width="13.28515625" style="217" customWidth="1"/>
    <col min="34" max="257" width="13" style="217"/>
    <col min="258" max="258" width="4.140625" style="217" customWidth="1"/>
    <col min="259" max="259" width="16.42578125" style="217" customWidth="1"/>
    <col min="260" max="260" width="12.42578125" style="217" customWidth="1"/>
    <col min="261" max="261" width="13.7109375" style="217" customWidth="1"/>
    <col min="262" max="262" width="13.28515625" style="217" customWidth="1"/>
    <col min="263" max="263" width="12.42578125" style="217" customWidth="1"/>
    <col min="264" max="264" width="13.28515625" style="217" customWidth="1"/>
    <col min="265" max="265" width="12.42578125" style="217" customWidth="1"/>
    <col min="266" max="266" width="12.7109375" style="217" customWidth="1"/>
    <col min="267" max="267" width="12.42578125" style="217" customWidth="1"/>
    <col min="268" max="280" width="13.28515625" style="217" customWidth="1"/>
    <col min="281" max="281" width="12.42578125" style="217" customWidth="1"/>
    <col min="282" max="282" width="13.7109375" style="217" customWidth="1"/>
    <col min="283" max="287" width="13" style="217" customWidth="1"/>
    <col min="288" max="288" width="14.7109375" style="217" customWidth="1"/>
    <col min="289" max="289" width="13.28515625" style="217" customWidth="1"/>
    <col min="290" max="513" width="13" style="217"/>
    <col min="514" max="514" width="4.140625" style="217" customWidth="1"/>
    <col min="515" max="515" width="16.42578125" style="217" customWidth="1"/>
    <col min="516" max="516" width="12.42578125" style="217" customWidth="1"/>
    <col min="517" max="517" width="13.7109375" style="217" customWidth="1"/>
    <col min="518" max="518" width="13.28515625" style="217" customWidth="1"/>
    <col min="519" max="519" width="12.42578125" style="217" customWidth="1"/>
    <col min="520" max="520" width="13.28515625" style="217" customWidth="1"/>
    <col min="521" max="521" width="12.42578125" style="217" customWidth="1"/>
    <col min="522" max="522" width="12.7109375" style="217" customWidth="1"/>
    <col min="523" max="523" width="12.42578125" style="217" customWidth="1"/>
    <col min="524" max="536" width="13.28515625" style="217" customWidth="1"/>
    <col min="537" max="537" width="12.42578125" style="217" customWidth="1"/>
    <col min="538" max="538" width="13.7109375" style="217" customWidth="1"/>
    <col min="539" max="543" width="13" style="217" customWidth="1"/>
    <col min="544" max="544" width="14.7109375" style="217" customWidth="1"/>
    <col min="545" max="545" width="13.28515625" style="217" customWidth="1"/>
    <col min="546" max="769" width="13" style="217"/>
    <col min="770" max="770" width="4.140625" style="217" customWidth="1"/>
    <col min="771" max="771" width="16.42578125" style="217" customWidth="1"/>
    <col min="772" max="772" width="12.42578125" style="217" customWidth="1"/>
    <col min="773" max="773" width="13.7109375" style="217" customWidth="1"/>
    <col min="774" max="774" width="13.28515625" style="217" customWidth="1"/>
    <col min="775" max="775" width="12.42578125" style="217" customWidth="1"/>
    <col min="776" max="776" width="13.28515625" style="217" customWidth="1"/>
    <col min="777" max="777" width="12.42578125" style="217" customWidth="1"/>
    <col min="778" max="778" width="12.7109375" style="217" customWidth="1"/>
    <col min="779" max="779" width="12.42578125" style="217" customWidth="1"/>
    <col min="780" max="792" width="13.28515625" style="217" customWidth="1"/>
    <col min="793" max="793" width="12.42578125" style="217" customWidth="1"/>
    <col min="794" max="794" width="13.7109375" style="217" customWidth="1"/>
    <col min="795" max="799" width="13" style="217" customWidth="1"/>
    <col min="800" max="800" width="14.7109375" style="217" customWidth="1"/>
    <col min="801" max="801" width="13.28515625" style="217" customWidth="1"/>
    <col min="802" max="1025" width="13" style="217"/>
    <col min="1026" max="1026" width="4.140625" style="217" customWidth="1"/>
    <col min="1027" max="1027" width="16.42578125" style="217" customWidth="1"/>
    <col min="1028" max="1028" width="12.42578125" style="217" customWidth="1"/>
    <col min="1029" max="1029" width="13.7109375" style="217" customWidth="1"/>
    <col min="1030" max="1030" width="13.28515625" style="217" customWidth="1"/>
    <col min="1031" max="1031" width="12.42578125" style="217" customWidth="1"/>
    <col min="1032" max="1032" width="13.28515625" style="217" customWidth="1"/>
    <col min="1033" max="1033" width="12.42578125" style="217" customWidth="1"/>
    <col min="1034" max="1034" width="12.7109375" style="217" customWidth="1"/>
    <col min="1035" max="1035" width="12.42578125" style="217" customWidth="1"/>
    <col min="1036" max="1048" width="13.28515625" style="217" customWidth="1"/>
    <col min="1049" max="1049" width="12.42578125" style="217" customWidth="1"/>
    <col min="1050" max="1050" width="13.7109375" style="217" customWidth="1"/>
    <col min="1051" max="1055" width="13" style="217" customWidth="1"/>
    <col min="1056" max="1056" width="14.7109375" style="217" customWidth="1"/>
    <col min="1057" max="1057" width="13.28515625" style="217" customWidth="1"/>
    <col min="1058" max="1281" width="13" style="217"/>
    <col min="1282" max="1282" width="4.140625" style="217" customWidth="1"/>
    <col min="1283" max="1283" width="16.42578125" style="217" customWidth="1"/>
    <col min="1284" max="1284" width="12.42578125" style="217" customWidth="1"/>
    <col min="1285" max="1285" width="13.7109375" style="217" customWidth="1"/>
    <col min="1286" max="1286" width="13.28515625" style="217" customWidth="1"/>
    <col min="1287" max="1287" width="12.42578125" style="217" customWidth="1"/>
    <col min="1288" max="1288" width="13.28515625" style="217" customWidth="1"/>
    <col min="1289" max="1289" width="12.42578125" style="217" customWidth="1"/>
    <col min="1290" max="1290" width="12.7109375" style="217" customWidth="1"/>
    <col min="1291" max="1291" width="12.42578125" style="217" customWidth="1"/>
    <col min="1292" max="1304" width="13.28515625" style="217" customWidth="1"/>
    <col min="1305" max="1305" width="12.42578125" style="217" customWidth="1"/>
    <col min="1306" max="1306" width="13.7109375" style="217" customWidth="1"/>
    <col min="1307" max="1311" width="13" style="217" customWidth="1"/>
    <col min="1312" max="1312" width="14.7109375" style="217" customWidth="1"/>
    <col min="1313" max="1313" width="13.28515625" style="217" customWidth="1"/>
    <col min="1314" max="1537" width="13" style="217"/>
    <col min="1538" max="1538" width="4.140625" style="217" customWidth="1"/>
    <col min="1539" max="1539" width="16.42578125" style="217" customWidth="1"/>
    <col min="1540" max="1540" width="12.42578125" style="217" customWidth="1"/>
    <col min="1541" max="1541" width="13.7109375" style="217" customWidth="1"/>
    <col min="1542" max="1542" width="13.28515625" style="217" customWidth="1"/>
    <col min="1543" max="1543" width="12.42578125" style="217" customWidth="1"/>
    <col min="1544" max="1544" width="13.28515625" style="217" customWidth="1"/>
    <col min="1545" max="1545" width="12.42578125" style="217" customWidth="1"/>
    <col min="1546" max="1546" width="12.7109375" style="217" customWidth="1"/>
    <col min="1547" max="1547" width="12.42578125" style="217" customWidth="1"/>
    <col min="1548" max="1560" width="13.28515625" style="217" customWidth="1"/>
    <col min="1561" max="1561" width="12.42578125" style="217" customWidth="1"/>
    <col min="1562" max="1562" width="13.7109375" style="217" customWidth="1"/>
    <col min="1563" max="1567" width="13" style="217" customWidth="1"/>
    <col min="1568" max="1568" width="14.7109375" style="217" customWidth="1"/>
    <col min="1569" max="1569" width="13.28515625" style="217" customWidth="1"/>
    <col min="1570" max="1793" width="13" style="217"/>
    <col min="1794" max="1794" width="4.140625" style="217" customWidth="1"/>
    <col min="1795" max="1795" width="16.42578125" style="217" customWidth="1"/>
    <col min="1796" max="1796" width="12.42578125" style="217" customWidth="1"/>
    <col min="1797" max="1797" width="13.7109375" style="217" customWidth="1"/>
    <col min="1798" max="1798" width="13.28515625" style="217" customWidth="1"/>
    <col min="1799" max="1799" width="12.42578125" style="217" customWidth="1"/>
    <col min="1800" max="1800" width="13.28515625" style="217" customWidth="1"/>
    <col min="1801" max="1801" width="12.42578125" style="217" customWidth="1"/>
    <col min="1802" max="1802" width="12.7109375" style="217" customWidth="1"/>
    <col min="1803" max="1803" width="12.42578125" style="217" customWidth="1"/>
    <col min="1804" max="1816" width="13.28515625" style="217" customWidth="1"/>
    <col min="1817" max="1817" width="12.42578125" style="217" customWidth="1"/>
    <col min="1818" max="1818" width="13.7109375" style="217" customWidth="1"/>
    <col min="1819" max="1823" width="13" style="217" customWidth="1"/>
    <col min="1824" max="1824" width="14.7109375" style="217" customWidth="1"/>
    <col min="1825" max="1825" width="13.28515625" style="217" customWidth="1"/>
    <col min="1826" max="2049" width="13" style="217"/>
    <col min="2050" max="2050" width="4.140625" style="217" customWidth="1"/>
    <col min="2051" max="2051" width="16.42578125" style="217" customWidth="1"/>
    <col min="2052" max="2052" width="12.42578125" style="217" customWidth="1"/>
    <col min="2053" max="2053" width="13.7109375" style="217" customWidth="1"/>
    <col min="2054" max="2054" width="13.28515625" style="217" customWidth="1"/>
    <col min="2055" max="2055" width="12.42578125" style="217" customWidth="1"/>
    <col min="2056" max="2056" width="13.28515625" style="217" customWidth="1"/>
    <col min="2057" max="2057" width="12.42578125" style="217" customWidth="1"/>
    <col min="2058" max="2058" width="12.7109375" style="217" customWidth="1"/>
    <col min="2059" max="2059" width="12.42578125" style="217" customWidth="1"/>
    <col min="2060" max="2072" width="13.28515625" style="217" customWidth="1"/>
    <col min="2073" max="2073" width="12.42578125" style="217" customWidth="1"/>
    <col min="2074" max="2074" width="13.7109375" style="217" customWidth="1"/>
    <col min="2075" max="2079" width="13" style="217" customWidth="1"/>
    <col min="2080" max="2080" width="14.7109375" style="217" customWidth="1"/>
    <col min="2081" max="2081" width="13.28515625" style="217" customWidth="1"/>
    <col min="2082" max="2305" width="13" style="217"/>
    <col min="2306" max="2306" width="4.140625" style="217" customWidth="1"/>
    <col min="2307" max="2307" width="16.42578125" style="217" customWidth="1"/>
    <col min="2308" max="2308" width="12.42578125" style="217" customWidth="1"/>
    <col min="2309" max="2309" width="13.7109375" style="217" customWidth="1"/>
    <col min="2310" max="2310" width="13.28515625" style="217" customWidth="1"/>
    <col min="2311" max="2311" width="12.42578125" style="217" customWidth="1"/>
    <col min="2312" max="2312" width="13.28515625" style="217" customWidth="1"/>
    <col min="2313" max="2313" width="12.42578125" style="217" customWidth="1"/>
    <col min="2314" max="2314" width="12.7109375" style="217" customWidth="1"/>
    <col min="2315" max="2315" width="12.42578125" style="217" customWidth="1"/>
    <col min="2316" max="2328" width="13.28515625" style="217" customWidth="1"/>
    <col min="2329" max="2329" width="12.42578125" style="217" customWidth="1"/>
    <col min="2330" max="2330" width="13.7109375" style="217" customWidth="1"/>
    <col min="2331" max="2335" width="13" style="217" customWidth="1"/>
    <col min="2336" max="2336" width="14.7109375" style="217" customWidth="1"/>
    <col min="2337" max="2337" width="13.28515625" style="217" customWidth="1"/>
    <col min="2338" max="2561" width="13" style="217"/>
    <col min="2562" max="2562" width="4.140625" style="217" customWidth="1"/>
    <col min="2563" max="2563" width="16.42578125" style="217" customWidth="1"/>
    <col min="2564" max="2564" width="12.42578125" style="217" customWidth="1"/>
    <col min="2565" max="2565" width="13.7109375" style="217" customWidth="1"/>
    <col min="2566" max="2566" width="13.28515625" style="217" customWidth="1"/>
    <col min="2567" max="2567" width="12.42578125" style="217" customWidth="1"/>
    <col min="2568" max="2568" width="13.28515625" style="217" customWidth="1"/>
    <col min="2569" max="2569" width="12.42578125" style="217" customWidth="1"/>
    <col min="2570" max="2570" width="12.7109375" style="217" customWidth="1"/>
    <col min="2571" max="2571" width="12.42578125" style="217" customWidth="1"/>
    <col min="2572" max="2584" width="13.28515625" style="217" customWidth="1"/>
    <col min="2585" max="2585" width="12.42578125" style="217" customWidth="1"/>
    <col min="2586" max="2586" width="13.7109375" style="217" customWidth="1"/>
    <col min="2587" max="2591" width="13" style="217" customWidth="1"/>
    <col min="2592" max="2592" width="14.7109375" style="217" customWidth="1"/>
    <col min="2593" max="2593" width="13.28515625" style="217" customWidth="1"/>
    <col min="2594" max="2817" width="13" style="217"/>
    <col min="2818" max="2818" width="4.140625" style="217" customWidth="1"/>
    <col min="2819" max="2819" width="16.42578125" style="217" customWidth="1"/>
    <col min="2820" max="2820" width="12.42578125" style="217" customWidth="1"/>
    <col min="2821" max="2821" width="13.7109375" style="217" customWidth="1"/>
    <col min="2822" max="2822" width="13.28515625" style="217" customWidth="1"/>
    <col min="2823" max="2823" width="12.42578125" style="217" customWidth="1"/>
    <col min="2824" max="2824" width="13.28515625" style="217" customWidth="1"/>
    <col min="2825" max="2825" width="12.42578125" style="217" customWidth="1"/>
    <col min="2826" max="2826" width="12.7109375" style="217" customWidth="1"/>
    <col min="2827" max="2827" width="12.42578125" style="217" customWidth="1"/>
    <col min="2828" max="2840" width="13.28515625" style="217" customWidth="1"/>
    <col min="2841" max="2841" width="12.42578125" style="217" customWidth="1"/>
    <col min="2842" max="2842" width="13.7109375" style="217" customWidth="1"/>
    <col min="2843" max="2847" width="13" style="217" customWidth="1"/>
    <col min="2848" max="2848" width="14.7109375" style="217" customWidth="1"/>
    <col min="2849" max="2849" width="13.28515625" style="217" customWidth="1"/>
    <col min="2850" max="3073" width="13" style="217"/>
    <col min="3074" max="3074" width="4.140625" style="217" customWidth="1"/>
    <col min="3075" max="3075" width="16.42578125" style="217" customWidth="1"/>
    <col min="3076" max="3076" width="12.42578125" style="217" customWidth="1"/>
    <col min="3077" max="3077" width="13.7109375" style="217" customWidth="1"/>
    <col min="3078" max="3078" width="13.28515625" style="217" customWidth="1"/>
    <col min="3079" max="3079" width="12.42578125" style="217" customWidth="1"/>
    <col min="3080" max="3080" width="13.28515625" style="217" customWidth="1"/>
    <col min="3081" max="3081" width="12.42578125" style="217" customWidth="1"/>
    <col min="3082" max="3082" width="12.7109375" style="217" customWidth="1"/>
    <col min="3083" max="3083" width="12.42578125" style="217" customWidth="1"/>
    <col min="3084" max="3096" width="13.28515625" style="217" customWidth="1"/>
    <col min="3097" max="3097" width="12.42578125" style="217" customWidth="1"/>
    <col min="3098" max="3098" width="13.7109375" style="217" customWidth="1"/>
    <col min="3099" max="3103" width="13" style="217" customWidth="1"/>
    <col min="3104" max="3104" width="14.7109375" style="217" customWidth="1"/>
    <col min="3105" max="3105" width="13.28515625" style="217" customWidth="1"/>
    <col min="3106" max="3329" width="13" style="217"/>
    <col min="3330" max="3330" width="4.140625" style="217" customWidth="1"/>
    <col min="3331" max="3331" width="16.42578125" style="217" customWidth="1"/>
    <col min="3332" max="3332" width="12.42578125" style="217" customWidth="1"/>
    <col min="3333" max="3333" width="13.7109375" style="217" customWidth="1"/>
    <col min="3334" max="3334" width="13.28515625" style="217" customWidth="1"/>
    <col min="3335" max="3335" width="12.42578125" style="217" customWidth="1"/>
    <col min="3336" max="3336" width="13.28515625" style="217" customWidth="1"/>
    <col min="3337" max="3337" width="12.42578125" style="217" customWidth="1"/>
    <col min="3338" max="3338" width="12.7109375" style="217" customWidth="1"/>
    <col min="3339" max="3339" width="12.42578125" style="217" customWidth="1"/>
    <col min="3340" max="3352" width="13.28515625" style="217" customWidth="1"/>
    <col min="3353" max="3353" width="12.42578125" style="217" customWidth="1"/>
    <col min="3354" max="3354" width="13.7109375" style="217" customWidth="1"/>
    <col min="3355" max="3359" width="13" style="217" customWidth="1"/>
    <col min="3360" max="3360" width="14.7109375" style="217" customWidth="1"/>
    <col min="3361" max="3361" width="13.28515625" style="217" customWidth="1"/>
    <col min="3362" max="3585" width="13" style="217"/>
    <col min="3586" max="3586" width="4.140625" style="217" customWidth="1"/>
    <col min="3587" max="3587" width="16.42578125" style="217" customWidth="1"/>
    <col min="3588" max="3588" width="12.42578125" style="217" customWidth="1"/>
    <col min="3589" max="3589" width="13.7109375" style="217" customWidth="1"/>
    <col min="3590" max="3590" width="13.28515625" style="217" customWidth="1"/>
    <col min="3591" max="3591" width="12.42578125" style="217" customWidth="1"/>
    <col min="3592" max="3592" width="13.28515625" style="217" customWidth="1"/>
    <col min="3593" max="3593" width="12.42578125" style="217" customWidth="1"/>
    <col min="3594" max="3594" width="12.7109375" style="217" customWidth="1"/>
    <col min="3595" max="3595" width="12.42578125" style="217" customWidth="1"/>
    <col min="3596" max="3608" width="13.28515625" style="217" customWidth="1"/>
    <col min="3609" max="3609" width="12.42578125" style="217" customWidth="1"/>
    <col min="3610" max="3610" width="13.7109375" style="217" customWidth="1"/>
    <col min="3611" max="3615" width="13" style="217" customWidth="1"/>
    <col min="3616" max="3616" width="14.7109375" style="217" customWidth="1"/>
    <col min="3617" max="3617" width="13.28515625" style="217" customWidth="1"/>
    <col min="3618" max="3841" width="13" style="217"/>
    <col min="3842" max="3842" width="4.140625" style="217" customWidth="1"/>
    <col min="3843" max="3843" width="16.42578125" style="217" customWidth="1"/>
    <col min="3844" max="3844" width="12.42578125" style="217" customWidth="1"/>
    <col min="3845" max="3845" width="13.7109375" style="217" customWidth="1"/>
    <col min="3846" max="3846" width="13.28515625" style="217" customWidth="1"/>
    <col min="3847" max="3847" width="12.42578125" style="217" customWidth="1"/>
    <col min="3848" max="3848" width="13.28515625" style="217" customWidth="1"/>
    <col min="3849" max="3849" width="12.42578125" style="217" customWidth="1"/>
    <col min="3850" max="3850" width="12.7109375" style="217" customWidth="1"/>
    <col min="3851" max="3851" width="12.42578125" style="217" customWidth="1"/>
    <col min="3852" max="3864" width="13.28515625" style="217" customWidth="1"/>
    <col min="3865" max="3865" width="12.42578125" style="217" customWidth="1"/>
    <col min="3866" max="3866" width="13.7109375" style="217" customWidth="1"/>
    <col min="3867" max="3871" width="13" style="217" customWidth="1"/>
    <col min="3872" max="3872" width="14.7109375" style="217" customWidth="1"/>
    <col min="3873" max="3873" width="13.28515625" style="217" customWidth="1"/>
    <col min="3874" max="4097" width="13" style="217"/>
    <col min="4098" max="4098" width="4.140625" style="217" customWidth="1"/>
    <col min="4099" max="4099" width="16.42578125" style="217" customWidth="1"/>
    <col min="4100" max="4100" width="12.42578125" style="217" customWidth="1"/>
    <col min="4101" max="4101" width="13.7109375" style="217" customWidth="1"/>
    <col min="4102" max="4102" width="13.28515625" style="217" customWidth="1"/>
    <col min="4103" max="4103" width="12.42578125" style="217" customWidth="1"/>
    <col min="4104" max="4104" width="13.28515625" style="217" customWidth="1"/>
    <col min="4105" max="4105" width="12.42578125" style="217" customWidth="1"/>
    <col min="4106" max="4106" width="12.7109375" style="217" customWidth="1"/>
    <col min="4107" max="4107" width="12.42578125" style="217" customWidth="1"/>
    <col min="4108" max="4120" width="13.28515625" style="217" customWidth="1"/>
    <col min="4121" max="4121" width="12.42578125" style="217" customWidth="1"/>
    <col min="4122" max="4122" width="13.7109375" style="217" customWidth="1"/>
    <col min="4123" max="4127" width="13" style="217" customWidth="1"/>
    <col min="4128" max="4128" width="14.7109375" style="217" customWidth="1"/>
    <col min="4129" max="4129" width="13.28515625" style="217" customWidth="1"/>
    <col min="4130" max="4353" width="13" style="217"/>
    <col min="4354" max="4354" width="4.140625" style="217" customWidth="1"/>
    <col min="4355" max="4355" width="16.42578125" style="217" customWidth="1"/>
    <col min="4356" max="4356" width="12.42578125" style="217" customWidth="1"/>
    <col min="4357" max="4357" width="13.7109375" style="217" customWidth="1"/>
    <col min="4358" max="4358" width="13.28515625" style="217" customWidth="1"/>
    <col min="4359" max="4359" width="12.42578125" style="217" customWidth="1"/>
    <col min="4360" max="4360" width="13.28515625" style="217" customWidth="1"/>
    <col min="4361" max="4361" width="12.42578125" style="217" customWidth="1"/>
    <col min="4362" max="4362" width="12.7109375" style="217" customWidth="1"/>
    <col min="4363" max="4363" width="12.42578125" style="217" customWidth="1"/>
    <col min="4364" max="4376" width="13.28515625" style="217" customWidth="1"/>
    <col min="4377" max="4377" width="12.42578125" style="217" customWidth="1"/>
    <col min="4378" max="4378" width="13.7109375" style="217" customWidth="1"/>
    <col min="4379" max="4383" width="13" style="217" customWidth="1"/>
    <col min="4384" max="4384" width="14.7109375" style="217" customWidth="1"/>
    <col min="4385" max="4385" width="13.28515625" style="217" customWidth="1"/>
    <col min="4386" max="4609" width="13" style="217"/>
    <col min="4610" max="4610" width="4.140625" style="217" customWidth="1"/>
    <col min="4611" max="4611" width="16.42578125" style="217" customWidth="1"/>
    <col min="4612" max="4612" width="12.42578125" style="217" customWidth="1"/>
    <col min="4613" max="4613" width="13.7109375" style="217" customWidth="1"/>
    <col min="4614" max="4614" width="13.28515625" style="217" customWidth="1"/>
    <col min="4615" max="4615" width="12.42578125" style="217" customWidth="1"/>
    <col min="4616" max="4616" width="13.28515625" style="217" customWidth="1"/>
    <col min="4617" max="4617" width="12.42578125" style="217" customWidth="1"/>
    <col min="4618" max="4618" width="12.7109375" style="217" customWidth="1"/>
    <col min="4619" max="4619" width="12.42578125" style="217" customWidth="1"/>
    <col min="4620" max="4632" width="13.28515625" style="217" customWidth="1"/>
    <col min="4633" max="4633" width="12.42578125" style="217" customWidth="1"/>
    <col min="4634" max="4634" width="13.7109375" style="217" customWidth="1"/>
    <col min="4635" max="4639" width="13" style="217" customWidth="1"/>
    <col min="4640" max="4640" width="14.7109375" style="217" customWidth="1"/>
    <col min="4641" max="4641" width="13.28515625" style="217" customWidth="1"/>
    <col min="4642" max="4865" width="13" style="217"/>
    <col min="4866" max="4866" width="4.140625" style="217" customWidth="1"/>
    <col min="4867" max="4867" width="16.42578125" style="217" customWidth="1"/>
    <col min="4868" max="4868" width="12.42578125" style="217" customWidth="1"/>
    <col min="4869" max="4869" width="13.7109375" style="217" customWidth="1"/>
    <col min="4870" max="4870" width="13.28515625" style="217" customWidth="1"/>
    <col min="4871" max="4871" width="12.42578125" style="217" customWidth="1"/>
    <col min="4872" max="4872" width="13.28515625" style="217" customWidth="1"/>
    <col min="4873" max="4873" width="12.42578125" style="217" customWidth="1"/>
    <col min="4874" max="4874" width="12.7109375" style="217" customWidth="1"/>
    <col min="4875" max="4875" width="12.42578125" style="217" customWidth="1"/>
    <col min="4876" max="4888" width="13.28515625" style="217" customWidth="1"/>
    <col min="4889" max="4889" width="12.42578125" style="217" customWidth="1"/>
    <col min="4890" max="4890" width="13.7109375" style="217" customWidth="1"/>
    <col min="4891" max="4895" width="13" style="217" customWidth="1"/>
    <col min="4896" max="4896" width="14.7109375" style="217" customWidth="1"/>
    <col min="4897" max="4897" width="13.28515625" style="217" customWidth="1"/>
    <col min="4898" max="5121" width="13" style="217"/>
    <col min="5122" max="5122" width="4.140625" style="217" customWidth="1"/>
    <col min="5123" max="5123" width="16.42578125" style="217" customWidth="1"/>
    <col min="5124" max="5124" width="12.42578125" style="217" customWidth="1"/>
    <col min="5125" max="5125" width="13.7109375" style="217" customWidth="1"/>
    <col min="5126" max="5126" width="13.28515625" style="217" customWidth="1"/>
    <col min="5127" max="5127" width="12.42578125" style="217" customWidth="1"/>
    <col min="5128" max="5128" width="13.28515625" style="217" customWidth="1"/>
    <col min="5129" max="5129" width="12.42578125" style="217" customWidth="1"/>
    <col min="5130" max="5130" width="12.7109375" style="217" customWidth="1"/>
    <col min="5131" max="5131" width="12.42578125" style="217" customWidth="1"/>
    <col min="5132" max="5144" width="13.28515625" style="217" customWidth="1"/>
    <col min="5145" max="5145" width="12.42578125" style="217" customWidth="1"/>
    <col min="5146" max="5146" width="13.7109375" style="217" customWidth="1"/>
    <col min="5147" max="5151" width="13" style="217" customWidth="1"/>
    <col min="5152" max="5152" width="14.7109375" style="217" customWidth="1"/>
    <col min="5153" max="5153" width="13.28515625" style="217" customWidth="1"/>
    <col min="5154" max="5377" width="13" style="217"/>
    <col min="5378" max="5378" width="4.140625" style="217" customWidth="1"/>
    <col min="5379" max="5379" width="16.42578125" style="217" customWidth="1"/>
    <col min="5380" max="5380" width="12.42578125" style="217" customWidth="1"/>
    <col min="5381" max="5381" width="13.7109375" style="217" customWidth="1"/>
    <col min="5382" max="5382" width="13.28515625" style="217" customWidth="1"/>
    <col min="5383" max="5383" width="12.42578125" style="217" customWidth="1"/>
    <col min="5384" max="5384" width="13.28515625" style="217" customWidth="1"/>
    <col min="5385" max="5385" width="12.42578125" style="217" customWidth="1"/>
    <col min="5386" max="5386" width="12.7109375" style="217" customWidth="1"/>
    <col min="5387" max="5387" width="12.42578125" style="217" customWidth="1"/>
    <col min="5388" max="5400" width="13.28515625" style="217" customWidth="1"/>
    <col min="5401" max="5401" width="12.42578125" style="217" customWidth="1"/>
    <col min="5402" max="5402" width="13.7109375" style="217" customWidth="1"/>
    <col min="5403" max="5407" width="13" style="217" customWidth="1"/>
    <col min="5408" max="5408" width="14.7109375" style="217" customWidth="1"/>
    <col min="5409" max="5409" width="13.28515625" style="217" customWidth="1"/>
    <col min="5410" max="5633" width="13" style="217"/>
    <col min="5634" max="5634" width="4.140625" style="217" customWidth="1"/>
    <col min="5635" max="5635" width="16.42578125" style="217" customWidth="1"/>
    <col min="5636" max="5636" width="12.42578125" style="217" customWidth="1"/>
    <col min="5637" max="5637" width="13.7109375" style="217" customWidth="1"/>
    <col min="5638" max="5638" width="13.28515625" style="217" customWidth="1"/>
    <col min="5639" max="5639" width="12.42578125" style="217" customWidth="1"/>
    <col min="5640" max="5640" width="13.28515625" style="217" customWidth="1"/>
    <col min="5641" max="5641" width="12.42578125" style="217" customWidth="1"/>
    <col min="5642" max="5642" width="12.7109375" style="217" customWidth="1"/>
    <col min="5643" max="5643" width="12.42578125" style="217" customWidth="1"/>
    <col min="5644" max="5656" width="13.28515625" style="217" customWidth="1"/>
    <col min="5657" max="5657" width="12.42578125" style="217" customWidth="1"/>
    <col min="5658" max="5658" width="13.7109375" style="217" customWidth="1"/>
    <col min="5659" max="5663" width="13" style="217" customWidth="1"/>
    <col min="5664" max="5664" width="14.7109375" style="217" customWidth="1"/>
    <col min="5665" max="5665" width="13.28515625" style="217" customWidth="1"/>
    <col min="5666" max="5889" width="13" style="217"/>
    <col min="5890" max="5890" width="4.140625" style="217" customWidth="1"/>
    <col min="5891" max="5891" width="16.42578125" style="217" customWidth="1"/>
    <col min="5892" max="5892" width="12.42578125" style="217" customWidth="1"/>
    <col min="5893" max="5893" width="13.7109375" style="217" customWidth="1"/>
    <col min="5894" max="5894" width="13.28515625" style="217" customWidth="1"/>
    <col min="5895" max="5895" width="12.42578125" style="217" customWidth="1"/>
    <col min="5896" max="5896" width="13.28515625" style="217" customWidth="1"/>
    <col min="5897" max="5897" width="12.42578125" style="217" customWidth="1"/>
    <col min="5898" max="5898" width="12.7109375" style="217" customWidth="1"/>
    <col min="5899" max="5899" width="12.42578125" style="217" customWidth="1"/>
    <col min="5900" max="5912" width="13.28515625" style="217" customWidth="1"/>
    <col min="5913" max="5913" width="12.42578125" style="217" customWidth="1"/>
    <col min="5914" max="5914" width="13.7109375" style="217" customWidth="1"/>
    <col min="5915" max="5919" width="13" style="217" customWidth="1"/>
    <col min="5920" max="5920" width="14.7109375" style="217" customWidth="1"/>
    <col min="5921" max="5921" width="13.28515625" style="217" customWidth="1"/>
    <col min="5922" max="6145" width="13" style="217"/>
    <col min="6146" max="6146" width="4.140625" style="217" customWidth="1"/>
    <col min="6147" max="6147" width="16.42578125" style="217" customWidth="1"/>
    <col min="6148" max="6148" width="12.42578125" style="217" customWidth="1"/>
    <col min="6149" max="6149" width="13.7109375" style="217" customWidth="1"/>
    <col min="6150" max="6150" width="13.28515625" style="217" customWidth="1"/>
    <col min="6151" max="6151" width="12.42578125" style="217" customWidth="1"/>
    <col min="6152" max="6152" width="13.28515625" style="217" customWidth="1"/>
    <col min="6153" max="6153" width="12.42578125" style="217" customWidth="1"/>
    <col min="6154" max="6154" width="12.7109375" style="217" customWidth="1"/>
    <col min="6155" max="6155" width="12.42578125" style="217" customWidth="1"/>
    <col min="6156" max="6168" width="13.28515625" style="217" customWidth="1"/>
    <col min="6169" max="6169" width="12.42578125" style="217" customWidth="1"/>
    <col min="6170" max="6170" width="13.7109375" style="217" customWidth="1"/>
    <col min="6171" max="6175" width="13" style="217" customWidth="1"/>
    <col min="6176" max="6176" width="14.7109375" style="217" customWidth="1"/>
    <col min="6177" max="6177" width="13.28515625" style="217" customWidth="1"/>
    <col min="6178" max="6401" width="13" style="217"/>
    <col min="6402" max="6402" width="4.140625" style="217" customWidth="1"/>
    <col min="6403" max="6403" width="16.42578125" style="217" customWidth="1"/>
    <col min="6404" max="6404" width="12.42578125" style="217" customWidth="1"/>
    <col min="6405" max="6405" width="13.7109375" style="217" customWidth="1"/>
    <col min="6406" max="6406" width="13.28515625" style="217" customWidth="1"/>
    <col min="6407" max="6407" width="12.42578125" style="217" customWidth="1"/>
    <col min="6408" max="6408" width="13.28515625" style="217" customWidth="1"/>
    <col min="6409" max="6409" width="12.42578125" style="217" customWidth="1"/>
    <col min="6410" max="6410" width="12.7109375" style="217" customWidth="1"/>
    <col min="6411" max="6411" width="12.42578125" style="217" customWidth="1"/>
    <col min="6412" max="6424" width="13.28515625" style="217" customWidth="1"/>
    <col min="6425" max="6425" width="12.42578125" style="217" customWidth="1"/>
    <col min="6426" max="6426" width="13.7109375" style="217" customWidth="1"/>
    <col min="6427" max="6431" width="13" style="217" customWidth="1"/>
    <col min="6432" max="6432" width="14.7109375" style="217" customWidth="1"/>
    <col min="6433" max="6433" width="13.28515625" style="217" customWidth="1"/>
    <col min="6434" max="6657" width="13" style="217"/>
    <col min="6658" max="6658" width="4.140625" style="217" customWidth="1"/>
    <col min="6659" max="6659" width="16.42578125" style="217" customWidth="1"/>
    <col min="6660" max="6660" width="12.42578125" style="217" customWidth="1"/>
    <col min="6661" max="6661" width="13.7109375" style="217" customWidth="1"/>
    <col min="6662" max="6662" width="13.28515625" style="217" customWidth="1"/>
    <col min="6663" max="6663" width="12.42578125" style="217" customWidth="1"/>
    <col min="6664" max="6664" width="13.28515625" style="217" customWidth="1"/>
    <col min="6665" max="6665" width="12.42578125" style="217" customWidth="1"/>
    <col min="6666" max="6666" width="12.7109375" style="217" customWidth="1"/>
    <col min="6667" max="6667" width="12.42578125" style="217" customWidth="1"/>
    <col min="6668" max="6680" width="13.28515625" style="217" customWidth="1"/>
    <col min="6681" max="6681" width="12.42578125" style="217" customWidth="1"/>
    <col min="6682" max="6682" width="13.7109375" style="217" customWidth="1"/>
    <col min="6683" max="6687" width="13" style="217" customWidth="1"/>
    <col min="6688" max="6688" width="14.7109375" style="217" customWidth="1"/>
    <col min="6689" max="6689" width="13.28515625" style="217" customWidth="1"/>
    <col min="6690" max="6913" width="13" style="217"/>
    <col min="6914" max="6914" width="4.140625" style="217" customWidth="1"/>
    <col min="6915" max="6915" width="16.42578125" style="217" customWidth="1"/>
    <col min="6916" max="6916" width="12.42578125" style="217" customWidth="1"/>
    <col min="6917" max="6917" width="13.7109375" style="217" customWidth="1"/>
    <col min="6918" max="6918" width="13.28515625" style="217" customWidth="1"/>
    <col min="6919" max="6919" width="12.42578125" style="217" customWidth="1"/>
    <col min="6920" max="6920" width="13.28515625" style="217" customWidth="1"/>
    <col min="6921" max="6921" width="12.42578125" style="217" customWidth="1"/>
    <col min="6922" max="6922" width="12.7109375" style="217" customWidth="1"/>
    <col min="6923" max="6923" width="12.42578125" style="217" customWidth="1"/>
    <col min="6924" max="6936" width="13.28515625" style="217" customWidth="1"/>
    <col min="6937" max="6937" width="12.42578125" style="217" customWidth="1"/>
    <col min="6938" max="6938" width="13.7109375" style="217" customWidth="1"/>
    <col min="6939" max="6943" width="13" style="217" customWidth="1"/>
    <col min="6944" max="6944" width="14.7109375" style="217" customWidth="1"/>
    <col min="6945" max="6945" width="13.28515625" style="217" customWidth="1"/>
    <col min="6946" max="7169" width="13" style="217"/>
    <col min="7170" max="7170" width="4.140625" style="217" customWidth="1"/>
    <col min="7171" max="7171" width="16.42578125" style="217" customWidth="1"/>
    <col min="7172" max="7172" width="12.42578125" style="217" customWidth="1"/>
    <col min="7173" max="7173" width="13.7109375" style="217" customWidth="1"/>
    <col min="7174" max="7174" width="13.28515625" style="217" customWidth="1"/>
    <col min="7175" max="7175" width="12.42578125" style="217" customWidth="1"/>
    <col min="7176" max="7176" width="13.28515625" style="217" customWidth="1"/>
    <col min="7177" max="7177" width="12.42578125" style="217" customWidth="1"/>
    <col min="7178" max="7178" width="12.7109375" style="217" customWidth="1"/>
    <col min="7179" max="7179" width="12.42578125" style="217" customWidth="1"/>
    <col min="7180" max="7192" width="13.28515625" style="217" customWidth="1"/>
    <col min="7193" max="7193" width="12.42578125" style="217" customWidth="1"/>
    <col min="7194" max="7194" width="13.7109375" style="217" customWidth="1"/>
    <col min="7195" max="7199" width="13" style="217" customWidth="1"/>
    <col min="7200" max="7200" width="14.7109375" style="217" customWidth="1"/>
    <col min="7201" max="7201" width="13.28515625" style="217" customWidth="1"/>
    <col min="7202" max="7425" width="13" style="217"/>
    <col min="7426" max="7426" width="4.140625" style="217" customWidth="1"/>
    <col min="7427" max="7427" width="16.42578125" style="217" customWidth="1"/>
    <col min="7428" max="7428" width="12.42578125" style="217" customWidth="1"/>
    <col min="7429" max="7429" width="13.7109375" style="217" customWidth="1"/>
    <col min="7430" max="7430" width="13.28515625" style="217" customWidth="1"/>
    <col min="7431" max="7431" width="12.42578125" style="217" customWidth="1"/>
    <col min="7432" max="7432" width="13.28515625" style="217" customWidth="1"/>
    <col min="7433" max="7433" width="12.42578125" style="217" customWidth="1"/>
    <col min="7434" max="7434" width="12.7109375" style="217" customWidth="1"/>
    <col min="7435" max="7435" width="12.42578125" style="217" customWidth="1"/>
    <col min="7436" max="7448" width="13.28515625" style="217" customWidth="1"/>
    <col min="7449" max="7449" width="12.42578125" style="217" customWidth="1"/>
    <col min="7450" max="7450" width="13.7109375" style="217" customWidth="1"/>
    <col min="7451" max="7455" width="13" style="217" customWidth="1"/>
    <col min="7456" max="7456" width="14.7109375" style="217" customWidth="1"/>
    <col min="7457" max="7457" width="13.28515625" style="217" customWidth="1"/>
    <col min="7458" max="7681" width="13" style="217"/>
    <col min="7682" max="7682" width="4.140625" style="217" customWidth="1"/>
    <col min="7683" max="7683" width="16.42578125" style="217" customWidth="1"/>
    <col min="7684" max="7684" width="12.42578125" style="217" customWidth="1"/>
    <col min="7685" max="7685" width="13.7109375" style="217" customWidth="1"/>
    <col min="7686" max="7686" width="13.28515625" style="217" customWidth="1"/>
    <col min="7687" max="7687" width="12.42578125" style="217" customWidth="1"/>
    <col min="7688" max="7688" width="13.28515625" style="217" customWidth="1"/>
    <col min="7689" max="7689" width="12.42578125" style="217" customWidth="1"/>
    <col min="7690" max="7690" width="12.7109375" style="217" customWidth="1"/>
    <col min="7691" max="7691" width="12.42578125" style="217" customWidth="1"/>
    <col min="7692" max="7704" width="13.28515625" style="217" customWidth="1"/>
    <col min="7705" max="7705" width="12.42578125" style="217" customWidth="1"/>
    <col min="7706" max="7706" width="13.7109375" style="217" customWidth="1"/>
    <col min="7707" max="7711" width="13" style="217" customWidth="1"/>
    <col min="7712" max="7712" width="14.7109375" style="217" customWidth="1"/>
    <col min="7713" max="7713" width="13.28515625" style="217" customWidth="1"/>
    <col min="7714" max="7937" width="13" style="217"/>
    <col min="7938" max="7938" width="4.140625" style="217" customWidth="1"/>
    <col min="7939" max="7939" width="16.42578125" style="217" customWidth="1"/>
    <col min="7940" max="7940" width="12.42578125" style="217" customWidth="1"/>
    <col min="7941" max="7941" width="13.7109375" style="217" customWidth="1"/>
    <col min="7942" max="7942" width="13.28515625" style="217" customWidth="1"/>
    <col min="7943" max="7943" width="12.42578125" style="217" customWidth="1"/>
    <col min="7944" max="7944" width="13.28515625" style="217" customWidth="1"/>
    <col min="7945" max="7945" width="12.42578125" style="217" customWidth="1"/>
    <col min="7946" max="7946" width="12.7109375" style="217" customWidth="1"/>
    <col min="7947" max="7947" width="12.42578125" style="217" customWidth="1"/>
    <col min="7948" max="7960" width="13.28515625" style="217" customWidth="1"/>
    <col min="7961" max="7961" width="12.42578125" style="217" customWidth="1"/>
    <col min="7962" max="7962" width="13.7109375" style="217" customWidth="1"/>
    <col min="7963" max="7967" width="13" style="217" customWidth="1"/>
    <col min="7968" max="7968" width="14.7109375" style="217" customWidth="1"/>
    <col min="7969" max="7969" width="13.28515625" style="217" customWidth="1"/>
    <col min="7970" max="8193" width="13" style="217"/>
    <col min="8194" max="8194" width="4.140625" style="217" customWidth="1"/>
    <col min="8195" max="8195" width="16.42578125" style="217" customWidth="1"/>
    <col min="8196" max="8196" width="12.42578125" style="217" customWidth="1"/>
    <col min="8197" max="8197" width="13.7109375" style="217" customWidth="1"/>
    <col min="8198" max="8198" width="13.28515625" style="217" customWidth="1"/>
    <col min="8199" max="8199" width="12.42578125" style="217" customWidth="1"/>
    <col min="8200" max="8200" width="13.28515625" style="217" customWidth="1"/>
    <col min="8201" max="8201" width="12.42578125" style="217" customWidth="1"/>
    <col min="8202" max="8202" width="12.7109375" style="217" customWidth="1"/>
    <col min="8203" max="8203" width="12.42578125" style="217" customWidth="1"/>
    <col min="8204" max="8216" width="13.28515625" style="217" customWidth="1"/>
    <col min="8217" max="8217" width="12.42578125" style="217" customWidth="1"/>
    <col min="8218" max="8218" width="13.7109375" style="217" customWidth="1"/>
    <col min="8219" max="8223" width="13" style="217" customWidth="1"/>
    <col min="8224" max="8224" width="14.7109375" style="217" customWidth="1"/>
    <col min="8225" max="8225" width="13.28515625" style="217" customWidth="1"/>
    <col min="8226" max="8449" width="13" style="217"/>
    <col min="8450" max="8450" width="4.140625" style="217" customWidth="1"/>
    <col min="8451" max="8451" width="16.42578125" style="217" customWidth="1"/>
    <col min="8452" max="8452" width="12.42578125" style="217" customWidth="1"/>
    <col min="8453" max="8453" width="13.7109375" style="217" customWidth="1"/>
    <col min="8454" max="8454" width="13.28515625" style="217" customWidth="1"/>
    <col min="8455" max="8455" width="12.42578125" style="217" customWidth="1"/>
    <col min="8456" max="8456" width="13.28515625" style="217" customWidth="1"/>
    <col min="8457" max="8457" width="12.42578125" style="217" customWidth="1"/>
    <col min="8458" max="8458" width="12.7109375" style="217" customWidth="1"/>
    <col min="8459" max="8459" width="12.42578125" style="217" customWidth="1"/>
    <col min="8460" max="8472" width="13.28515625" style="217" customWidth="1"/>
    <col min="8473" max="8473" width="12.42578125" style="217" customWidth="1"/>
    <col min="8474" max="8474" width="13.7109375" style="217" customWidth="1"/>
    <col min="8475" max="8479" width="13" style="217" customWidth="1"/>
    <col min="8480" max="8480" width="14.7109375" style="217" customWidth="1"/>
    <col min="8481" max="8481" width="13.28515625" style="217" customWidth="1"/>
    <col min="8482" max="8705" width="13" style="217"/>
    <col min="8706" max="8706" width="4.140625" style="217" customWidth="1"/>
    <col min="8707" max="8707" width="16.42578125" style="217" customWidth="1"/>
    <col min="8708" max="8708" width="12.42578125" style="217" customWidth="1"/>
    <col min="8709" max="8709" width="13.7109375" style="217" customWidth="1"/>
    <col min="8710" max="8710" width="13.28515625" style="217" customWidth="1"/>
    <col min="8711" max="8711" width="12.42578125" style="217" customWidth="1"/>
    <col min="8712" max="8712" width="13.28515625" style="217" customWidth="1"/>
    <col min="8713" max="8713" width="12.42578125" style="217" customWidth="1"/>
    <col min="8714" max="8714" width="12.7109375" style="217" customWidth="1"/>
    <col min="8715" max="8715" width="12.42578125" style="217" customWidth="1"/>
    <col min="8716" max="8728" width="13.28515625" style="217" customWidth="1"/>
    <col min="8729" max="8729" width="12.42578125" style="217" customWidth="1"/>
    <col min="8730" max="8730" width="13.7109375" style="217" customWidth="1"/>
    <col min="8731" max="8735" width="13" style="217" customWidth="1"/>
    <col min="8736" max="8736" width="14.7109375" style="217" customWidth="1"/>
    <col min="8737" max="8737" width="13.28515625" style="217" customWidth="1"/>
    <col min="8738" max="8961" width="13" style="217"/>
    <col min="8962" max="8962" width="4.140625" style="217" customWidth="1"/>
    <col min="8963" max="8963" width="16.42578125" style="217" customWidth="1"/>
    <col min="8964" max="8964" width="12.42578125" style="217" customWidth="1"/>
    <col min="8965" max="8965" width="13.7109375" style="217" customWidth="1"/>
    <col min="8966" max="8966" width="13.28515625" style="217" customWidth="1"/>
    <col min="8967" max="8967" width="12.42578125" style="217" customWidth="1"/>
    <col min="8968" max="8968" width="13.28515625" style="217" customWidth="1"/>
    <col min="8969" max="8969" width="12.42578125" style="217" customWidth="1"/>
    <col min="8970" max="8970" width="12.7109375" style="217" customWidth="1"/>
    <col min="8971" max="8971" width="12.42578125" style="217" customWidth="1"/>
    <col min="8972" max="8984" width="13.28515625" style="217" customWidth="1"/>
    <col min="8985" max="8985" width="12.42578125" style="217" customWidth="1"/>
    <col min="8986" max="8986" width="13.7109375" style="217" customWidth="1"/>
    <col min="8987" max="8991" width="13" style="217" customWidth="1"/>
    <col min="8992" max="8992" width="14.7109375" style="217" customWidth="1"/>
    <col min="8993" max="8993" width="13.28515625" style="217" customWidth="1"/>
    <col min="8994" max="9217" width="13" style="217"/>
    <col min="9218" max="9218" width="4.140625" style="217" customWidth="1"/>
    <col min="9219" max="9219" width="16.42578125" style="217" customWidth="1"/>
    <col min="9220" max="9220" width="12.42578125" style="217" customWidth="1"/>
    <col min="9221" max="9221" width="13.7109375" style="217" customWidth="1"/>
    <col min="9222" max="9222" width="13.28515625" style="217" customWidth="1"/>
    <col min="9223" max="9223" width="12.42578125" style="217" customWidth="1"/>
    <col min="9224" max="9224" width="13.28515625" style="217" customWidth="1"/>
    <col min="9225" max="9225" width="12.42578125" style="217" customWidth="1"/>
    <col min="9226" max="9226" width="12.7109375" style="217" customWidth="1"/>
    <col min="9227" max="9227" width="12.42578125" style="217" customWidth="1"/>
    <col min="9228" max="9240" width="13.28515625" style="217" customWidth="1"/>
    <col min="9241" max="9241" width="12.42578125" style="217" customWidth="1"/>
    <col min="9242" max="9242" width="13.7109375" style="217" customWidth="1"/>
    <col min="9243" max="9247" width="13" style="217" customWidth="1"/>
    <col min="9248" max="9248" width="14.7109375" style="217" customWidth="1"/>
    <col min="9249" max="9249" width="13.28515625" style="217" customWidth="1"/>
    <col min="9250" max="9473" width="13" style="217"/>
    <col min="9474" max="9474" width="4.140625" style="217" customWidth="1"/>
    <col min="9475" max="9475" width="16.42578125" style="217" customWidth="1"/>
    <col min="9476" max="9476" width="12.42578125" style="217" customWidth="1"/>
    <col min="9477" max="9477" width="13.7109375" style="217" customWidth="1"/>
    <col min="9478" max="9478" width="13.28515625" style="217" customWidth="1"/>
    <col min="9479" max="9479" width="12.42578125" style="217" customWidth="1"/>
    <col min="9480" max="9480" width="13.28515625" style="217" customWidth="1"/>
    <col min="9481" max="9481" width="12.42578125" style="217" customWidth="1"/>
    <col min="9482" max="9482" width="12.7109375" style="217" customWidth="1"/>
    <col min="9483" max="9483" width="12.42578125" style="217" customWidth="1"/>
    <col min="9484" max="9496" width="13.28515625" style="217" customWidth="1"/>
    <col min="9497" max="9497" width="12.42578125" style="217" customWidth="1"/>
    <col min="9498" max="9498" width="13.7109375" style="217" customWidth="1"/>
    <col min="9499" max="9503" width="13" style="217" customWidth="1"/>
    <col min="9504" max="9504" width="14.7109375" style="217" customWidth="1"/>
    <col min="9505" max="9505" width="13.28515625" style="217" customWidth="1"/>
    <col min="9506" max="9729" width="13" style="217"/>
    <col min="9730" max="9730" width="4.140625" style="217" customWidth="1"/>
    <col min="9731" max="9731" width="16.42578125" style="217" customWidth="1"/>
    <col min="9732" max="9732" width="12.42578125" style="217" customWidth="1"/>
    <col min="9733" max="9733" width="13.7109375" style="217" customWidth="1"/>
    <col min="9734" max="9734" width="13.28515625" style="217" customWidth="1"/>
    <col min="9735" max="9735" width="12.42578125" style="217" customWidth="1"/>
    <col min="9736" max="9736" width="13.28515625" style="217" customWidth="1"/>
    <col min="9737" max="9737" width="12.42578125" style="217" customWidth="1"/>
    <col min="9738" max="9738" width="12.7109375" style="217" customWidth="1"/>
    <col min="9739" max="9739" width="12.42578125" style="217" customWidth="1"/>
    <col min="9740" max="9752" width="13.28515625" style="217" customWidth="1"/>
    <col min="9753" max="9753" width="12.42578125" style="217" customWidth="1"/>
    <col min="9754" max="9754" width="13.7109375" style="217" customWidth="1"/>
    <col min="9755" max="9759" width="13" style="217" customWidth="1"/>
    <col min="9760" max="9760" width="14.7109375" style="217" customWidth="1"/>
    <col min="9761" max="9761" width="13.28515625" style="217" customWidth="1"/>
    <col min="9762" max="9985" width="13" style="217"/>
    <col min="9986" max="9986" width="4.140625" style="217" customWidth="1"/>
    <col min="9987" max="9987" width="16.42578125" style="217" customWidth="1"/>
    <col min="9988" max="9988" width="12.42578125" style="217" customWidth="1"/>
    <col min="9989" max="9989" width="13.7109375" style="217" customWidth="1"/>
    <col min="9990" max="9990" width="13.28515625" style="217" customWidth="1"/>
    <col min="9991" max="9991" width="12.42578125" style="217" customWidth="1"/>
    <col min="9992" max="9992" width="13.28515625" style="217" customWidth="1"/>
    <col min="9993" max="9993" width="12.42578125" style="217" customWidth="1"/>
    <col min="9994" max="9994" width="12.7109375" style="217" customWidth="1"/>
    <col min="9995" max="9995" width="12.42578125" style="217" customWidth="1"/>
    <col min="9996" max="10008" width="13.28515625" style="217" customWidth="1"/>
    <col min="10009" max="10009" width="12.42578125" style="217" customWidth="1"/>
    <col min="10010" max="10010" width="13.7109375" style="217" customWidth="1"/>
    <col min="10011" max="10015" width="13" style="217" customWidth="1"/>
    <col min="10016" max="10016" width="14.7109375" style="217" customWidth="1"/>
    <col min="10017" max="10017" width="13.28515625" style="217" customWidth="1"/>
    <col min="10018" max="10241" width="13" style="217"/>
    <col min="10242" max="10242" width="4.140625" style="217" customWidth="1"/>
    <col min="10243" max="10243" width="16.42578125" style="217" customWidth="1"/>
    <col min="10244" max="10244" width="12.42578125" style="217" customWidth="1"/>
    <col min="10245" max="10245" width="13.7109375" style="217" customWidth="1"/>
    <col min="10246" max="10246" width="13.28515625" style="217" customWidth="1"/>
    <col min="10247" max="10247" width="12.42578125" style="217" customWidth="1"/>
    <col min="10248" max="10248" width="13.28515625" style="217" customWidth="1"/>
    <col min="10249" max="10249" width="12.42578125" style="217" customWidth="1"/>
    <col min="10250" max="10250" width="12.7109375" style="217" customWidth="1"/>
    <col min="10251" max="10251" width="12.42578125" style="217" customWidth="1"/>
    <col min="10252" max="10264" width="13.28515625" style="217" customWidth="1"/>
    <col min="10265" max="10265" width="12.42578125" style="217" customWidth="1"/>
    <col min="10266" max="10266" width="13.7109375" style="217" customWidth="1"/>
    <col min="10267" max="10271" width="13" style="217" customWidth="1"/>
    <col min="10272" max="10272" width="14.7109375" style="217" customWidth="1"/>
    <col min="10273" max="10273" width="13.28515625" style="217" customWidth="1"/>
    <col min="10274" max="10497" width="13" style="217"/>
    <col min="10498" max="10498" width="4.140625" style="217" customWidth="1"/>
    <col min="10499" max="10499" width="16.42578125" style="217" customWidth="1"/>
    <col min="10500" max="10500" width="12.42578125" style="217" customWidth="1"/>
    <col min="10501" max="10501" width="13.7109375" style="217" customWidth="1"/>
    <col min="10502" max="10502" width="13.28515625" style="217" customWidth="1"/>
    <col min="10503" max="10503" width="12.42578125" style="217" customWidth="1"/>
    <col min="10504" max="10504" width="13.28515625" style="217" customWidth="1"/>
    <col min="10505" max="10505" width="12.42578125" style="217" customWidth="1"/>
    <col min="10506" max="10506" width="12.7109375" style="217" customWidth="1"/>
    <col min="10507" max="10507" width="12.42578125" style="217" customWidth="1"/>
    <col min="10508" max="10520" width="13.28515625" style="217" customWidth="1"/>
    <col min="10521" max="10521" width="12.42578125" style="217" customWidth="1"/>
    <col min="10522" max="10522" width="13.7109375" style="217" customWidth="1"/>
    <col min="10523" max="10527" width="13" style="217" customWidth="1"/>
    <col min="10528" max="10528" width="14.7109375" style="217" customWidth="1"/>
    <col min="10529" max="10529" width="13.28515625" style="217" customWidth="1"/>
    <col min="10530" max="10753" width="13" style="217"/>
    <col min="10754" max="10754" width="4.140625" style="217" customWidth="1"/>
    <col min="10755" max="10755" width="16.42578125" style="217" customWidth="1"/>
    <col min="10756" max="10756" width="12.42578125" style="217" customWidth="1"/>
    <col min="10757" max="10757" width="13.7109375" style="217" customWidth="1"/>
    <col min="10758" max="10758" width="13.28515625" style="217" customWidth="1"/>
    <col min="10759" max="10759" width="12.42578125" style="217" customWidth="1"/>
    <col min="10760" max="10760" width="13.28515625" style="217" customWidth="1"/>
    <col min="10761" max="10761" width="12.42578125" style="217" customWidth="1"/>
    <col min="10762" max="10762" width="12.7109375" style="217" customWidth="1"/>
    <col min="10763" max="10763" width="12.42578125" style="217" customWidth="1"/>
    <col min="10764" max="10776" width="13.28515625" style="217" customWidth="1"/>
    <col min="10777" max="10777" width="12.42578125" style="217" customWidth="1"/>
    <col min="10778" max="10778" width="13.7109375" style="217" customWidth="1"/>
    <col min="10779" max="10783" width="13" style="217" customWidth="1"/>
    <col min="10784" max="10784" width="14.7109375" style="217" customWidth="1"/>
    <col min="10785" max="10785" width="13.28515625" style="217" customWidth="1"/>
    <col min="10786" max="11009" width="13" style="217"/>
    <col min="11010" max="11010" width="4.140625" style="217" customWidth="1"/>
    <col min="11011" max="11011" width="16.42578125" style="217" customWidth="1"/>
    <col min="11012" max="11012" width="12.42578125" style="217" customWidth="1"/>
    <col min="11013" max="11013" width="13.7109375" style="217" customWidth="1"/>
    <col min="11014" max="11014" width="13.28515625" style="217" customWidth="1"/>
    <col min="11015" max="11015" width="12.42578125" style="217" customWidth="1"/>
    <col min="11016" max="11016" width="13.28515625" style="217" customWidth="1"/>
    <col min="11017" max="11017" width="12.42578125" style="217" customWidth="1"/>
    <col min="11018" max="11018" width="12.7109375" style="217" customWidth="1"/>
    <col min="11019" max="11019" width="12.42578125" style="217" customWidth="1"/>
    <col min="11020" max="11032" width="13.28515625" style="217" customWidth="1"/>
    <col min="11033" max="11033" width="12.42578125" style="217" customWidth="1"/>
    <col min="11034" max="11034" width="13.7109375" style="217" customWidth="1"/>
    <col min="11035" max="11039" width="13" style="217" customWidth="1"/>
    <col min="11040" max="11040" width="14.7109375" style="217" customWidth="1"/>
    <col min="11041" max="11041" width="13.28515625" style="217" customWidth="1"/>
    <col min="11042" max="11265" width="13" style="217"/>
    <col min="11266" max="11266" width="4.140625" style="217" customWidth="1"/>
    <col min="11267" max="11267" width="16.42578125" style="217" customWidth="1"/>
    <col min="11268" max="11268" width="12.42578125" style="217" customWidth="1"/>
    <col min="11269" max="11269" width="13.7109375" style="217" customWidth="1"/>
    <col min="11270" max="11270" width="13.28515625" style="217" customWidth="1"/>
    <col min="11271" max="11271" width="12.42578125" style="217" customWidth="1"/>
    <col min="11272" max="11272" width="13.28515625" style="217" customWidth="1"/>
    <col min="11273" max="11273" width="12.42578125" style="217" customWidth="1"/>
    <col min="11274" max="11274" width="12.7109375" style="217" customWidth="1"/>
    <col min="11275" max="11275" width="12.42578125" style="217" customWidth="1"/>
    <col min="11276" max="11288" width="13.28515625" style="217" customWidth="1"/>
    <col min="11289" max="11289" width="12.42578125" style="217" customWidth="1"/>
    <col min="11290" max="11290" width="13.7109375" style="217" customWidth="1"/>
    <col min="11291" max="11295" width="13" style="217" customWidth="1"/>
    <col min="11296" max="11296" width="14.7109375" style="217" customWidth="1"/>
    <col min="11297" max="11297" width="13.28515625" style="217" customWidth="1"/>
    <col min="11298" max="11521" width="13" style="217"/>
    <col min="11522" max="11522" width="4.140625" style="217" customWidth="1"/>
    <col min="11523" max="11523" width="16.42578125" style="217" customWidth="1"/>
    <col min="11524" max="11524" width="12.42578125" style="217" customWidth="1"/>
    <col min="11525" max="11525" width="13.7109375" style="217" customWidth="1"/>
    <col min="11526" max="11526" width="13.28515625" style="217" customWidth="1"/>
    <col min="11527" max="11527" width="12.42578125" style="217" customWidth="1"/>
    <col min="11528" max="11528" width="13.28515625" style="217" customWidth="1"/>
    <col min="11529" max="11529" width="12.42578125" style="217" customWidth="1"/>
    <col min="11530" max="11530" width="12.7109375" style="217" customWidth="1"/>
    <col min="11531" max="11531" width="12.42578125" style="217" customWidth="1"/>
    <col min="11532" max="11544" width="13.28515625" style="217" customWidth="1"/>
    <col min="11545" max="11545" width="12.42578125" style="217" customWidth="1"/>
    <col min="11546" max="11546" width="13.7109375" style="217" customWidth="1"/>
    <col min="11547" max="11551" width="13" style="217" customWidth="1"/>
    <col min="11552" max="11552" width="14.7109375" style="217" customWidth="1"/>
    <col min="11553" max="11553" width="13.28515625" style="217" customWidth="1"/>
    <col min="11554" max="11777" width="13" style="217"/>
    <col min="11778" max="11778" width="4.140625" style="217" customWidth="1"/>
    <col min="11779" max="11779" width="16.42578125" style="217" customWidth="1"/>
    <col min="11780" max="11780" width="12.42578125" style="217" customWidth="1"/>
    <col min="11781" max="11781" width="13.7109375" style="217" customWidth="1"/>
    <col min="11782" max="11782" width="13.28515625" style="217" customWidth="1"/>
    <col min="11783" max="11783" width="12.42578125" style="217" customWidth="1"/>
    <col min="11784" max="11784" width="13.28515625" style="217" customWidth="1"/>
    <col min="11785" max="11785" width="12.42578125" style="217" customWidth="1"/>
    <col min="11786" max="11786" width="12.7109375" style="217" customWidth="1"/>
    <col min="11787" max="11787" width="12.42578125" style="217" customWidth="1"/>
    <col min="11788" max="11800" width="13.28515625" style="217" customWidth="1"/>
    <col min="11801" max="11801" width="12.42578125" style="217" customWidth="1"/>
    <col min="11802" max="11802" width="13.7109375" style="217" customWidth="1"/>
    <col min="11803" max="11807" width="13" style="217" customWidth="1"/>
    <col min="11808" max="11808" width="14.7109375" style="217" customWidth="1"/>
    <col min="11809" max="11809" width="13.28515625" style="217" customWidth="1"/>
    <col min="11810" max="12033" width="13" style="217"/>
    <col min="12034" max="12034" width="4.140625" style="217" customWidth="1"/>
    <col min="12035" max="12035" width="16.42578125" style="217" customWidth="1"/>
    <col min="12036" max="12036" width="12.42578125" style="217" customWidth="1"/>
    <col min="12037" max="12037" width="13.7109375" style="217" customWidth="1"/>
    <col min="12038" max="12038" width="13.28515625" style="217" customWidth="1"/>
    <col min="12039" max="12039" width="12.42578125" style="217" customWidth="1"/>
    <col min="12040" max="12040" width="13.28515625" style="217" customWidth="1"/>
    <col min="12041" max="12041" width="12.42578125" style="217" customWidth="1"/>
    <col min="12042" max="12042" width="12.7109375" style="217" customWidth="1"/>
    <col min="12043" max="12043" width="12.42578125" style="217" customWidth="1"/>
    <col min="12044" max="12056" width="13.28515625" style="217" customWidth="1"/>
    <col min="12057" max="12057" width="12.42578125" style="217" customWidth="1"/>
    <col min="12058" max="12058" width="13.7109375" style="217" customWidth="1"/>
    <col min="12059" max="12063" width="13" style="217" customWidth="1"/>
    <col min="12064" max="12064" width="14.7109375" style="217" customWidth="1"/>
    <col min="12065" max="12065" width="13.28515625" style="217" customWidth="1"/>
    <col min="12066" max="12289" width="13" style="217"/>
    <col min="12290" max="12290" width="4.140625" style="217" customWidth="1"/>
    <col min="12291" max="12291" width="16.42578125" style="217" customWidth="1"/>
    <col min="12292" max="12292" width="12.42578125" style="217" customWidth="1"/>
    <col min="12293" max="12293" width="13.7109375" style="217" customWidth="1"/>
    <col min="12294" max="12294" width="13.28515625" style="217" customWidth="1"/>
    <col min="12295" max="12295" width="12.42578125" style="217" customWidth="1"/>
    <col min="12296" max="12296" width="13.28515625" style="217" customWidth="1"/>
    <col min="12297" max="12297" width="12.42578125" style="217" customWidth="1"/>
    <col min="12298" max="12298" width="12.7109375" style="217" customWidth="1"/>
    <col min="12299" max="12299" width="12.42578125" style="217" customWidth="1"/>
    <col min="12300" max="12312" width="13.28515625" style="217" customWidth="1"/>
    <col min="12313" max="12313" width="12.42578125" style="217" customWidth="1"/>
    <col min="12314" max="12314" width="13.7109375" style="217" customWidth="1"/>
    <col min="12315" max="12319" width="13" style="217" customWidth="1"/>
    <col min="12320" max="12320" width="14.7109375" style="217" customWidth="1"/>
    <col min="12321" max="12321" width="13.28515625" style="217" customWidth="1"/>
    <col min="12322" max="12545" width="13" style="217"/>
    <col min="12546" max="12546" width="4.140625" style="217" customWidth="1"/>
    <col min="12547" max="12547" width="16.42578125" style="217" customWidth="1"/>
    <col min="12548" max="12548" width="12.42578125" style="217" customWidth="1"/>
    <col min="12549" max="12549" width="13.7109375" style="217" customWidth="1"/>
    <col min="12550" max="12550" width="13.28515625" style="217" customWidth="1"/>
    <col min="12551" max="12551" width="12.42578125" style="217" customWidth="1"/>
    <col min="12552" max="12552" width="13.28515625" style="217" customWidth="1"/>
    <col min="12553" max="12553" width="12.42578125" style="217" customWidth="1"/>
    <col min="12554" max="12554" width="12.7109375" style="217" customWidth="1"/>
    <col min="12555" max="12555" width="12.42578125" style="217" customWidth="1"/>
    <col min="12556" max="12568" width="13.28515625" style="217" customWidth="1"/>
    <col min="12569" max="12569" width="12.42578125" style="217" customWidth="1"/>
    <col min="12570" max="12570" width="13.7109375" style="217" customWidth="1"/>
    <col min="12571" max="12575" width="13" style="217" customWidth="1"/>
    <col min="12576" max="12576" width="14.7109375" style="217" customWidth="1"/>
    <col min="12577" max="12577" width="13.28515625" style="217" customWidth="1"/>
    <col min="12578" max="12801" width="13" style="217"/>
    <col min="12802" max="12802" width="4.140625" style="217" customWidth="1"/>
    <col min="12803" max="12803" width="16.42578125" style="217" customWidth="1"/>
    <col min="12804" max="12804" width="12.42578125" style="217" customWidth="1"/>
    <col min="12805" max="12805" width="13.7109375" style="217" customWidth="1"/>
    <col min="12806" max="12806" width="13.28515625" style="217" customWidth="1"/>
    <col min="12807" max="12807" width="12.42578125" style="217" customWidth="1"/>
    <col min="12808" max="12808" width="13.28515625" style="217" customWidth="1"/>
    <col min="12809" max="12809" width="12.42578125" style="217" customWidth="1"/>
    <col min="12810" max="12810" width="12.7109375" style="217" customWidth="1"/>
    <col min="12811" max="12811" width="12.42578125" style="217" customWidth="1"/>
    <col min="12812" max="12824" width="13.28515625" style="217" customWidth="1"/>
    <col min="12825" max="12825" width="12.42578125" style="217" customWidth="1"/>
    <col min="12826" max="12826" width="13.7109375" style="217" customWidth="1"/>
    <col min="12827" max="12831" width="13" style="217" customWidth="1"/>
    <col min="12832" max="12832" width="14.7109375" style="217" customWidth="1"/>
    <col min="12833" max="12833" width="13.28515625" style="217" customWidth="1"/>
    <col min="12834" max="13057" width="13" style="217"/>
    <col min="13058" max="13058" width="4.140625" style="217" customWidth="1"/>
    <col min="13059" max="13059" width="16.42578125" style="217" customWidth="1"/>
    <col min="13060" max="13060" width="12.42578125" style="217" customWidth="1"/>
    <col min="13061" max="13061" width="13.7109375" style="217" customWidth="1"/>
    <col min="13062" max="13062" width="13.28515625" style="217" customWidth="1"/>
    <col min="13063" max="13063" width="12.42578125" style="217" customWidth="1"/>
    <col min="13064" max="13064" width="13.28515625" style="217" customWidth="1"/>
    <col min="13065" max="13065" width="12.42578125" style="217" customWidth="1"/>
    <col min="13066" max="13066" width="12.7109375" style="217" customWidth="1"/>
    <col min="13067" max="13067" width="12.42578125" style="217" customWidth="1"/>
    <col min="13068" max="13080" width="13.28515625" style="217" customWidth="1"/>
    <col min="13081" max="13081" width="12.42578125" style="217" customWidth="1"/>
    <col min="13082" max="13082" width="13.7109375" style="217" customWidth="1"/>
    <col min="13083" max="13087" width="13" style="217" customWidth="1"/>
    <col min="13088" max="13088" width="14.7109375" style="217" customWidth="1"/>
    <col min="13089" max="13089" width="13.28515625" style="217" customWidth="1"/>
    <col min="13090" max="13313" width="13" style="217"/>
    <col min="13314" max="13314" width="4.140625" style="217" customWidth="1"/>
    <col min="13315" max="13315" width="16.42578125" style="217" customWidth="1"/>
    <col min="13316" max="13316" width="12.42578125" style="217" customWidth="1"/>
    <col min="13317" max="13317" width="13.7109375" style="217" customWidth="1"/>
    <col min="13318" max="13318" width="13.28515625" style="217" customWidth="1"/>
    <col min="13319" max="13319" width="12.42578125" style="217" customWidth="1"/>
    <col min="13320" max="13320" width="13.28515625" style="217" customWidth="1"/>
    <col min="13321" max="13321" width="12.42578125" style="217" customWidth="1"/>
    <col min="13322" max="13322" width="12.7109375" style="217" customWidth="1"/>
    <col min="13323" max="13323" width="12.42578125" style="217" customWidth="1"/>
    <col min="13324" max="13336" width="13.28515625" style="217" customWidth="1"/>
    <col min="13337" max="13337" width="12.42578125" style="217" customWidth="1"/>
    <col min="13338" max="13338" width="13.7109375" style="217" customWidth="1"/>
    <col min="13339" max="13343" width="13" style="217" customWidth="1"/>
    <col min="13344" max="13344" width="14.7109375" style="217" customWidth="1"/>
    <col min="13345" max="13345" width="13.28515625" style="217" customWidth="1"/>
    <col min="13346" max="13569" width="13" style="217"/>
    <col min="13570" max="13570" width="4.140625" style="217" customWidth="1"/>
    <col min="13571" max="13571" width="16.42578125" style="217" customWidth="1"/>
    <col min="13572" max="13572" width="12.42578125" style="217" customWidth="1"/>
    <col min="13573" max="13573" width="13.7109375" style="217" customWidth="1"/>
    <col min="13574" max="13574" width="13.28515625" style="217" customWidth="1"/>
    <col min="13575" max="13575" width="12.42578125" style="217" customWidth="1"/>
    <col min="13576" max="13576" width="13.28515625" style="217" customWidth="1"/>
    <col min="13577" max="13577" width="12.42578125" style="217" customWidth="1"/>
    <col min="13578" max="13578" width="12.7109375" style="217" customWidth="1"/>
    <col min="13579" max="13579" width="12.42578125" style="217" customWidth="1"/>
    <col min="13580" max="13592" width="13.28515625" style="217" customWidth="1"/>
    <col min="13593" max="13593" width="12.42578125" style="217" customWidth="1"/>
    <col min="13594" max="13594" width="13.7109375" style="217" customWidth="1"/>
    <col min="13595" max="13599" width="13" style="217" customWidth="1"/>
    <col min="13600" max="13600" width="14.7109375" style="217" customWidth="1"/>
    <col min="13601" max="13601" width="13.28515625" style="217" customWidth="1"/>
    <col min="13602" max="13825" width="13" style="217"/>
    <col min="13826" max="13826" width="4.140625" style="217" customWidth="1"/>
    <col min="13827" max="13827" width="16.42578125" style="217" customWidth="1"/>
    <col min="13828" max="13828" width="12.42578125" style="217" customWidth="1"/>
    <col min="13829" max="13829" width="13.7109375" style="217" customWidth="1"/>
    <col min="13830" max="13830" width="13.28515625" style="217" customWidth="1"/>
    <col min="13831" max="13831" width="12.42578125" style="217" customWidth="1"/>
    <col min="13832" max="13832" width="13.28515625" style="217" customWidth="1"/>
    <col min="13833" max="13833" width="12.42578125" style="217" customWidth="1"/>
    <col min="13834" max="13834" width="12.7109375" style="217" customWidth="1"/>
    <col min="13835" max="13835" width="12.42578125" style="217" customWidth="1"/>
    <col min="13836" max="13848" width="13.28515625" style="217" customWidth="1"/>
    <col min="13849" max="13849" width="12.42578125" style="217" customWidth="1"/>
    <col min="13850" max="13850" width="13.7109375" style="217" customWidth="1"/>
    <col min="13851" max="13855" width="13" style="217" customWidth="1"/>
    <col min="13856" max="13856" width="14.7109375" style="217" customWidth="1"/>
    <col min="13857" max="13857" width="13.28515625" style="217" customWidth="1"/>
    <col min="13858" max="14081" width="13" style="217"/>
    <col min="14082" max="14082" width="4.140625" style="217" customWidth="1"/>
    <col min="14083" max="14083" width="16.42578125" style="217" customWidth="1"/>
    <col min="14084" max="14084" width="12.42578125" style="217" customWidth="1"/>
    <col min="14085" max="14085" width="13.7109375" style="217" customWidth="1"/>
    <col min="14086" max="14086" width="13.28515625" style="217" customWidth="1"/>
    <col min="14087" max="14087" width="12.42578125" style="217" customWidth="1"/>
    <col min="14088" max="14088" width="13.28515625" style="217" customWidth="1"/>
    <col min="14089" max="14089" width="12.42578125" style="217" customWidth="1"/>
    <col min="14090" max="14090" width="12.7109375" style="217" customWidth="1"/>
    <col min="14091" max="14091" width="12.42578125" style="217" customWidth="1"/>
    <col min="14092" max="14104" width="13.28515625" style="217" customWidth="1"/>
    <col min="14105" max="14105" width="12.42578125" style="217" customWidth="1"/>
    <col min="14106" max="14106" width="13.7109375" style="217" customWidth="1"/>
    <col min="14107" max="14111" width="13" style="217" customWidth="1"/>
    <col min="14112" max="14112" width="14.7109375" style="217" customWidth="1"/>
    <col min="14113" max="14113" width="13.28515625" style="217" customWidth="1"/>
    <col min="14114" max="14337" width="13" style="217"/>
    <col min="14338" max="14338" width="4.140625" style="217" customWidth="1"/>
    <col min="14339" max="14339" width="16.42578125" style="217" customWidth="1"/>
    <col min="14340" max="14340" width="12.42578125" style="217" customWidth="1"/>
    <col min="14341" max="14341" width="13.7109375" style="217" customWidth="1"/>
    <col min="14342" max="14342" width="13.28515625" style="217" customWidth="1"/>
    <col min="14343" max="14343" width="12.42578125" style="217" customWidth="1"/>
    <col min="14344" max="14344" width="13.28515625" style="217" customWidth="1"/>
    <col min="14345" max="14345" width="12.42578125" style="217" customWidth="1"/>
    <col min="14346" max="14346" width="12.7109375" style="217" customWidth="1"/>
    <col min="14347" max="14347" width="12.42578125" style="217" customWidth="1"/>
    <col min="14348" max="14360" width="13.28515625" style="217" customWidth="1"/>
    <col min="14361" max="14361" width="12.42578125" style="217" customWidth="1"/>
    <col min="14362" max="14362" width="13.7109375" style="217" customWidth="1"/>
    <col min="14363" max="14367" width="13" style="217" customWidth="1"/>
    <col min="14368" max="14368" width="14.7109375" style="217" customWidth="1"/>
    <col min="14369" max="14369" width="13.28515625" style="217" customWidth="1"/>
    <col min="14370" max="14593" width="13" style="217"/>
    <col min="14594" max="14594" width="4.140625" style="217" customWidth="1"/>
    <col min="14595" max="14595" width="16.42578125" style="217" customWidth="1"/>
    <col min="14596" max="14596" width="12.42578125" style="217" customWidth="1"/>
    <col min="14597" max="14597" width="13.7109375" style="217" customWidth="1"/>
    <col min="14598" max="14598" width="13.28515625" style="217" customWidth="1"/>
    <col min="14599" max="14599" width="12.42578125" style="217" customWidth="1"/>
    <col min="14600" max="14600" width="13.28515625" style="217" customWidth="1"/>
    <col min="14601" max="14601" width="12.42578125" style="217" customWidth="1"/>
    <col min="14602" max="14602" width="12.7109375" style="217" customWidth="1"/>
    <col min="14603" max="14603" width="12.42578125" style="217" customWidth="1"/>
    <col min="14604" max="14616" width="13.28515625" style="217" customWidth="1"/>
    <col min="14617" max="14617" width="12.42578125" style="217" customWidth="1"/>
    <col min="14618" max="14618" width="13.7109375" style="217" customWidth="1"/>
    <col min="14619" max="14623" width="13" style="217" customWidth="1"/>
    <col min="14624" max="14624" width="14.7109375" style="217" customWidth="1"/>
    <col min="14625" max="14625" width="13.28515625" style="217" customWidth="1"/>
    <col min="14626" max="14849" width="13" style="217"/>
    <col min="14850" max="14850" width="4.140625" style="217" customWidth="1"/>
    <col min="14851" max="14851" width="16.42578125" style="217" customWidth="1"/>
    <col min="14852" max="14852" width="12.42578125" style="217" customWidth="1"/>
    <col min="14853" max="14853" width="13.7109375" style="217" customWidth="1"/>
    <col min="14854" max="14854" width="13.28515625" style="217" customWidth="1"/>
    <col min="14855" max="14855" width="12.42578125" style="217" customWidth="1"/>
    <col min="14856" max="14856" width="13.28515625" style="217" customWidth="1"/>
    <col min="14857" max="14857" width="12.42578125" style="217" customWidth="1"/>
    <col min="14858" max="14858" width="12.7109375" style="217" customWidth="1"/>
    <col min="14859" max="14859" width="12.42578125" style="217" customWidth="1"/>
    <col min="14860" max="14872" width="13.28515625" style="217" customWidth="1"/>
    <col min="14873" max="14873" width="12.42578125" style="217" customWidth="1"/>
    <col min="14874" max="14874" width="13.7109375" style="217" customWidth="1"/>
    <col min="14875" max="14879" width="13" style="217" customWidth="1"/>
    <col min="14880" max="14880" width="14.7109375" style="217" customWidth="1"/>
    <col min="14881" max="14881" width="13.28515625" style="217" customWidth="1"/>
    <col min="14882" max="15105" width="13" style="217"/>
    <col min="15106" max="15106" width="4.140625" style="217" customWidth="1"/>
    <col min="15107" max="15107" width="16.42578125" style="217" customWidth="1"/>
    <col min="15108" max="15108" width="12.42578125" style="217" customWidth="1"/>
    <col min="15109" max="15109" width="13.7109375" style="217" customWidth="1"/>
    <col min="15110" max="15110" width="13.28515625" style="217" customWidth="1"/>
    <col min="15111" max="15111" width="12.42578125" style="217" customWidth="1"/>
    <col min="15112" max="15112" width="13.28515625" style="217" customWidth="1"/>
    <col min="15113" max="15113" width="12.42578125" style="217" customWidth="1"/>
    <col min="15114" max="15114" width="12.7109375" style="217" customWidth="1"/>
    <col min="15115" max="15115" width="12.42578125" style="217" customWidth="1"/>
    <col min="15116" max="15128" width="13.28515625" style="217" customWidth="1"/>
    <col min="15129" max="15129" width="12.42578125" style="217" customWidth="1"/>
    <col min="15130" max="15130" width="13.7109375" style="217" customWidth="1"/>
    <col min="15131" max="15135" width="13" style="217" customWidth="1"/>
    <col min="15136" max="15136" width="14.7109375" style="217" customWidth="1"/>
    <col min="15137" max="15137" width="13.28515625" style="217" customWidth="1"/>
    <col min="15138" max="15361" width="13" style="217"/>
    <col min="15362" max="15362" width="4.140625" style="217" customWidth="1"/>
    <col min="15363" max="15363" width="16.42578125" style="217" customWidth="1"/>
    <col min="15364" max="15364" width="12.42578125" style="217" customWidth="1"/>
    <col min="15365" max="15365" width="13.7109375" style="217" customWidth="1"/>
    <col min="15366" max="15366" width="13.28515625" style="217" customWidth="1"/>
    <col min="15367" max="15367" width="12.42578125" style="217" customWidth="1"/>
    <col min="15368" max="15368" width="13.28515625" style="217" customWidth="1"/>
    <col min="15369" max="15369" width="12.42578125" style="217" customWidth="1"/>
    <col min="15370" max="15370" width="12.7109375" style="217" customWidth="1"/>
    <col min="15371" max="15371" width="12.42578125" style="217" customWidth="1"/>
    <col min="15372" max="15384" width="13.28515625" style="217" customWidth="1"/>
    <col min="15385" max="15385" width="12.42578125" style="217" customWidth="1"/>
    <col min="15386" max="15386" width="13.7109375" style="217" customWidth="1"/>
    <col min="15387" max="15391" width="13" style="217" customWidth="1"/>
    <col min="15392" max="15392" width="14.7109375" style="217" customWidth="1"/>
    <col min="15393" max="15393" width="13.28515625" style="217" customWidth="1"/>
    <col min="15394" max="15617" width="13" style="217"/>
    <col min="15618" max="15618" width="4.140625" style="217" customWidth="1"/>
    <col min="15619" max="15619" width="16.42578125" style="217" customWidth="1"/>
    <col min="15620" max="15620" width="12.42578125" style="217" customWidth="1"/>
    <col min="15621" max="15621" width="13.7109375" style="217" customWidth="1"/>
    <col min="15622" max="15622" width="13.28515625" style="217" customWidth="1"/>
    <col min="15623" max="15623" width="12.42578125" style="217" customWidth="1"/>
    <col min="15624" max="15624" width="13.28515625" style="217" customWidth="1"/>
    <col min="15625" max="15625" width="12.42578125" style="217" customWidth="1"/>
    <col min="15626" max="15626" width="12.7109375" style="217" customWidth="1"/>
    <col min="15627" max="15627" width="12.42578125" style="217" customWidth="1"/>
    <col min="15628" max="15640" width="13.28515625" style="217" customWidth="1"/>
    <col min="15641" max="15641" width="12.42578125" style="217" customWidth="1"/>
    <col min="15642" max="15642" width="13.7109375" style="217" customWidth="1"/>
    <col min="15643" max="15647" width="13" style="217" customWidth="1"/>
    <col min="15648" max="15648" width="14.7109375" style="217" customWidth="1"/>
    <col min="15649" max="15649" width="13.28515625" style="217" customWidth="1"/>
    <col min="15650" max="15873" width="13" style="217"/>
    <col min="15874" max="15874" width="4.140625" style="217" customWidth="1"/>
    <col min="15875" max="15875" width="16.42578125" style="217" customWidth="1"/>
    <col min="15876" max="15876" width="12.42578125" style="217" customWidth="1"/>
    <col min="15877" max="15877" width="13.7109375" style="217" customWidth="1"/>
    <col min="15878" max="15878" width="13.28515625" style="217" customWidth="1"/>
    <col min="15879" max="15879" width="12.42578125" style="217" customWidth="1"/>
    <col min="15880" max="15880" width="13.28515625" style="217" customWidth="1"/>
    <col min="15881" max="15881" width="12.42578125" style="217" customWidth="1"/>
    <col min="15882" max="15882" width="12.7109375" style="217" customWidth="1"/>
    <col min="15883" max="15883" width="12.42578125" style="217" customWidth="1"/>
    <col min="15884" max="15896" width="13.28515625" style="217" customWidth="1"/>
    <col min="15897" max="15897" width="12.42578125" style="217" customWidth="1"/>
    <col min="15898" max="15898" width="13.7109375" style="217" customWidth="1"/>
    <col min="15899" max="15903" width="13" style="217" customWidth="1"/>
    <col min="15904" max="15904" width="14.7109375" style="217" customWidth="1"/>
    <col min="15905" max="15905" width="13.28515625" style="217" customWidth="1"/>
    <col min="15906" max="16129" width="13" style="217"/>
    <col min="16130" max="16130" width="4.140625" style="217" customWidth="1"/>
    <col min="16131" max="16131" width="16.42578125" style="217" customWidth="1"/>
    <col min="16132" max="16132" width="12.42578125" style="217" customWidth="1"/>
    <col min="16133" max="16133" width="13.7109375" style="217" customWidth="1"/>
    <col min="16134" max="16134" width="13.28515625" style="217" customWidth="1"/>
    <col min="16135" max="16135" width="12.42578125" style="217" customWidth="1"/>
    <col min="16136" max="16136" width="13.28515625" style="217" customWidth="1"/>
    <col min="16137" max="16137" width="12.42578125" style="217" customWidth="1"/>
    <col min="16138" max="16138" width="12.7109375" style="217" customWidth="1"/>
    <col min="16139" max="16139" width="12.42578125" style="217" customWidth="1"/>
    <col min="16140" max="16152" width="13.28515625" style="217" customWidth="1"/>
    <col min="16153" max="16153" width="12.42578125" style="217" customWidth="1"/>
    <col min="16154" max="16154" width="13.7109375" style="217" customWidth="1"/>
    <col min="16155" max="16159" width="13" style="217" customWidth="1"/>
    <col min="16160" max="16160" width="14.7109375" style="217" customWidth="1"/>
    <col min="16161" max="16161" width="13.28515625" style="217" customWidth="1"/>
    <col min="16162" max="16384" width="13" style="217"/>
  </cols>
  <sheetData>
    <row r="1" spans="1:33" ht="33.75" customHeight="1">
      <c r="A1" s="825" t="str">
        <f>Słownik!B13</f>
        <v>Przepływy pieniężne dla zobowiązań z ubezpieczeń na życie</v>
      </c>
      <c r="B1" s="826"/>
      <c r="C1" s="826"/>
      <c r="D1" s="826"/>
      <c r="E1" s="826"/>
      <c r="F1" s="826"/>
      <c r="G1" s="826"/>
      <c r="H1" s="826"/>
      <c r="I1" s="826"/>
      <c r="J1" s="826"/>
      <c r="K1" s="826"/>
      <c r="L1" s="826"/>
      <c r="M1" s="826"/>
      <c r="N1" s="826"/>
      <c r="O1" s="826"/>
      <c r="P1" s="826"/>
      <c r="Q1" s="826"/>
      <c r="R1" s="826"/>
      <c r="S1" s="826"/>
      <c r="T1" s="826"/>
      <c r="U1" s="826"/>
      <c r="V1" s="826"/>
      <c r="W1" s="826"/>
      <c r="X1" s="826"/>
      <c r="Y1" s="826"/>
      <c r="Z1" s="826"/>
      <c r="AA1" s="826"/>
      <c r="AB1" s="826"/>
      <c r="AC1" s="826"/>
      <c r="AD1" s="826"/>
      <c r="AE1" s="827"/>
      <c r="AF1" s="16" t="str">
        <f>Słownik!$B$311</f>
        <v>Dane wejściowe</v>
      </c>
    </row>
    <row r="2" spans="1:33" ht="12.75" customHeight="1">
      <c r="A2" s="828" t="str">
        <f>Słownik!B36</f>
        <v>Nazwa zakładu ubezpieczeń/reasekuracji:</v>
      </c>
      <c r="B2" s="828"/>
      <c r="C2" s="828"/>
      <c r="D2" s="828"/>
      <c r="E2" s="228"/>
      <c r="F2" s="218"/>
      <c r="G2" s="218"/>
      <c r="H2" s="218"/>
      <c r="I2" s="218"/>
      <c r="J2" s="218"/>
      <c r="K2" s="218"/>
      <c r="L2" s="218"/>
      <c r="M2" s="216"/>
      <c r="N2" s="216"/>
      <c r="O2" s="216"/>
      <c r="P2" s="216"/>
      <c r="Q2" s="216"/>
      <c r="R2" s="216"/>
      <c r="S2" s="216"/>
      <c r="T2" s="216"/>
      <c r="U2" s="216"/>
      <c r="V2" s="216"/>
      <c r="W2" s="216"/>
      <c r="X2" s="216"/>
      <c r="Y2" s="216"/>
      <c r="Z2" s="216"/>
      <c r="AA2" s="216"/>
      <c r="AB2" s="216"/>
      <c r="AC2" s="216"/>
      <c r="AD2" s="216"/>
      <c r="AE2" s="416" t="s">
        <v>675</v>
      </c>
      <c r="AF2" s="17" t="str">
        <f>Słownik!$B$312</f>
        <v>Łącza</v>
      </c>
    </row>
    <row r="3" spans="1:33" ht="12.75" customHeight="1">
      <c r="A3" s="829" t="str">
        <f>IF(Nazwa_ZU=0," ",Nazwa_ZU)</f>
        <v xml:space="preserve"> </v>
      </c>
      <c r="B3" s="829"/>
      <c r="C3" s="829"/>
      <c r="D3" s="830"/>
      <c r="E3" s="220" t="s">
        <v>114</v>
      </c>
      <c r="F3" s="218"/>
      <c r="G3" s="218"/>
      <c r="H3" s="218"/>
      <c r="I3" s="218"/>
      <c r="J3" s="218"/>
      <c r="K3" s="218"/>
      <c r="L3" s="218"/>
      <c r="M3" s="216"/>
      <c r="N3" s="216"/>
      <c r="O3" s="216"/>
      <c r="P3" s="216"/>
      <c r="Q3" s="216"/>
      <c r="R3" s="216"/>
      <c r="S3" s="216"/>
      <c r="T3" s="216"/>
      <c r="U3" s="216"/>
      <c r="V3" s="216"/>
      <c r="W3" s="216"/>
      <c r="X3" s="216"/>
      <c r="Y3" s="216"/>
      <c r="Z3" s="216"/>
      <c r="AA3" s="216"/>
      <c r="AB3" s="216"/>
      <c r="AC3" s="216"/>
      <c r="AD3" s="216"/>
      <c r="AF3" s="18" t="str">
        <f>Słownik!$B$313</f>
        <v>Formuły</v>
      </c>
    </row>
    <row r="4" spans="1:33" ht="15">
      <c r="A4" s="219"/>
      <c r="F4" s="218"/>
      <c r="G4" s="218"/>
      <c r="H4" s="218"/>
      <c r="I4" s="218"/>
      <c r="J4" s="218"/>
      <c r="K4" s="218"/>
      <c r="L4" s="218"/>
      <c r="N4" s="216"/>
      <c r="O4" s="216"/>
      <c r="P4" s="216"/>
      <c r="Q4" s="216"/>
      <c r="R4" s="216"/>
      <c r="S4" s="216"/>
      <c r="T4" s="216"/>
      <c r="U4" s="216"/>
      <c r="V4" s="216"/>
      <c r="W4" s="221"/>
      <c r="X4" s="221"/>
      <c r="Y4" s="221"/>
      <c r="Z4" s="221"/>
      <c r="AA4" s="221"/>
      <c r="AB4" s="221"/>
      <c r="AC4" s="221"/>
      <c r="AD4" s="221"/>
      <c r="AF4" s="19" t="str">
        <f>Słownik!$B$314</f>
        <v>Wynik</v>
      </c>
    </row>
    <row r="5" spans="1:33" ht="26.25" customHeight="1">
      <c r="A5" s="222"/>
      <c r="B5" s="662" t="s">
        <v>1915</v>
      </c>
      <c r="C5" s="223"/>
      <c r="D5" s="223"/>
      <c r="E5" s="223"/>
      <c r="F5" s="223"/>
      <c r="G5" s="216"/>
      <c r="H5" s="223" t="s">
        <v>113</v>
      </c>
      <c r="I5" s="223"/>
      <c r="J5" s="223"/>
      <c r="K5" s="216"/>
      <c r="L5" s="216"/>
      <c r="M5" s="216"/>
      <c r="N5" s="216"/>
      <c r="O5" s="216"/>
      <c r="P5" s="216"/>
      <c r="Q5" s="216"/>
      <c r="R5" s="216"/>
      <c r="S5" s="216"/>
      <c r="T5" s="216"/>
      <c r="U5" s="216"/>
      <c r="V5" s="216"/>
      <c r="W5" s="216"/>
      <c r="X5" s="223" t="s">
        <v>113</v>
      </c>
      <c r="Y5" s="223"/>
      <c r="Z5" s="223"/>
      <c r="AA5" s="223"/>
      <c r="AB5" s="223"/>
      <c r="AC5" s="223"/>
      <c r="AD5" s="223"/>
      <c r="AE5" s="223"/>
      <c r="AF5" s="216"/>
    </row>
    <row r="6" spans="1:33" ht="33.75" customHeight="1">
      <c r="A6" s="216"/>
      <c r="B6" s="803" t="str">
        <f>Słownik!B239</f>
        <v>Lata</v>
      </c>
      <c r="C6" s="759" t="str">
        <f>Słownik!B240</f>
        <v>Ubezpieczenie na życie z udziałem w zyskach</v>
      </c>
      <c r="D6" s="760"/>
      <c r="E6" s="760"/>
      <c r="F6" s="761"/>
      <c r="G6" s="759" t="str">
        <f>Słownik!B241</f>
        <v>Ubezpieczenie na życie oparte o indeksy i z UFK</v>
      </c>
      <c r="H6" s="760"/>
      <c r="I6" s="760"/>
      <c r="J6" s="761"/>
      <c r="K6" s="759" t="str">
        <f>Słownik!B242</f>
        <v>Pozostałe ubezpieczenia na życie</v>
      </c>
      <c r="L6" s="760"/>
      <c r="M6" s="760"/>
      <c r="N6" s="761"/>
      <c r="O6" s="759" t="str">
        <f>Słownik!B243</f>
        <v>Ubezpieczenia rentowe związane z umowami ubezpieczeń majątkowo-osobowych</v>
      </c>
      <c r="P6" s="760"/>
      <c r="Q6" s="760"/>
      <c r="R6" s="761"/>
      <c r="S6" s="759" t="str">
        <f>Słownik!B244</f>
        <v>Reasekuracja czynna</v>
      </c>
      <c r="T6" s="760"/>
      <c r="U6" s="760"/>
      <c r="V6" s="761"/>
      <c r="W6" s="759" t="str">
        <f>Słownik!B245</f>
        <v>Ubezpieczenia zdrowotne</v>
      </c>
      <c r="X6" s="760"/>
      <c r="Y6" s="760"/>
      <c r="Z6" s="761"/>
      <c r="AA6" s="759" t="str">
        <f>Słownik!B246</f>
        <v>Reasekuracja czynna w ubezpieczeniach zdrowotnych</v>
      </c>
      <c r="AB6" s="760"/>
      <c r="AC6" s="760"/>
      <c r="AD6" s="761"/>
      <c r="AE6" s="803" t="str">
        <f>Słownik!B254</f>
        <v>Kwoty należne z umów reasekuracji i od SPV (po korekcie z tyt. niewykonania zobowiązania przez kontrahenta)</v>
      </c>
      <c r="AF6" s="216"/>
      <c r="AG6" s="216"/>
    </row>
    <row r="7" spans="1:33" ht="16.5" customHeight="1">
      <c r="A7" s="216"/>
      <c r="B7" s="804"/>
      <c r="C7" s="759" t="str">
        <f>Słownik!$B$247</f>
        <v>Brutto</v>
      </c>
      <c r="D7" s="760"/>
      <c r="E7" s="760"/>
      <c r="F7" s="761"/>
      <c r="G7" s="759" t="str">
        <f>Słownik!$B$247</f>
        <v>Brutto</v>
      </c>
      <c r="H7" s="760"/>
      <c r="I7" s="760"/>
      <c r="J7" s="761"/>
      <c r="K7" s="759" t="str">
        <f>Słownik!$B$247</f>
        <v>Brutto</v>
      </c>
      <c r="L7" s="760"/>
      <c r="M7" s="760"/>
      <c r="N7" s="761"/>
      <c r="O7" s="759" t="str">
        <f>Słownik!$B$247</f>
        <v>Brutto</v>
      </c>
      <c r="P7" s="760"/>
      <c r="Q7" s="760"/>
      <c r="R7" s="761"/>
      <c r="S7" s="759" t="str">
        <f>Słownik!$B$247</f>
        <v>Brutto</v>
      </c>
      <c r="T7" s="760"/>
      <c r="U7" s="760"/>
      <c r="V7" s="761"/>
      <c r="W7" s="759" t="str">
        <f>Słownik!$B$247</f>
        <v>Brutto</v>
      </c>
      <c r="X7" s="760"/>
      <c r="Y7" s="760"/>
      <c r="Z7" s="761"/>
      <c r="AA7" s="759" t="str">
        <f>Słownik!$B$247</f>
        <v>Brutto</v>
      </c>
      <c r="AB7" s="760"/>
      <c r="AC7" s="760"/>
      <c r="AD7" s="761"/>
      <c r="AE7" s="804"/>
      <c r="AF7" s="224"/>
      <c r="AG7" s="224"/>
    </row>
    <row r="8" spans="1:33" s="226" customFormat="1" ht="18.75" customHeight="1">
      <c r="A8" s="225"/>
      <c r="B8" s="804"/>
      <c r="C8" s="761" t="str">
        <f>Słownik!$B$248</f>
        <v xml:space="preserve">CF - wypływy </v>
      </c>
      <c r="D8" s="796"/>
      <c r="E8" s="761" t="str">
        <f>Słownik!$B$249</f>
        <v>CF - wpływy</v>
      </c>
      <c r="F8" s="796"/>
      <c r="G8" s="761" t="str">
        <f>Słownik!$B$248</f>
        <v xml:space="preserve">CF - wypływy </v>
      </c>
      <c r="H8" s="796"/>
      <c r="I8" s="761" t="str">
        <f>Słownik!$B$249</f>
        <v>CF - wpływy</v>
      </c>
      <c r="J8" s="796"/>
      <c r="K8" s="761" t="str">
        <f>Słownik!$B$248</f>
        <v xml:space="preserve">CF - wypływy </v>
      </c>
      <c r="L8" s="796"/>
      <c r="M8" s="761" t="str">
        <f>Słownik!$B$249</f>
        <v>CF - wpływy</v>
      </c>
      <c r="N8" s="796"/>
      <c r="O8" s="761" t="str">
        <f>Słownik!$B$248</f>
        <v xml:space="preserve">CF - wypływy </v>
      </c>
      <c r="P8" s="796"/>
      <c r="Q8" s="761" t="str">
        <f>Słownik!$B$249</f>
        <v>CF - wpływy</v>
      </c>
      <c r="R8" s="796"/>
      <c r="S8" s="761" t="str">
        <f>Słownik!$B$248</f>
        <v xml:space="preserve">CF - wypływy </v>
      </c>
      <c r="T8" s="796"/>
      <c r="U8" s="761" t="str">
        <f>Słownik!$B$249</f>
        <v>CF - wpływy</v>
      </c>
      <c r="V8" s="796"/>
      <c r="W8" s="761" t="str">
        <f>Słownik!$B$248</f>
        <v xml:space="preserve">CF - wypływy </v>
      </c>
      <c r="X8" s="796"/>
      <c r="Y8" s="761" t="str">
        <f>Słownik!$B$249</f>
        <v>CF - wpływy</v>
      </c>
      <c r="Z8" s="796"/>
      <c r="AA8" s="761" t="str">
        <f>Słownik!$B$248</f>
        <v xml:space="preserve">CF - wypływy </v>
      </c>
      <c r="AB8" s="796"/>
      <c r="AC8" s="761" t="str">
        <f>Słownik!$B$249</f>
        <v>CF - wpływy</v>
      </c>
      <c r="AD8" s="796"/>
      <c r="AE8" s="804"/>
      <c r="AF8" s="225" t="s">
        <v>113</v>
      </c>
      <c r="AG8" s="225"/>
    </row>
    <row r="9" spans="1:33" ht="38.25">
      <c r="A9" s="216"/>
      <c r="B9" s="819"/>
      <c r="C9" s="215" t="str">
        <f>Słownik!$B$250</f>
        <v xml:space="preserve">Przyszłe świadczenia </v>
      </c>
      <c r="D9" s="215" t="str">
        <f>Słownik!$B$251</f>
        <v>Przyszłe koszty i pozostałe wypływy</v>
      </c>
      <c r="E9" s="215" t="str">
        <f>Słownik!$B$252</f>
        <v>Przyszłe składki</v>
      </c>
      <c r="F9" s="215" t="str">
        <f>Słownik!$B$253</f>
        <v>Pozostałe wpływy</v>
      </c>
      <c r="G9" s="215" t="str">
        <f>Słownik!$B$250</f>
        <v xml:space="preserve">Przyszłe świadczenia </v>
      </c>
      <c r="H9" s="215" t="str">
        <f>Słownik!$B$251</f>
        <v>Przyszłe koszty i pozostałe wypływy</v>
      </c>
      <c r="I9" s="215" t="str">
        <f>Słownik!$B$252</f>
        <v>Przyszłe składki</v>
      </c>
      <c r="J9" s="215" t="str">
        <f>Słownik!$B$253</f>
        <v>Pozostałe wpływy</v>
      </c>
      <c r="K9" s="215" t="str">
        <f>Słownik!$B$250</f>
        <v xml:space="preserve">Przyszłe świadczenia </v>
      </c>
      <c r="L9" s="215" t="str">
        <f>Słownik!$B$251</f>
        <v>Przyszłe koszty i pozostałe wypływy</v>
      </c>
      <c r="M9" s="215" t="str">
        <f>Słownik!$B$252</f>
        <v>Przyszłe składki</v>
      </c>
      <c r="N9" s="215" t="str">
        <f>Słownik!$B$253</f>
        <v>Pozostałe wpływy</v>
      </c>
      <c r="O9" s="215" t="str">
        <f>Słownik!$B$250</f>
        <v xml:space="preserve">Przyszłe świadczenia </v>
      </c>
      <c r="P9" s="215" t="str">
        <f>Słownik!$B$251</f>
        <v>Przyszłe koszty i pozostałe wypływy</v>
      </c>
      <c r="Q9" s="215" t="str">
        <f>Słownik!$B$252</f>
        <v>Przyszłe składki</v>
      </c>
      <c r="R9" s="215" t="str">
        <f>Słownik!$B$253</f>
        <v>Pozostałe wpływy</v>
      </c>
      <c r="S9" s="215" t="str">
        <f>Słownik!$B$250</f>
        <v xml:space="preserve">Przyszłe świadczenia </v>
      </c>
      <c r="T9" s="215" t="str">
        <f>Słownik!$B$251</f>
        <v>Przyszłe koszty i pozostałe wypływy</v>
      </c>
      <c r="U9" s="215" t="str">
        <f>Słownik!$B$252</f>
        <v>Przyszłe składki</v>
      </c>
      <c r="V9" s="215" t="str">
        <f>Słownik!$B$253</f>
        <v>Pozostałe wpływy</v>
      </c>
      <c r="W9" s="215" t="str">
        <f>Słownik!$B$250</f>
        <v xml:space="preserve">Przyszłe świadczenia </v>
      </c>
      <c r="X9" s="215" t="str">
        <f>Słownik!$B$251</f>
        <v>Przyszłe koszty i pozostałe wypływy</v>
      </c>
      <c r="Y9" s="215" t="str">
        <f>Słownik!$B$252</f>
        <v>Przyszłe składki</v>
      </c>
      <c r="Z9" s="215" t="str">
        <f>Słownik!$B$253</f>
        <v>Pozostałe wpływy</v>
      </c>
      <c r="AA9" s="215" t="str">
        <f>Słownik!$B$250</f>
        <v xml:space="preserve">Przyszłe świadczenia </v>
      </c>
      <c r="AB9" s="215" t="str">
        <f>Słownik!$B$251</f>
        <v>Przyszłe koszty i pozostałe wypływy</v>
      </c>
      <c r="AC9" s="215" t="str">
        <f>Słownik!$B$252</f>
        <v>Przyszłe składki</v>
      </c>
      <c r="AD9" s="215" t="str">
        <f>Słownik!$B$253</f>
        <v>Pozostałe wpływy</v>
      </c>
      <c r="AE9" s="819"/>
      <c r="AF9" s="216"/>
      <c r="AG9" s="216"/>
    </row>
    <row r="10" spans="1:33">
      <c r="A10" s="216"/>
      <c r="B10" s="211" t="s">
        <v>11</v>
      </c>
      <c r="C10" s="205"/>
      <c r="D10" s="235"/>
      <c r="E10" s="205"/>
      <c r="F10" s="235"/>
      <c r="G10" s="205"/>
      <c r="H10" s="235"/>
      <c r="I10" s="205"/>
      <c r="J10" s="235"/>
      <c r="K10" s="205"/>
      <c r="L10" s="235"/>
      <c r="M10" s="205"/>
      <c r="N10" s="235"/>
      <c r="O10" s="205"/>
      <c r="P10" s="235"/>
      <c r="Q10" s="205"/>
      <c r="R10" s="235"/>
      <c r="S10" s="205"/>
      <c r="T10" s="235"/>
      <c r="U10" s="205"/>
      <c r="V10" s="235"/>
      <c r="W10" s="205"/>
      <c r="X10" s="235"/>
      <c r="Y10" s="205"/>
      <c r="Z10" s="235"/>
      <c r="AA10" s="205"/>
      <c r="AB10" s="235"/>
      <c r="AC10" s="205"/>
      <c r="AD10" s="235"/>
      <c r="AE10" s="206"/>
      <c r="AF10" s="216"/>
      <c r="AG10" s="216"/>
    </row>
    <row r="11" spans="1:33">
      <c r="A11" s="216"/>
      <c r="B11" s="212" t="s">
        <v>12</v>
      </c>
      <c r="C11" s="205"/>
      <c r="D11" s="236"/>
      <c r="E11" s="205"/>
      <c r="F11" s="236"/>
      <c r="G11" s="205"/>
      <c r="H11" s="236"/>
      <c r="I11" s="205"/>
      <c r="J11" s="236"/>
      <c r="K11" s="205"/>
      <c r="L11" s="236"/>
      <c r="M11" s="205"/>
      <c r="N11" s="236"/>
      <c r="O11" s="205"/>
      <c r="P11" s="236"/>
      <c r="Q11" s="205"/>
      <c r="R11" s="236"/>
      <c r="S11" s="205"/>
      <c r="T11" s="236"/>
      <c r="U11" s="205"/>
      <c r="V11" s="236"/>
      <c r="W11" s="205"/>
      <c r="X11" s="236"/>
      <c r="Y11" s="205"/>
      <c r="Z11" s="236"/>
      <c r="AA11" s="205"/>
      <c r="AB11" s="236"/>
      <c r="AC11" s="205"/>
      <c r="AD11" s="236"/>
      <c r="AE11" s="207"/>
      <c r="AF11" s="216"/>
      <c r="AG11" s="216"/>
    </row>
    <row r="12" spans="1:33">
      <c r="A12" s="216"/>
      <c r="B12" s="212" t="s">
        <v>13</v>
      </c>
      <c r="C12" s="205"/>
      <c r="D12" s="236"/>
      <c r="E12" s="205"/>
      <c r="F12" s="236"/>
      <c r="G12" s="205"/>
      <c r="H12" s="236"/>
      <c r="I12" s="205"/>
      <c r="J12" s="236"/>
      <c r="K12" s="205"/>
      <c r="L12" s="236"/>
      <c r="M12" s="205"/>
      <c r="N12" s="236"/>
      <c r="O12" s="205"/>
      <c r="P12" s="236"/>
      <c r="Q12" s="205"/>
      <c r="R12" s="236"/>
      <c r="S12" s="205"/>
      <c r="T12" s="236"/>
      <c r="U12" s="205"/>
      <c r="V12" s="236"/>
      <c r="W12" s="205"/>
      <c r="X12" s="236"/>
      <c r="Y12" s="205"/>
      <c r="Z12" s="236"/>
      <c r="AA12" s="205"/>
      <c r="AB12" s="236"/>
      <c r="AC12" s="205"/>
      <c r="AD12" s="236"/>
      <c r="AE12" s="207"/>
      <c r="AF12" s="216"/>
      <c r="AG12" s="216"/>
    </row>
    <row r="13" spans="1:33">
      <c r="A13" s="216"/>
      <c r="B13" s="212" t="s">
        <v>14</v>
      </c>
      <c r="C13" s="205"/>
      <c r="D13" s="236"/>
      <c r="E13" s="205"/>
      <c r="F13" s="236"/>
      <c r="G13" s="205"/>
      <c r="H13" s="236"/>
      <c r="I13" s="205"/>
      <c r="J13" s="236"/>
      <c r="K13" s="205"/>
      <c r="L13" s="236"/>
      <c r="M13" s="205"/>
      <c r="N13" s="236"/>
      <c r="O13" s="205"/>
      <c r="P13" s="236"/>
      <c r="Q13" s="205"/>
      <c r="R13" s="236"/>
      <c r="S13" s="205"/>
      <c r="T13" s="236"/>
      <c r="U13" s="205"/>
      <c r="V13" s="236"/>
      <c r="W13" s="205"/>
      <c r="X13" s="236"/>
      <c r="Y13" s="205"/>
      <c r="Z13" s="236"/>
      <c r="AA13" s="205"/>
      <c r="AB13" s="236"/>
      <c r="AC13" s="205"/>
      <c r="AD13" s="236"/>
      <c r="AE13" s="207"/>
      <c r="AF13" s="216"/>
      <c r="AG13" s="216"/>
    </row>
    <row r="14" spans="1:33">
      <c r="A14" s="216"/>
      <c r="B14" s="212" t="s">
        <v>15</v>
      </c>
      <c r="C14" s="205"/>
      <c r="D14" s="236"/>
      <c r="E14" s="205"/>
      <c r="F14" s="236"/>
      <c r="G14" s="205"/>
      <c r="H14" s="236"/>
      <c r="I14" s="205"/>
      <c r="J14" s="236"/>
      <c r="K14" s="205"/>
      <c r="L14" s="236"/>
      <c r="M14" s="205"/>
      <c r="N14" s="236"/>
      <c r="O14" s="205"/>
      <c r="P14" s="236"/>
      <c r="Q14" s="205"/>
      <c r="R14" s="236"/>
      <c r="S14" s="205"/>
      <c r="T14" s="236"/>
      <c r="U14" s="205"/>
      <c r="V14" s="236"/>
      <c r="W14" s="205"/>
      <c r="X14" s="236"/>
      <c r="Y14" s="205"/>
      <c r="Z14" s="236"/>
      <c r="AA14" s="205"/>
      <c r="AB14" s="236"/>
      <c r="AC14" s="205"/>
      <c r="AD14" s="236"/>
      <c r="AE14" s="207"/>
      <c r="AF14" s="216"/>
      <c r="AG14" s="216"/>
    </row>
    <row r="15" spans="1:33">
      <c r="A15" s="216"/>
      <c r="B15" s="212" t="s">
        <v>16</v>
      </c>
      <c r="C15" s="205"/>
      <c r="D15" s="236"/>
      <c r="E15" s="205"/>
      <c r="F15" s="236"/>
      <c r="G15" s="205"/>
      <c r="H15" s="236"/>
      <c r="I15" s="205"/>
      <c r="J15" s="236"/>
      <c r="K15" s="205"/>
      <c r="L15" s="236"/>
      <c r="M15" s="205"/>
      <c r="N15" s="236"/>
      <c r="O15" s="205"/>
      <c r="P15" s="236"/>
      <c r="Q15" s="205"/>
      <c r="R15" s="236"/>
      <c r="S15" s="205"/>
      <c r="T15" s="236"/>
      <c r="U15" s="205"/>
      <c r="V15" s="236"/>
      <c r="W15" s="205"/>
      <c r="X15" s="236"/>
      <c r="Y15" s="205"/>
      <c r="Z15" s="236"/>
      <c r="AA15" s="205"/>
      <c r="AB15" s="236"/>
      <c r="AC15" s="205"/>
      <c r="AD15" s="236"/>
      <c r="AE15" s="207"/>
      <c r="AF15" s="216"/>
      <c r="AG15" s="216"/>
    </row>
    <row r="16" spans="1:33">
      <c r="A16" s="216"/>
      <c r="B16" s="212" t="s">
        <v>17</v>
      </c>
      <c r="C16" s="205"/>
      <c r="D16" s="236"/>
      <c r="E16" s="205"/>
      <c r="F16" s="236"/>
      <c r="G16" s="205"/>
      <c r="H16" s="236"/>
      <c r="I16" s="205"/>
      <c r="J16" s="236"/>
      <c r="K16" s="205"/>
      <c r="L16" s="236"/>
      <c r="M16" s="205"/>
      <c r="N16" s="236"/>
      <c r="O16" s="205"/>
      <c r="P16" s="236"/>
      <c r="Q16" s="205"/>
      <c r="R16" s="236"/>
      <c r="S16" s="205"/>
      <c r="T16" s="236"/>
      <c r="U16" s="205"/>
      <c r="V16" s="236"/>
      <c r="W16" s="205"/>
      <c r="X16" s="236"/>
      <c r="Y16" s="205"/>
      <c r="Z16" s="236"/>
      <c r="AA16" s="205"/>
      <c r="AB16" s="236"/>
      <c r="AC16" s="205"/>
      <c r="AD16" s="236"/>
      <c r="AE16" s="207"/>
      <c r="AF16" s="216"/>
      <c r="AG16" s="216"/>
    </row>
    <row r="17" spans="1:33">
      <c r="A17" s="216"/>
      <c r="B17" s="212" t="s">
        <v>18</v>
      </c>
      <c r="C17" s="205"/>
      <c r="D17" s="236"/>
      <c r="E17" s="205"/>
      <c r="F17" s="236"/>
      <c r="G17" s="205"/>
      <c r="H17" s="236"/>
      <c r="I17" s="205"/>
      <c r="J17" s="236"/>
      <c r="K17" s="205"/>
      <c r="L17" s="236"/>
      <c r="M17" s="205"/>
      <c r="N17" s="236"/>
      <c r="O17" s="205"/>
      <c r="P17" s="236"/>
      <c r="Q17" s="205"/>
      <c r="R17" s="236"/>
      <c r="S17" s="205"/>
      <c r="T17" s="236"/>
      <c r="U17" s="205"/>
      <c r="V17" s="236"/>
      <c r="W17" s="205"/>
      <c r="X17" s="236"/>
      <c r="Y17" s="205"/>
      <c r="Z17" s="236"/>
      <c r="AA17" s="205"/>
      <c r="AB17" s="236"/>
      <c r="AC17" s="205"/>
      <c r="AD17" s="236"/>
      <c r="AE17" s="207"/>
      <c r="AF17" s="216"/>
      <c r="AG17" s="216"/>
    </row>
    <row r="18" spans="1:33">
      <c r="A18" s="216"/>
      <c r="B18" s="212" t="s">
        <v>19</v>
      </c>
      <c r="C18" s="205"/>
      <c r="D18" s="236"/>
      <c r="E18" s="205"/>
      <c r="F18" s="236"/>
      <c r="G18" s="205"/>
      <c r="H18" s="236"/>
      <c r="I18" s="205"/>
      <c r="J18" s="236"/>
      <c r="K18" s="205"/>
      <c r="L18" s="236"/>
      <c r="M18" s="205"/>
      <c r="N18" s="236"/>
      <c r="O18" s="205"/>
      <c r="P18" s="236"/>
      <c r="Q18" s="205"/>
      <c r="R18" s="236"/>
      <c r="S18" s="205"/>
      <c r="T18" s="236"/>
      <c r="U18" s="205"/>
      <c r="V18" s="236"/>
      <c r="W18" s="205"/>
      <c r="X18" s="236"/>
      <c r="Y18" s="205"/>
      <c r="Z18" s="236"/>
      <c r="AA18" s="205"/>
      <c r="AB18" s="236"/>
      <c r="AC18" s="205"/>
      <c r="AD18" s="236"/>
      <c r="AE18" s="207"/>
      <c r="AF18" s="216"/>
      <c r="AG18" s="216"/>
    </row>
    <row r="19" spans="1:33">
      <c r="A19" s="216"/>
      <c r="B19" s="212" t="s">
        <v>20</v>
      </c>
      <c r="C19" s="205"/>
      <c r="D19" s="236"/>
      <c r="E19" s="205"/>
      <c r="F19" s="236"/>
      <c r="G19" s="205"/>
      <c r="H19" s="236"/>
      <c r="I19" s="205"/>
      <c r="J19" s="236"/>
      <c r="K19" s="205"/>
      <c r="L19" s="236"/>
      <c r="M19" s="205"/>
      <c r="N19" s="236"/>
      <c r="O19" s="205"/>
      <c r="P19" s="236"/>
      <c r="Q19" s="205"/>
      <c r="R19" s="236"/>
      <c r="S19" s="205"/>
      <c r="T19" s="236"/>
      <c r="U19" s="205"/>
      <c r="V19" s="236"/>
      <c r="W19" s="205"/>
      <c r="X19" s="236"/>
      <c r="Y19" s="205"/>
      <c r="Z19" s="236"/>
      <c r="AA19" s="205"/>
      <c r="AB19" s="236"/>
      <c r="AC19" s="205"/>
      <c r="AD19" s="236"/>
      <c r="AE19" s="207"/>
      <c r="AF19" s="216"/>
      <c r="AG19" s="216"/>
    </row>
    <row r="20" spans="1:33">
      <c r="A20" s="216"/>
      <c r="B20" s="212" t="s">
        <v>21</v>
      </c>
      <c r="C20" s="205"/>
      <c r="D20" s="236"/>
      <c r="E20" s="205"/>
      <c r="F20" s="236"/>
      <c r="G20" s="205"/>
      <c r="H20" s="236"/>
      <c r="I20" s="205"/>
      <c r="J20" s="236"/>
      <c r="K20" s="205"/>
      <c r="L20" s="236"/>
      <c r="M20" s="205"/>
      <c r="N20" s="236"/>
      <c r="O20" s="205"/>
      <c r="P20" s="236"/>
      <c r="Q20" s="205"/>
      <c r="R20" s="236"/>
      <c r="S20" s="205"/>
      <c r="T20" s="236"/>
      <c r="U20" s="205"/>
      <c r="V20" s="236"/>
      <c r="W20" s="205"/>
      <c r="X20" s="236"/>
      <c r="Y20" s="205"/>
      <c r="Z20" s="236"/>
      <c r="AA20" s="205"/>
      <c r="AB20" s="236"/>
      <c r="AC20" s="205"/>
      <c r="AD20" s="236"/>
      <c r="AE20" s="207"/>
      <c r="AF20" s="216"/>
      <c r="AG20" s="216"/>
    </row>
    <row r="21" spans="1:33">
      <c r="A21" s="216"/>
      <c r="B21" s="212" t="s">
        <v>22</v>
      </c>
      <c r="C21" s="205"/>
      <c r="D21" s="236"/>
      <c r="E21" s="205"/>
      <c r="F21" s="236"/>
      <c r="G21" s="205"/>
      <c r="H21" s="236"/>
      <c r="I21" s="205"/>
      <c r="J21" s="236"/>
      <c r="K21" s="205"/>
      <c r="L21" s="236"/>
      <c r="M21" s="205"/>
      <c r="N21" s="236"/>
      <c r="O21" s="205"/>
      <c r="P21" s="236"/>
      <c r="Q21" s="205"/>
      <c r="R21" s="236"/>
      <c r="S21" s="205"/>
      <c r="T21" s="236"/>
      <c r="U21" s="205"/>
      <c r="V21" s="236"/>
      <c r="W21" s="205"/>
      <c r="X21" s="236"/>
      <c r="Y21" s="205"/>
      <c r="Z21" s="236"/>
      <c r="AA21" s="205"/>
      <c r="AB21" s="236"/>
      <c r="AC21" s="205"/>
      <c r="AD21" s="236"/>
      <c r="AE21" s="207"/>
      <c r="AF21" s="216"/>
      <c r="AG21" s="216"/>
    </row>
    <row r="22" spans="1:33">
      <c r="A22" s="216"/>
      <c r="B22" s="212" t="s">
        <v>23</v>
      </c>
      <c r="C22" s="205"/>
      <c r="D22" s="236"/>
      <c r="E22" s="205"/>
      <c r="F22" s="236"/>
      <c r="G22" s="205"/>
      <c r="H22" s="236"/>
      <c r="I22" s="205"/>
      <c r="J22" s="236"/>
      <c r="K22" s="205"/>
      <c r="L22" s="236"/>
      <c r="M22" s="205"/>
      <c r="N22" s="236"/>
      <c r="O22" s="205"/>
      <c r="P22" s="236"/>
      <c r="Q22" s="205"/>
      <c r="R22" s="236"/>
      <c r="S22" s="205"/>
      <c r="T22" s="236"/>
      <c r="U22" s="205"/>
      <c r="V22" s="236"/>
      <c r="W22" s="205"/>
      <c r="X22" s="236"/>
      <c r="Y22" s="205"/>
      <c r="Z22" s="236"/>
      <c r="AA22" s="205"/>
      <c r="AB22" s="236"/>
      <c r="AC22" s="205"/>
      <c r="AD22" s="236"/>
      <c r="AE22" s="207"/>
      <c r="AF22" s="216"/>
      <c r="AG22" s="216"/>
    </row>
    <row r="23" spans="1:33">
      <c r="A23" s="216"/>
      <c r="B23" s="212" t="s">
        <v>24</v>
      </c>
      <c r="C23" s="205"/>
      <c r="D23" s="236"/>
      <c r="E23" s="205"/>
      <c r="F23" s="236"/>
      <c r="G23" s="205"/>
      <c r="H23" s="236"/>
      <c r="I23" s="205"/>
      <c r="J23" s="236"/>
      <c r="K23" s="205"/>
      <c r="L23" s="236"/>
      <c r="M23" s="205"/>
      <c r="N23" s="236"/>
      <c r="O23" s="205"/>
      <c r="P23" s="236"/>
      <c r="Q23" s="205"/>
      <c r="R23" s="236"/>
      <c r="S23" s="205"/>
      <c r="T23" s="236"/>
      <c r="U23" s="205"/>
      <c r="V23" s="236"/>
      <c r="W23" s="205"/>
      <c r="X23" s="236"/>
      <c r="Y23" s="205"/>
      <c r="Z23" s="236"/>
      <c r="AA23" s="205"/>
      <c r="AB23" s="236"/>
      <c r="AC23" s="205"/>
      <c r="AD23" s="236"/>
      <c r="AE23" s="207"/>
      <c r="AF23" s="216"/>
      <c r="AG23" s="216"/>
    </row>
    <row r="24" spans="1:33">
      <c r="A24" s="216"/>
      <c r="B24" s="212" t="s">
        <v>25</v>
      </c>
      <c r="C24" s="205"/>
      <c r="D24" s="236"/>
      <c r="E24" s="205"/>
      <c r="F24" s="236"/>
      <c r="G24" s="205"/>
      <c r="H24" s="236"/>
      <c r="I24" s="205"/>
      <c r="J24" s="236"/>
      <c r="K24" s="205"/>
      <c r="L24" s="236"/>
      <c r="M24" s="205"/>
      <c r="N24" s="236"/>
      <c r="O24" s="205"/>
      <c r="P24" s="236"/>
      <c r="Q24" s="205"/>
      <c r="R24" s="236"/>
      <c r="S24" s="205"/>
      <c r="T24" s="236"/>
      <c r="U24" s="205"/>
      <c r="V24" s="236"/>
      <c r="W24" s="205"/>
      <c r="X24" s="236"/>
      <c r="Y24" s="205"/>
      <c r="Z24" s="236"/>
      <c r="AA24" s="205"/>
      <c r="AB24" s="236"/>
      <c r="AC24" s="205"/>
      <c r="AD24" s="236"/>
      <c r="AE24" s="207"/>
      <c r="AF24" s="216"/>
      <c r="AG24" s="216"/>
    </row>
    <row r="25" spans="1:33">
      <c r="A25" s="216"/>
      <c r="B25" s="212" t="s">
        <v>26</v>
      </c>
      <c r="C25" s="205"/>
      <c r="D25" s="236"/>
      <c r="E25" s="205"/>
      <c r="F25" s="236"/>
      <c r="G25" s="205"/>
      <c r="H25" s="236"/>
      <c r="I25" s="205"/>
      <c r="J25" s="236"/>
      <c r="K25" s="205"/>
      <c r="L25" s="236"/>
      <c r="M25" s="205"/>
      <c r="N25" s="236"/>
      <c r="O25" s="205"/>
      <c r="P25" s="236"/>
      <c r="Q25" s="205"/>
      <c r="R25" s="236"/>
      <c r="S25" s="205"/>
      <c r="T25" s="236"/>
      <c r="U25" s="205"/>
      <c r="V25" s="236"/>
      <c r="W25" s="205"/>
      <c r="X25" s="236"/>
      <c r="Y25" s="205"/>
      <c r="Z25" s="236"/>
      <c r="AA25" s="205"/>
      <c r="AB25" s="236"/>
      <c r="AC25" s="205"/>
      <c r="AD25" s="236"/>
      <c r="AE25" s="207"/>
      <c r="AF25" s="216"/>
      <c r="AG25" s="216"/>
    </row>
    <row r="26" spans="1:33">
      <c r="A26" s="216"/>
      <c r="B26" s="212" t="s">
        <v>27</v>
      </c>
      <c r="C26" s="205"/>
      <c r="D26" s="236"/>
      <c r="E26" s="205"/>
      <c r="F26" s="236"/>
      <c r="G26" s="205"/>
      <c r="H26" s="236"/>
      <c r="I26" s="205"/>
      <c r="J26" s="236"/>
      <c r="K26" s="205"/>
      <c r="L26" s="236"/>
      <c r="M26" s="205"/>
      <c r="N26" s="236"/>
      <c r="O26" s="205"/>
      <c r="P26" s="236"/>
      <c r="Q26" s="205"/>
      <c r="R26" s="236"/>
      <c r="S26" s="205"/>
      <c r="T26" s="236"/>
      <c r="U26" s="205"/>
      <c r="V26" s="236"/>
      <c r="W26" s="205"/>
      <c r="X26" s="236"/>
      <c r="Y26" s="205"/>
      <c r="Z26" s="236"/>
      <c r="AA26" s="205"/>
      <c r="AB26" s="236"/>
      <c r="AC26" s="205"/>
      <c r="AD26" s="236"/>
      <c r="AE26" s="207"/>
      <c r="AF26" s="216"/>
      <c r="AG26" s="216"/>
    </row>
    <row r="27" spans="1:33">
      <c r="A27" s="216"/>
      <c r="B27" s="212" t="s">
        <v>28</v>
      </c>
      <c r="C27" s="205"/>
      <c r="D27" s="236"/>
      <c r="E27" s="205"/>
      <c r="F27" s="236"/>
      <c r="G27" s="205"/>
      <c r="H27" s="236"/>
      <c r="I27" s="205"/>
      <c r="J27" s="236"/>
      <c r="K27" s="205"/>
      <c r="L27" s="236"/>
      <c r="M27" s="205"/>
      <c r="N27" s="236"/>
      <c r="O27" s="205"/>
      <c r="P27" s="236"/>
      <c r="Q27" s="205"/>
      <c r="R27" s="236"/>
      <c r="S27" s="205"/>
      <c r="T27" s="236"/>
      <c r="U27" s="205"/>
      <c r="V27" s="236"/>
      <c r="W27" s="205"/>
      <c r="X27" s="236"/>
      <c r="Y27" s="205"/>
      <c r="Z27" s="236"/>
      <c r="AA27" s="205"/>
      <c r="AB27" s="236"/>
      <c r="AC27" s="205"/>
      <c r="AD27" s="236"/>
      <c r="AE27" s="207"/>
      <c r="AF27" s="216"/>
      <c r="AG27" s="216"/>
    </row>
    <row r="28" spans="1:33">
      <c r="A28" s="216"/>
      <c r="B28" s="212" t="s">
        <v>29</v>
      </c>
      <c r="C28" s="205"/>
      <c r="D28" s="236"/>
      <c r="E28" s="205"/>
      <c r="F28" s="236"/>
      <c r="G28" s="205"/>
      <c r="H28" s="236"/>
      <c r="I28" s="205"/>
      <c r="J28" s="236"/>
      <c r="K28" s="205"/>
      <c r="L28" s="236"/>
      <c r="M28" s="205"/>
      <c r="N28" s="236"/>
      <c r="O28" s="205"/>
      <c r="P28" s="236"/>
      <c r="Q28" s="205"/>
      <c r="R28" s="236"/>
      <c r="S28" s="205"/>
      <c r="T28" s="236"/>
      <c r="U28" s="205"/>
      <c r="V28" s="236"/>
      <c r="W28" s="205"/>
      <c r="X28" s="236"/>
      <c r="Y28" s="205"/>
      <c r="Z28" s="236"/>
      <c r="AA28" s="205"/>
      <c r="AB28" s="236"/>
      <c r="AC28" s="205"/>
      <c r="AD28" s="236"/>
      <c r="AE28" s="207"/>
      <c r="AF28" s="216"/>
      <c r="AG28" s="216"/>
    </row>
    <row r="29" spans="1:33">
      <c r="A29" s="216"/>
      <c r="B29" s="212" t="s">
        <v>30</v>
      </c>
      <c r="C29" s="205"/>
      <c r="D29" s="236"/>
      <c r="E29" s="205"/>
      <c r="F29" s="236"/>
      <c r="G29" s="205"/>
      <c r="H29" s="236"/>
      <c r="I29" s="205"/>
      <c r="J29" s="236"/>
      <c r="K29" s="205"/>
      <c r="L29" s="236"/>
      <c r="M29" s="205"/>
      <c r="N29" s="236"/>
      <c r="O29" s="205"/>
      <c r="P29" s="236"/>
      <c r="Q29" s="205"/>
      <c r="R29" s="236"/>
      <c r="S29" s="205"/>
      <c r="T29" s="236"/>
      <c r="U29" s="205"/>
      <c r="V29" s="236"/>
      <c r="W29" s="205"/>
      <c r="X29" s="236"/>
      <c r="Y29" s="205"/>
      <c r="Z29" s="236"/>
      <c r="AA29" s="205"/>
      <c r="AB29" s="236"/>
      <c r="AC29" s="205"/>
      <c r="AD29" s="236"/>
      <c r="AE29" s="207"/>
      <c r="AF29" s="216"/>
      <c r="AG29" s="216"/>
    </row>
    <row r="30" spans="1:33">
      <c r="A30" s="216"/>
      <c r="B30" s="212" t="s">
        <v>31</v>
      </c>
      <c r="C30" s="205"/>
      <c r="D30" s="236"/>
      <c r="E30" s="205"/>
      <c r="F30" s="236"/>
      <c r="G30" s="205"/>
      <c r="H30" s="236"/>
      <c r="I30" s="205"/>
      <c r="J30" s="236"/>
      <c r="K30" s="205"/>
      <c r="L30" s="236"/>
      <c r="M30" s="205"/>
      <c r="N30" s="236"/>
      <c r="O30" s="205"/>
      <c r="P30" s="236"/>
      <c r="Q30" s="205"/>
      <c r="R30" s="236"/>
      <c r="S30" s="205"/>
      <c r="T30" s="236"/>
      <c r="U30" s="205"/>
      <c r="V30" s="236"/>
      <c r="W30" s="205"/>
      <c r="X30" s="236"/>
      <c r="Y30" s="205"/>
      <c r="Z30" s="236"/>
      <c r="AA30" s="205"/>
      <c r="AB30" s="236"/>
      <c r="AC30" s="205"/>
      <c r="AD30" s="236"/>
      <c r="AE30" s="207"/>
      <c r="AF30" s="216"/>
      <c r="AG30" s="216"/>
    </row>
    <row r="31" spans="1:33">
      <c r="A31" s="216"/>
      <c r="B31" s="212" t="s">
        <v>1140</v>
      </c>
      <c r="C31" s="205"/>
      <c r="D31" s="236"/>
      <c r="E31" s="205"/>
      <c r="F31" s="236"/>
      <c r="G31" s="205"/>
      <c r="H31" s="236"/>
      <c r="I31" s="205"/>
      <c r="J31" s="236"/>
      <c r="K31" s="205"/>
      <c r="L31" s="236"/>
      <c r="M31" s="205"/>
      <c r="N31" s="236"/>
      <c r="O31" s="205"/>
      <c r="P31" s="236"/>
      <c r="Q31" s="205"/>
      <c r="R31" s="236"/>
      <c r="S31" s="205"/>
      <c r="T31" s="236"/>
      <c r="U31" s="205"/>
      <c r="V31" s="236"/>
      <c r="W31" s="205"/>
      <c r="X31" s="236"/>
      <c r="Y31" s="205"/>
      <c r="Z31" s="236"/>
      <c r="AA31" s="205"/>
      <c r="AB31" s="236"/>
      <c r="AC31" s="205"/>
      <c r="AD31" s="236"/>
      <c r="AE31" s="207"/>
      <c r="AF31" s="216"/>
      <c r="AG31" s="216"/>
    </row>
    <row r="32" spans="1:33">
      <c r="A32" s="216"/>
      <c r="B32" s="212" t="s">
        <v>1141</v>
      </c>
      <c r="C32" s="205"/>
      <c r="D32" s="236"/>
      <c r="E32" s="205"/>
      <c r="F32" s="236"/>
      <c r="G32" s="205"/>
      <c r="H32" s="236"/>
      <c r="I32" s="205"/>
      <c r="J32" s="236"/>
      <c r="K32" s="205"/>
      <c r="L32" s="236"/>
      <c r="M32" s="205"/>
      <c r="N32" s="236"/>
      <c r="O32" s="205"/>
      <c r="P32" s="236"/>
      <c r="Q32" s="205"/>
      <c r="R32" s="236"/>
      <c r="S32" s="205"/>
      <c r="T32" s="236"/>
      <c r="U32" s="205"/>
      <c r="V32" s="236"/>
      <c r="W32" s="205"/>
      <c r="X32" s="236"/>
      <c r="Y32" s="205"/>
      <c r="Z32" s="236"/>
      <c r="AA32" s="205"/>
      <c r="AB32" s="236"/>
      <c r="AC32" s="205"/>
      <c r="AD32" s="236"/>
      <c r="AE32" s="207"/>
      <c r="AF32" s="216"/>
      <c r="AG32" s="216"/>
    </row>
    <row r="33" spans="1:33">
      <c r="A33" s="216"/>
      <c r="B33" s="212" t="s">
        <v>1142</v>
      </c>
      <c r="C33" s="205"/>
      <c r="D33" s="236"/>
      <c r="E33" s="205"/>
      <c r="F33" s="236"/>
      <c r="G33" s="205"/>
      <c r="H33" s="236"/>
      <c r="I33" s="205"/>
      <c r="J33" s="236"/>
      <c r="K33" s="205"/>
      <c r="L33" s="236"/>
      <c r="M33" s="205"/>
      <c r="N33" s="236"/>
      <c r="O33" s="205"/>
      <c r="P33" s="236"/>
      <c r="Q33" s="205"/>
      <c r="R33" s="236"/>
      <c r="S33" s="205"/>
      <c r="T33" s="236"/>
      <c r="U33" s="205"/>
      <c r="V33" s="236"/>
      <c r="W33" s="205"/>
      <c r="X33" s="236"/>
      <c r="Y33" s="205"/>
      <c r="Z33" s="236"/>
      <c r="AA33" s="205"/>
      <c r="AB33" s="236"/>
      <c r="AC33" s="205"/>
      <c r="AD33" s="236"/>
      <c r="AE33" s="207"/>
      <c r="AF33" s="216"/>
      <c r="AG33" s="216"/>
    </row>
    <row r="34" spans="1:33">
      <c r="A34" s="216"/>
      <c r="B34" s="212" t="s">
        <v>1143</v>
      </c>
      <c r="C34" s="205"/>
      <c r="D34" s="236"/>
      <c r="E34" s="205"/>
      <c r="F34" s="236"/>
      <c r="G34" s="205"/>
      <c r="H34" s="236"/>
      <c r="I34" s="205"/>
      <c r="J34" s="236"/>
      <c r="K34" s="205"/>
      <c r="L34" s="236"/>
      <c r="M34" s="205"/>
      <c r="N34" s="236"/>
      <c r="O34" s="205"/>
      <c r="P34" s="236"/>
      <c r="Q34" s="205"/>
      <c r="R34" s="236"/>
      <c r="S34" s="205"/>
      <c r="T34" s="236"/>
      <c r="U34" s="205"/>
      <c r="V34" s="236"/>
      <c r="W34" s="205"/>
      <c r="X34" s="236"/>
      <c r="Y34" s="205"/>
      <c r="Z34" s="236"/>
      <c r="AA34" s="205"/>
      <c r="AB34" s="236"/>
      <c r="AC34" s="205"/>
      <c r="AD34" s="236"/>
      <c r="AE34" s="207"/>
      <c r="AF34" s="216"/>
      <c r="AG34" s="216"/>
    </row>
    <row r="35" spans="1:33">
      <c r="A35" s="216"/>
      <c r="B35" s="212" t="s">
        <v>1144</v>
      </c>
      <c r="C35" s="205"/>
      <c r="D35" s="236"/>
      <c r="E35" s="205"/>
      <c r="F35" s="236"/>
      <c r="G35" s="205"/>
      <c r="H35" s="236"/>
      <c r="I35" s="205"/>
      <c r="J35" s="236"/>
      <c r="K35" s="205"/>
      <c r="L35" s="236"/>
      <c r="M35" s="205"/>
      <c r="N35" s="236"/>
      <c r="O35" s="205"/>
      <c r="P35" s="236"/>
      <c r="Q35" s="205"/>
      <c r="R35" s="236"/>
      <c r="S35" s="205"/>
      <c r="T35" s="236"/>
      <c r="U35" s="205"/>
      <c r="V35" s="236"/>
      <c r="W35" s="205"/>
      <c r="X35" s="236"/>
      <c r="Y35" s="205"/>
      <c r="Z35" s="236"/>
      <c r="AA35" s="205"/>
      <c r="AB35" s="236"/>
      <c r="AC35" s="205"/>
      <c r="AD35" s="236"/>
      <c r="AE35" s="207"/>
      <c r="AF35" s="216"/>
      <c r="AG35" s="216"/>
    </row>
    <row r="36" spans="1:33">
      <c r="A36" s="216"/>
      <c r="B36" s="212" t="s">
        <v>1145</v>
      </c>
      <c r="C36" s="205"/>
      <c r="D36" s="236"/>
      <c r="E36" s="205"/>
      <c r="F36" s="236"/>
      <c r="G36" s="205"/>
      <c r="H36" s="236"/>
      <c r="I36" s="205"/>
      <c r="J36" s="236"/>
      <c r="K36" s="205"/>
      <c r="L36" s="236"/>
      <c r="M36" s="205"/>
      <c r="N36" s="236"/>
      <c r="O36" s="205"/>
      <c r="P36" s="236"/>
      <c r="Q36" s="205"/>
      <c r="R36" s="236"/>
      <c r="S36" s="205"/>
      <c r="T36" s="236"/>
      <c r="U36" s="205"/>
      <c r="V36" s="236"/>
      <c r="W36" s="205"/>
      <c r="X36" s="236"/>
      <c r="Y36" s="205"/>
      <c r="Z36" s="236"/>
      <c r="AA36" s="205"/>
      <c r="AB36" s="236"/>
      <c r="AC36" s="205"/>
      <c r="AD36" s="236"/>
      <c r="AE36" s="207"/>
      <c r="AF36" s="216"/>
      <c r="AG36" s="216"/>
    </row>
    <row r="37" spans="1:33">
      <c r="A37" s="216"/>
      <c r="B37" s="212" t="s">
        <v>1146</v>
      </c>
      <c r="C37" s="205"/>
      <c r="D37" s="236"/>
      <c r="E37" s="205"/>
      <c r="F37" s="236"/>
      <c r="G37" s="205"/>
      <c r="H37" s="236"/>
      <c r="I37" s="205"/>
      <c r="J37" s="236"/>
      <c r="K37" s="205"/>
      <c r="L37" s="236"/>
      <c r="M37" s="205"/>
      <c r="N37" s="236"/>
      <c r="O37" s="205"/>
      <c r="P37" s="236"/>
      <c r="Q37" s="205"/>
      <c r="R37" s="236"/>
      <c r="S37" s="205"/>
      <c r="T37" s="236"/>
      <c r="U37" s="205"/>
      <c r="V37" s="236"/>
      <c r="W37" s="205"/>
      <c r="X37" s="236"/>
      <c r="Y37" s="205"/>
      <c r="Z37" s="236"/>
      <c r="AA37" s="205"/>
      <c r="AB37" s="236"/>
      <c r="AC37" s="205"/>
      <c r="AD37" s="236"/>
      <c r="AE37" s="207"/>
      <c r="AF37" s="216"/>
      <c r="AG37" s="216"/>
    </row>
    <row r="38" spans="1:33">
      <c r="A38" s="216"/>
      <c r="B38" s="212" t="s">
        <v>1204</v>
      </c>
      <c r="C38" s="205"/>
      <c r="D38" s="236"/>
      <c r="E38" s="205"/>
      <c r="F38" s="236"/>
      <c r="G38" s="205"/>
      <c r="H38" s="236"/>
      <c r="I38" s="205"/>
      <c r="J38" s="236"/>
      <c r="K38" s="205"/>
      <c r="L38" s="236"/>
      <c r="M38" s="205"/>
      <c r="N38" s="236"/>
      <c r="O38" s="205"/>
      <c r="P38" s="236"/>
      <c r="Q38" s="205"/>
      <c r="R38" s="236"/>
      <c r="S38" s="205"/>
      <c r="T38" s="236"/>
      <c r="U38" s="205"/>
      <c r="V38" s="236"/>
      <c r="W38" s="205"/>
      <c r="X38" s="236"/>
      <c r="Y38" s="205"/>
      <c r="Z38" s="236"/>
      <c r="AA38" s="205"/>
      <c r="AB38" s="236"/>
      <c r="AC38" s="205"/>
      <c r="AD38" s="236"/>
      <c r="AE38" s="207"/>
      <c r="AF38" s="216"/>
      <c r="AG38" s="216"/>
    </row>
    <row r="39" spans="1:33">
      <c r="A39" s="216"/>
      <c r="B39" s="212" t="s">
        <v>1205</v>
      </c>
      <c r="C39" s="205"/>
      <c r="D39" s="236"/>
      <c r="E39" s="205"/>
      <c r="F39" s="236"/>
      <c r="G39" s="205"/>
      <c r="H39" s="236"/>
      <c r="I39" s="205"/>
      <c r="J39" s="236"/>
      <c r="K39" s="205"/>
      <c r="L39" s="236"/>
      <c r="M39" s="205"/>
      <c r="N39" s="236"/>
      <c r="O39" s="205"/>
      <c r="P39" s="236"/>
      <c r="Q39" s="205"/>
      <c r="R39" s="236"/>
      <c r="S39" s="205"/>
      <c r="T39" s="236"/>
      <c r="U39" s="205"/>
      <c r="V39" s="236"/>
      <c r="W39" s="205"/>
      <c r="X39" s="236"/>
      <c r="Y39" s="205"/>
      <c r="Z39" s="236"/>
      <c r="AA39" s="205"/>
      <c r="AB39" s="236"/>
      <c r="AC39" s="205"/>
      <c r="AD39" s="236"/>
      <c r="AE39" s="207"/>
      <c r="AF39" s="216"/>
      <c r="AG39" s="216"/>
    </row>
    <row r="40" spans="1:33">
      <c r="A40" s="216"/>
      <c r="B40" s="212" t="s">
        <v>1252</v>
      </c>
      <c r="C40" s="205"/>
      <c r="D40" s="236"/>
      <c r="E40" s="205"/>
      <c r="F40" s="236"/>
      <c r="G40" s="205"/>
      <c r="H40" s="236"/>
      <c r="I40" s="205"/>
      <c r="J40" s="236"/>
      <c r="K40" s="205"/>
      <c r="L40" s="236"/>
      <c r="M40" s="205"/>
      <c r="N40" s="236"/>
      <c r="O40" s="205"/>
      <c r="P40" s="236"/>
      <c r="Q40" s="205"/>
      <c r="R40" s="236"/>
      <c r="S40" s="205"/>
      <c r="T40" s="236"/>
      <c r="U40" s="205"/>
      <c r="V40" s="236"/>
      <c r="W40" s="205"/>
      <c r="X40" s="236"/>
      <c r="Y40" s="205"/>
      <c r="Z40" s="236"/>
      <c r="AA40" s="205"/>
      <c r="AB40" s="236"/>
      <c r="AC40" s="205"/>
      <c r="AD40" s="236"/>
      <c r="AE40" s="207"/>
      <c r="AF40" s="216"/>
      <c r="AG40" s="216"/>
    </row>
    <row r="41" spans="1:33">
      <c r="A41" s="216"/>
      <c r="B41" s="212" t="s">
        <v>1253</v>
      </c>
      <c r="C41" s="205"/>
      <c r="D41" s="236"/>
      <c r="E41" s="205"/>
      <c r="F41" s="236"/>
      <c r="G41" s="205"/>
      <c r="H41" s="236"/>
      <c r="I41" s="205"/>
      <c r="J41" s="236"/>
      <c r="K41" s="205"/>
      <c r="L41" s="236"/>
      <c r="M41" s="205"/>
      <c r="N41" s="236"/>
      <c r="O41" s="205"/>
      <c r="P41" s="236"/>
      <c r="Q41" s="205"/>
      <c r="R41" s="236"/>
      <c r="S41" s="205"/>
      <c r="T41" s="236"/>
      <c r="U41" s="205"/>
      <c r="V41" s="236"/>
      <c r="W41" s="205"/>
      <c r="X41" s="236"/>
      <c r="Y41" s="205"/>
      <c r="Z41" s="236"/>
      <c r="AA41" s="205"/>
      <c r="AB41" s="236"/>
      <c r="AC41" s="205"/>
      <c r="AD41" s="236"/>
      <c r="AE41" s="207"/>
      <c r="AF41" s="216"/>
      <c r="AG41" s="216"/>
    </row>
    <row r="42" spans="1:33">
      <c r="A42" s="216"/>
      <c r="B42" s="229" t="str">
        <f>Słownik!B255</f>
        <v>51. &amp; później</v>
      </c>
      <c r="C42" s="230"/>
      <c r="D42" s="241"/>
      <c r="E42" s="230"/>
      <c r="F42" s="241"/>
      <c r="G42" s="230"/>
      <c r="H42" s="241"/>
      <c r="I42" s="230"/>
      <c r="J42" s="241"/>
      <c r="K42" s="230"/>
      <c r="L42" s="241"/>
      <c r="M42" s="230"/>
      <c r="N42" s="241"/>
      <c r="O42" s="230"/>
      <c r="P42" s="241"/>
      <c r="Q42" s="230"/>
      <c r="R42" s="241"/>
      <c r="S42" s="230"/>
      <c r="T42" s="241"/>
      <c r="U42" s="230"/>
      <c r="V42" s="241"/>
      <c r="W42" s="230"/>
      <c r="X42" s="241"/>
      <c r="Y42" s="230"/>
      <c r="Z42" s="241"/>
      <c r="AA42" s="230"/>
      <c r="AB42" s="241"/>
      <c r="AC42" s="230"/>
      <c r="AD42" s="241"/>
      <c r="AE42" s="231"/>
      <c r="AF42" s="216"/>
      <c r="AG42" s="216"/>
    </row>
  </sheetData>
  <mergeCells count="33">
    <mergeCell ref="Q8:R8"/>
    <mergeCell ref="K7:N7"/>
    <mergeCell ref="O7:R7"/>
    <mergeCell ref="AA6:AD6"/>
    <mergeCell ref="G7:J7"/>
    <mergeCell ref="O8:P8"/>
    <mergeCell ref="AE6:AE9"/>
    <mergeCell ref="W7:Z7"/>
    <mergeCell ref="AA7:AD7"/>
    <mergeCell ref="S6:V6"/>
    <mergeCell ref="W8:X8"/>
    <mergeCell ref="Y8:Z8"/>
    <mergeCell ref="AA8:AB8"/>
    <mergeCell ref="AC8:AD8"/>
    <mergeCell ref="S7:V7"/>
    <mergeCell ref="S8:T8"/>
    <mergeCell ref="U8:V8"/>
    <mergeCell ref="A1:AE1"/>
    <mergeCell ref="C7:F7"/>
    <mergeCell ref="K8:L8"/>
    <mergeCell ref="W6:Z6"/>
    <mergeCell ref="K6:N6"/>
    <mergeCell ref="A2:D2"/>
    <mergeCell ref="A3:D3"/>
    <mergeCell ref="O6:R6"/>
    <mergeCell ref="B6:B9"/>
    <mergeCell ref="C6:F6"/>
    <mergeCell ref="G6:J6"/>
    <mergeCell ref="C8:D8"/>
    <mergeCell ref="E8:F8"/>
    <mergeCell ref="G8:H8"/>
    <mergeCell ref="I8:J8"/>
    <mergeCell ref="M8:N8"/>
  </mergeCells>
  <hyperlinks>
    <hyperlink ref="E3" location="Indeks!A1" display="Indeks"/>
  </hyperlinks>
  <pageMargins left="0.31496062992125984" right="0" top="0.74803149606299213" bottom="0.35433070866141736" header="0.31496062992125984" footer="0.31496062992125984"/>
  <pageSetup paperSize="9" scale="32" orientation="landscape" cellComments="asDisplayed" r:id="rId1"/>
  <headerFooter alignWithMargins="0">
    <oddHeader>&amp;A</oddHeader>
    <oddFooter>&amp;L&amp;F&amp;CPage &amp;P&amp;R&amp;D</oddFooter>
  </headerFooter>
  <colBreaks count="1" manualBreakCount="1">
    <brk id="14" max="4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tabColor theme="1" tint="0.34998626667073579"/>
    <pageSetUpPr fitToPage="1"/>
  </sheetPr>
  <dimension ref="A1:AH121"/>
  <sheetViews>
    <sheetView zoomScaleNormal="100" workbookViewId="0">
      <selection sqref="A1:H1"/>
    </sheetView>
  </sheetViews>
  <sheetFormatPr defaultRowHeight="15"/>
  <cols>
    <col min="1" max="1" width="9.140625" style="244"/>
    <col min="2" max="2" width="5.28515625" style="244" customWidth="1"/>
    <col min="3" max="3" width="80.85546875" style="244" bestFit="1" customWidth="1"/>
    <col min="4" max="4" width="23.7109375" style="244" customWidth="1"/>
    <col min="5" max="5" width="18.7109375" style="244" customWidth="1"/>
    <col min="6" max="6" width="19.28515625" style="244" customWidth="1"/>
    <col min="7" max="7" width="20.5703125" style="244" customWidth="1"/>
    <col min="8" max="8" width="24.140625" style="244" customWidth="1"/>
    <col min="9" max="9" width="15.5703125" style="244" customWidth="1"/>
    <col min="10" max="10" width="13.85546875" style="244" customWidth="1"/>
    <col min="11" max="16384" width="9.140625" style="244"/>
  </cols>
  <sheetData>
    <row r="1" spans="1:34" s="245" customFormat="1" ht="30" customHeight="1">
      <c r="A1" s="825" t="str">
        <f>Słownik!B14</f>
        <v>Środki własne zakładów ubezpieczeń/reasekuracji</v>
      </c>
      <c r="B1" s="826"/>
      <c r="C1" s="826"/>
      <c r="D1" s="826"/>
      <c r="E1" s="826"/>
      <c r="F1" s="826"/>
      <c r="G1" s="826"/>
      <c r="H1" s="827"/>
      <c r="I1" s="16" t="str">
        <f>Słownik!$B$311</f>
        <v>Dane wejściowe</v>
      </c>
      <c r="K1" s="244"/>
      <c r="L1" s="244"/>
      <c r="M1" s="244"/>
      <c r="N1" s="244"/>
      <c r="O1" s="244"/>
      <c r="P1" s="244"/>
      <c r="Q1" s="244"/>
      <c r="R1" s="244"/>
      <c r="S1" s="244"/>
      <c r="T1" s="244"/>
      <c r="U1" s="244"/>
      <c r="V1" s="244"/>
      <c r="W1" s="244"/>
      <c r="X1" s="244"/>
      <c r="Y1" s="244"/>
      <c r="Z1" s="244"/>
      <c r="AA1" s="244"/>
      <c r="AB1" s="244"/>
      <c r="AC1" s="244"/>
      <c r="AD1" s="244"/>
      <c r="AE1" s="244"/>
      <c r="AF1" s="244"/>
      <c r="AG1" s="244"/>
      <c r="AH1" s="244"/>
    </row>
    <row r="2" spans="1:34">
      <c r="A2" s="828" t="str">
        <f>Słownik!$B$36</f>
        <v>Nazwa zakładu ubezpieczeń/reasekuracji:</v>
      </c>
      <c r="B2" s="828"/>
      <c r="C2" s="828"/>
      <c r="D2" s="228"/>
      <c r="E2" s="228"/>
      <c r="F2" s="228"/>
      <c r="G2" s="246"/>
      <c r="H2" s="416" t="s">
        <v>675</v>
      </c>
      <c r="I2" s="17" t="str">
        <f>Słownik!$B$312</f>
        <v>Łącza</v>
      </c>
      <c r="K2" s="246"/>
      <c r="L2" s="246"/>
      <c r="M2" s="246"/>
      <c r="N2" s="248"/>
      <c r="O2" s="248"/>
      <c r="P2" s="248"/>
      <c r="Q2" s="248"/>
      <c r="R2" s="248"/>
      <c r="S2" s="248"/>
      <c r="T2" s="248"/>
      <c r="U2" s="248"/>
      <c r="V2" s="248"/>
      <c r="W2" s="248"/>
      <c r="X2" s="248"/>
      <c r="Y2" s="248"/>
      <c r="Z2" s="248"/>
      <c r="AA2" s="248"/>
      <c r="AB2" s="248"/>
      <c r="AC2" s="248"/>
      <c r="AD2" s="248"/>
      <c r="AE2" s="248"/>
      <c r="AF2" s="248"/>
      <c r="AG2" s="247"/>
    </row>
    <row r="3" spans="1:34">
      <c r="A3" s="831" t="str">
        <f>IF(Nazwa_ZU=0," ",Nazwa_ZU)</f>
        <v xml:space="preserve"> </v>
      </c>
      <c r="B3" s="831"/>
      <c r="C3" s="832"/>
      <c r="D3" s="220" t="s">
        <v>114</v>
      </c>
      <c r="G3" s="246"/>
      <c r="H3" s="246"/>
      <c r="I3" s="18" t="str">
        <f>Słownik!$B$313</f>
        <v>Formuły</v>
      </c>
      <c r="K3" s="246"/>
      <c r="L3" s="246"/>
      <c r="M3" s="246"/>
      <c r="N3" s="248"/>
      <c r="O3" s="248"/>
      <c r="P3" s="248"/>
      <c r="Q3" s="248"/>
      <c r="R3" s="248"/>
      <c r="S3" s="248"/>
      <c r="T3" s="248"/>
      <c r="U3" s="248"/>
      <c r="V3" s="248"/>
      <c r="W3" s="248"/>
      <c r="X3" s="248"/>
      <c r="Y3" s="248"/>
      <c r="Z3" s="248"/>
      <c r="AA3" s="248"/>
      <c r="AB3" s="248"/>
      <c r="AC3" s="248"/>
      <c r="AD3" s="248"/>
      <c r="AE3" s="248"/>
      <c r="AF3" s="248"/>
      <c r="AG3" s="247"/>
    </row>
    <row r="4" spans="1:34">
      <c r="B4" s="243"/>
      <c r="G4" s="246"/>
      <c r="H4" s="246"/>
      <c r="I4" s="19" t="str">
        <f>Słownik!$B$314</f>
        <v>Wynik</v>
      </c>
      <c r="K4" s="246"/>
      <c r="L4" s="246"/>
      <c r="M4" s="246"/>
      <c r="N4" s="247"/>
      <c r="O4" s="248"/>
      <c r="P4" s="248"/>
      <c r="Q4" s="248"/>
      <c r="R4" s="248"/>
      <c r="S4" s="248"/>
      <c r="T4" s="248"/>
      <c r="U4" s="248"/>
      <c r="V4" s="248"/>
      <c r="W4" s="248"/>
      <c r="X4" s="249"/>
      <c r="Y4" s="249"/>
      <c r="Z4" s="249"/>
      <c r="AA4" s="249"/>
      <c r="AB4" s="249"/>
      <c r="AC4" s="249"/>
      <c r="AD4" s="249"/>
      <c r="AE4" s="249"/>
      <c r="AF4" s="248"/>
      <c r="AG4" s="247"/>
    </row>
    <row r="5" spans="1:34">
      <c r="B5" s="669" t="s">
        <v>1915</v>
      </c>
      <c r="C5" s="252"/>
      <c r="D5" s="253"/>
      <c r="E5" s="251"/>
      <c r="F5" s="253"/>
      <c r="G5" s="253"/>
      <c r="H5" s="250"/>
    </row>
    <row r="6" spans="1:34" s="254" customFormat="1" ht="35.1" customHeight="1">
      <c r="B6" s="184" t="str">
        <f>Słownik!B256</f>
        <v>Lp.</v>
      </c>
      <c r="C6" s="215" t="str">
        <f>Słownik!B257</f>
        <v>Podstawowe środki własne (BOF)</v>
      </c>
      <c r="D6" s="215" t="str">
        <f>Słownik!$B$258</f>
        <v>Razem</v>
      </c>
      <c r="E6" s="215" t="str">
        <f>Słownik!$B$259</f>
        <v>Kategoria 1 - nieograniczone</v>
      </c>
      <c r="F6" s="215" t="str">
        <f>Słownik!$B$260</f>
        <v>Kategoria 1 - ograniczone</v>
      </c>
      <c r="G6" s="215" t="str">
        <f>Słownik!$B$261</f>
        <v>Kategoria 2</v>
      </c>
      <c r="H6" s="215" t="str">
        <f>Słownik!$B$262</f>
        <v>Kategoria 3</v>
      </c>
    </row>
    <row r="7" spans="1:34">
      <c r="B7" s="181" t="s">
        <v>11</v>
      </c>
      <c r="C7" s="266" t="str">
        <f>Słownik!B263</f>
        <v>Kapitał zakładowy</v>
      </c>
      <c r="D7" s="197">
        <f>E7+G7</f>
        <v>0</v>
      </c>
      <c r="E7" s="267">
        <v>0</v>
      </c>
      <c r="F7" s="268"/>
      <c r="G7" s="267">
        <v>0</v>
      </c>
      <c r="H7" s="269"/>
    </row>
    <row r="8" spans="1:34" ht="30" customHeight="1">
      <c r="B8" s="182" t="s">
        <v>12</v>
      </c>
      <c r="C8" s="266" t="str">
        <f>Słownik!B264</f>
        <v>Nadwyżka ceny emisyjnej powyżej wartości nominalnej udziałów/akcji (agio) powiązana z kapitałem zakładowym</v>
      </c>
      <c r="D8" s="197">
        <f>E8+G8</f>
        <v>0</v>
      </c>
      <c r="E8" s="267">
        <v>0</v>
      </c>
      <c r="F8" s="268"/>
      <c r="G8" s="267">
        <v>0</v>
      </c>
      <c r="H8" s="269"/>
    </row>
    <row r="9" spans="1:34" ht="29.25" customHeight="1">
      <c r="B9" s="182" t="s">
        <v>13</v>
      </c>
      <c r="C9" s="266" t="str">
        <f>Słownik!B265</f>
        <v>Kapitał zakładowy, wkłady/składki członkowskie lub inne równoważne pozycje BOF w TUW</v>
      </c>
      <c r="D9" s="197">
        <f>E9+G9</f>
        <v>0</v>
      </c>
      <c r="E9" s="267">
        <v>0</v>
      </c>
      <c r="F9" s="268"/>
      <c r="G9" s="267">
        <v>0</v>
      </c>
      <c r="H9" s="269"/>
    </row>
    <row r="10" spans="1:34">
      <c r="B10" s="182" t="s">
        <v>14</v>
      </c>
      <c r="C10" s="266" t="str">
        <f>Słownik!B266</f>
        <v>Podporządkowany fundusz udziałowy w TUW</v>
      </c>
      <c r="D10" s="197">
        <f>F10+G10+H10</f>
        <v>0</v>
      </c>
      <c r="E10" s="268"/>
      <c r="F10" s="267">
        <v>0</v>
      </c>
      <c r="G10" s="267">
        <v>0</v>
      </c>
      <c r="H10" s="236">
        <v>0</v>
      </c>
    </row>
    <row r="11" spans="1:34">
      <c r="B11" s="182" t="s">
        <v>15</v>
      </c>
      <c r="C11" s="266" t="str">
        <f>Słownik!B267</f>
        <v>Nadwyżki środków/funduszy</v>
      </c>
      <c r="D11" s="197">
        <f>E11</f>
        <v>0</v>
      </c>
      <c r="E11" s="267">
        <v>0</v>
      </c>
      <c r="F11" s="268"/>
      <c r="G11" s="268"/>
      <c r="H11" s="269"/>
    </row>
    <row r="12" spans="1:34">
      <c r="B12" s="182" t="s">
        <v>16</v>
      </c>
      <c r="C12" s="266" t="str">
        <f>Słownik!B268</f>
        <v>Akcje uprzywilejowane</v>
      </c>
      <c r="D12" s="197">
        <f>F12+G12+H12</f>
        <v>0</v>
      </c>
      <c r="E12" s="268"/>
      <c r="F12" s="267">
        <v>0</v>
      </c>
      <c r="G12" s="267">
        <v>0</v>
      </c>
      <c r="H12" s="236">
        <v>0</v>
      </c>
    </row>
    <row r="13" spans="1:34" ht="24.75" customHeight="1">
      <c r="B13" s="182" t="s">
        <v>17</v>
      </c>
      <c r="C13" s="266" t="str">
        <f>Słownik!B269</f>
        <v>Nadwyżka ceny emisyjnej powyżej wartości nominalnej udziałów/akcji (agio) powiązana z akcjami uprzywilejowanymi</v>
      </c>
      <c r="D13" s="197">
        <f>F13+G13+H13</f>
        <v>0</v>
      </c>
      <c r="E13" s="268"/>
      <c r="F13" s="267">
        <v>0</v>
      </c>
      <c r="G13" s="267">
        <v>0</v>
      </c>
      <c r="H13" s="236">
        <v>0</v>
      </c>
    </row>
    <row r="14" spans="1:34">
      <c r="B14" s="182" t="s">
        <v>18</v>
      </c>
      <c r="C14" s="266" t="str">
        <f>Słownik!B270</f>
        <v>Rezerwa uzgodnieniowa</v>
      </c>
      <c r="D14" s="192">
        <f>E14</f>
        <v>0</v>
      </c>
      <c r="E14" s="192">
        <f>D53</f>
        <v>0</v>
      </c>
      <c r="F14" s="268"/>
      <c r="G14" s="268"/>
      <c r="H14" s="269"/>
    </row>
    <row r="15" spans="1:34">
      <c r="B15" s="182" t="s">
        <v>19</v>
      </c>
      <c r="C15" s="266" t="str">
        <f>Słownik!B271</f>
        <v>Zobowiązania podporządkowane</v>
      </c>
      <c r="D15" s="197">
        <f>F15+G15+H15</f>
        <v>0</v>
      </c>
      <c r="E15" s="268"/>
      <c r="F15" s="267">
        <v>0</v>
      </c>
      <c r="G15" s="267">
        <v>0</v>
      </c>
      <c r="H15" s="236">
        <v>0</v>
      </c>
    </row>
    <row r="16" spans="1:34">
      <c r="B16" s="182" t="s">
        <v>20</v>
      </c>
      <c r="C16" s="266" t="str">
        <f>Słownik!B272</f>
        <v>Kwota wartości netto aktywów z tyt. odroczonego podatku dochodowego</v>
      </c>
      <c r="D16" s="197">
        <f>H16</f>
        <v>0</v>
      </c>
      <c r="E16" s="268"/>
      <c r="F16" s="268"/>
      <c r="G16" s="268"/>
      <c r="H16" s="236">
        <v>0</v>
      </c>
    </row>
    <row r="17" spans="2:8">
      <c r="B17" s="182" t="s">
        <v>21</v>
      </c>
      <c r="C17" s="266" t="str">
        <f>Słownik!B273</f>
        <v>Pozostałe elementy zatwierdzone przez organ nazdozu jako BOF (niewykazane w innych pozycjach)</v>
      </c>
      <c r="D17" s="197">
        <f>E17+F17+G17+H17</f>
        <v>0</v>
      </c>
      <c r="E17" s="270">
        <v>0</v>
      </c>
      <c r="F17" s="270">
        <v>0</v>
      </c>
      <c r="G17" s="270">
        <v>0</v>
      </c>
      <c r="H17" s="271">
        <v>0</v>
      </c>
    </row>
    <row r="18" spans="2:8">
      <c r="B18" s="182" t="s">
        <v>22</v>
      </c>
      <c r="C18" s="666" t="str">
        <f>Słownik!B258</f>
        <v>Razem</v>
      </c>
      <c r="D18" s="197">
        <f>SUM(D7:D17)</f>
        <v>0</v>
      </c>
      <c r="E18" s="197">
        <f>SUM(E7:E17)</f>
        <v>0</v>
      </c>
      <c r="F18" s="197">
        <f t="shared" ref="F18:H18" si="0">SUM(F7:F17)</f>
        <v>0</v>
      </c>
      <c r="G18" s="197">
        <f t="shared" si="0"/>
        <v>0</v>
      </c>
      <c r="H18" s="197">
        <f t="shared" si="0"/>
        <v>0</v>
      </c>
    </row>
    <row r="19" spans="2:8">
      <c r="B19" s="183" t="s">
        <v>23</v>
      </c>
      <c r="C19" s="272" t="str">
        <f>Słownik!B274</f>
        <v xml:space="preserve">Podstawowe środki własne razem (po korekcie)  </v>
      </c>
      <c r="D19" s="199">
        <f>SUM(D7:D17)-D69</f>
        <v>0</v>
      </c>
      <c r="E19" s="199">
        <f t="shared" ref="E19:F19" si="1">SUM(E7:E17)-E69</f>
        <v>0</v>
      </c>
      <c r="F19" s="199">
        <f t="shared" si="1"/>
        <v>0</v>
      </c>
      <c r="G19" s="199">
        <f>SUM(G7:G17)-G69</f>
        <v>0</v>
      </c>
      <c r="H19" s="268"/>
    </row>
    <row r="20" spans="2:8">
      <c r="B20" s="256"/>
      <c r="C20" s="260"/>
      <c r="D20" s="257"/>
      <c r="E20" s="257"/>
      <c r="F20" s="257"/>
      <c r="G20" s="257"/>
      <c r="H20" s="258"/>
    </row>
    <row r="21" spans="2:8">
      <c r="B21" s="667" t="s">
        <v>1917</v>
      </c>
      <c r="C21" s="261"/>
      <c r="D21" s="255"/>
      <c r="E21" s="255"/>
      <c r="F21" s="255"/>
      <c r="G21" s="259"/>
      <c r="H21" s="250"/>
    </row>
    <row r="22" spans="2:8" ht="37.5" customHeight="1">
      <c r="B22" s="184" t="str">
        <f>Słownik!$B$256</f>
        <v>Lp.</v>
      </c>
      <c r="C22" s="215" t="str">
        <f>Słownik!B275</f>
        <v xml:space="preserve">Uzupełniające środki własne </v>
      </c>
      <c r="D22" s="215" t="str">
        <f>Słownik!$B$258</f>
        <v>Razem</v>
      </c>
      <c r="E22" s="215" t="str">
        <f>Słownik!$B$259</f>
        <v>Kategoria 1 - nieograniczone</v>
      </c>
      <c r="F22" s="215" t="str">
        <f>Słownik!$B$260</f>
        <v>Kategoria 1 - ograniczone</v>
      </c>
      <c r="G22" s="215" t="str">
        <f>Słownik!$B$261</f>
        <v>Kategoria 2</v>
      </c>
      <c r="H22" s="215" t="str">
        <f>Słownik!$B$262</f>
        <v>Kategoria 3</v>
      </c>
    </row>
    <row r="23" spans="2:8">
      <c r="B23" s="273" t="s">
        <v>11</v>
      </c>
      <c r="C23" s="664" t="str">
        <f>Słownik!B276</f>
        <v>Nieopłacony kapitał zakładowy, do którego opłacenia nie wezwano, płatny na żądanie</v>
      </c>
      <c r="D23" s="197">
        <f>G23</f>
        <v>0</v>
      </c>
      <c r="E23" s="268"/>
      <c r="F23" s="268"/>
      <c r="G23" s="347">
        <v>0</v>
      </c>
      <c r="H23" s="268"/>
    </row>
    <row r="24" spans="2:8" ht="30" customHeight="1">
      <c r="B24" s="275" t="s">
        <v>12</v>
      </c>
      <c r="C24" s="663" t="str">
        <f>Słownik!B277</f>
        <v>Nieopłacony kapitał zakładowy, wkłady/składki członkowskie lub inne równoważne pozycje BOF w TUW, do których opłacenia nie wezwano, płatny na żądanie</v>
      </c>
      <c r="D24" s="197">
        <f>G24</f>
        <v>0</v>
      </c>
      <c r="E24" s="268"/>
      <c r="F24" s="268"/>
      <c r="G24" s="267">
        <v>0</v>
      </c>
      <c r="H24" s="268"/>
    </row>
    <row r="25" spans="2:8">
      <c r="B25" s="275" t="s">
        <v>13</v>
      </c>
      <c r="C25" s="274" t="str">
        <f>Słownik!B278</f>
        <v>Nieopłacone akcje uprzywilejowane, płatne na żądanie</v>
      </c>
      <c r="D25" s="197">
        <f>G25+H25</f>
        <v>0</v>
      </c>
      <c r="E25" s="268"/>
      <c r="F25" s="268"/>
      <c r="G25" s="267">
        <v>0</v>
      </c>
      <c r="H25" s="207">
        <v>0</v>
      </c>
    </row>
    <row r="26" spans="2:8">
      <c r="B26" s="275" t="s">
        <v>14</v>
      </c>
      <c r="C26" s="274" t="str">
        <f>Słownik!B279</f>
        <v>Prawnie wiążące zobowiązanie do subskrypcji i opłacenia na żądanie zobowiązań podporządkowanych</v>
      </c>
      <c r="D26" s="197">
        <f>G26+H26</f>
        <v>0</v>
      </c>
      <c r="E26" s="268"/>
      <c r="F26" s="268"/>
      <c r="G26" s="267">
        <v>0</v>
      </c>
      <c r="H26" s="207">
        <v>0</v>
      </c>
    </row>
    <row r="27" spans="2:8">
      <c r="B27" s="275" t="s">
        <v>15</v>
      </c>
      <c r="C27" s="274" t="str">
        <f>Słownik!B280</f>
        <v>Akredytywy i gwarancje wymienione w art. 96(2) dyrektywy Wypłacalność II</v>
      </c>
      <c r="D27" s="197">
        <f>G27</f>
        <v>0</v>
      </c>
      <c r="E27" s="268"/>
      <c r="F27" s="268"/>
      <c r="G27" s="267">
        <v>0</v>
      </c>
      <c r="H27" s="268"/>
    </row>
    <row r="28" spans="2:8">
      <c r="B28" s="275" t="s">
        <v>16</v>
      </c>
      <c r="C28" s="274" t="str">
        <f>Słownik!B281</f>
        <v>Akredytywy i gwarancje inne niż wymienione w art. 96(2) dyrektywy Wypłacalność II</v>
      </c>
      <c r="D28" s="197">
        <f>G28+H28</f>
        <v>0</v>
      </c>
      <c r="E28" s="268"/>
      <c r="F28" s="268"/>
      <c r="G28" s="267">
        <v>0</v>
      </c>
      <c r="H28" s="207">
        <v>0</v>
      </c>
    </row>
    <row r="29" spans="2:8">
      <c r="B29" s="275" t="s">
        <v>17</v>
      </c>
      <c r="C29" s="274" t="str">
        <f>Słownik!B282</f>
        <v>Dodatkowe wkłady od członków TUW zgodnie z art. 96(3) dyrektywy Wypłacalność II</v>
      </c>
      <c r="D29" s="197">
        <f>G29</f>
        <v>0</v>
      </c>
      <c r="E29" s="268"/>
      <c r="F29" s="268"/>
      <c r="G29" s="267">
        <v>0</v>
      </c>
      <c r="H29" s="268"/>
    </row>
    <row r="30" spans="2:8">
      <c r="B30" s="275" t="s">
        <v>18</v>
      </c>
      <c r="C30" s="274" t="str">
        <f>Słownik!B283</f>
        <v>Dodatkowe wkłady od członków TUW inne niż w art. 96(3) dyrektywy Wypłacalność II</v>
      </c>
      <c r="D30" s="197">
        <f>G30+H30</f>
        <v>0</v>
      </c>
      <c r="E30" s="268"/>
      <c r="F30" s="268"/>
      <c r="G30" s="267">
        <v>0</v>
      </c>
      <c r="H30" s="207">
        <v>0</v>
      </c>
    </row>
    <row r="31" spans="2:8">
      <c r="B31" s="275" t="s">
        <v>19</v>
      </c>
      <c r="C31" s="274" t="str">
        <f>Słownik!B284</f>
        <v>Pozostałe uzupełniające środki własne</v>
      </c>
      <c r="D31" s="197">
        <f>G31+H31</f>
        <v>0</v>
      </c>
      <c r="E31" s="268"/>
      <c r="F31" s="268"/>
      <c r="G31" s="267">
        <v>0</v>
      </c>
      <c r="H31" s="207">
        <v>0</v>
      </c>
    </row>
    <row r="32" spans="2:8">
      <c r="B32" s="631" t="s">
        <v>20</v>
      </c>
      <c r="C32" s="665" t="str">
        <f>Słownik!B285</f>
        <v>Uzupełniające środki własne razem</v>
      </c>
      <c r="D32" s="199">
        <f>G32+H32</f>
        <v>0</v>
      </c>
      <c r="E32" s="268"/>
      <c r="F32" s="268"/>
      <c r="G32" s="197">
        <f>SUM(G23:G30)+G31</f>
        <v>0</v>
      </c>
      <c r="H32" s="197">
        <f>H25+H26+H28+H30+H31</f>
        <v>0</v>
      </c>
    </row>
    <row r="33" spans="2:9">
      <c r="C33" s="262"/>
      <c r="D33" s="255"/>
      <c r="E33" s="255"/>
      <c r="F33" s="255"/>
      <c r="G33" s="255"/>
      <c r="H33" s="250"/>
    </row>
    <row r="34" spans="2:9">
      <c r="B34" s="667" t="s">
        <v>1917</v>
      </c>
      <c r="D34" s="255"/>
      <c r="E34" s="255"/>
      <c r="F34" s="255"/>
      <c r="G34" s="255"/>
      <c r="H34" s="250"/>
    </row>
    <row r="35" spans="2:9" ht="25.5">
      <c r="B35" s="278" t="str">
        <f>Słownik!$B$256</f>
        <v>Lp.</v>
      </c>
      <c r="C35" s="279" t="str">
        <f>Słownik!B286</f>
        <v>Dopuszczalne i dopuszczone środki własne</v>
      </c>
      <c r="D35" s="279" t="str">
        <f>Słownik!$B$258</f>
        <v>Razem</v>
      </c>
      <c r="E35" s="279" t="str">
        <f>Słownik!$B$259</f>
        <v>Kategoria 1 - nieograniczone</v>
      </c>
      <c r="F35" s="279" t="str">
        <f>Słownik!$B$260</f>
        <v>Kategoria 1 - ograniczone</v>
      </c>
      <c r="G35" s="279" t="str">
        <f>Słownik!$B$261</f>
        <v>Kategoria 2</v>
      </c>
      <c r="H35" s="280" t="str">
        <f>Słownik!$B$262</f>
        <v>Kategoria 3</v>
      </c>
      <c r="I35" s="281"/>
    </row>
    <row r="36" spans="2:9">
      <c r="B36" s="273" t="s">
        <v>11</v>
      </c>
      <c r="C36" s="274" t="str">
        <f>Słownik!B287</f>
        <v>Dopuszczalne środki własne na pokrycie wymogu SCR - razem</v>
      </c>
      <c r="D36" s="197">
        <f>E36+F36+G36+H36</f>
        <v>0</v>
      </c>
      <c r="E36" s="192">
        <f>E19</f>
        <v>0</v>
      </c>
      <c r="F36" s="192">
        <f>F19</f>
        <v>0</v>
      </c>
      <c r="G36" s="197">
        <f>G19+G32</f>
        <v>0</v>
      </c>
      <c r="H36" s="197">
        <f>H18+H32</f>
        <v>0</v>
      </c>
      <c r="I36" s="281"/>
    </row>
    <row r="37" spans="2:9">
      <c r="B37" s="275" t="s">
        <v>12</v>
      </c>
      <c r="C37" s="274" t="str">
        <f>Słownik!B288</f>
        <v>Dopuszczalne środki własne na pokrycie wymogu MCR - razem</v>
      </c>
      <c r="D37" s="197">
        <f>E37+F37+G37</f>
        <v>0</v>
      </c>
      <c r="E37" s="192">
        <f>E36</f>
        <v>0</v>
      </c>
      <c r="F37" s="192">
        <f>F36</f>
        <v>0</v>
      </c>
      <c r="G37" s="192">
        <f>G19</f>
        <v>0</v>
      </c>
      <c r="H37" s="269"/>
      <c r="I37" s="281"/>
    </row>
    <row r="38" spans="2:9">
      <c r="B38" s="275" t="s">
        <v>13</v>
      </c>
      <c r="C38" s="274" t="str">
        <f>Słownik!B289</f>
        <v>Dopuszczone środki własne (EOF) na pokrycie wymogu SCR - razem</v>
      </c>
      <c r="D38" s="197">
        <f>E38+F38+G38+H38</f>
        <v>0</v>
      </c>
      <c r="E38" s="192">
        <f>E36</f>
        <v>0</v>
      </c>
      <c r="F38" s="197">
        <f>MAX(0,(MIN(E38*0.25,F36)))</f>
        <v>0</v>
      </c>
      <c r="G38" s="197">
        <f>MAX(0,(MIN(0.5*D40,((F36)-F38)+(G36))))</f>
        <v>0</v>
      </c>
      <c r="H38" s="197">
        <f>MAX(0,MIN(((0.5*D40)-G38),0.15*D40,(H36)))</f>
        <v>0</v>
      </c>
      <c r="I38" s="281"/>
    </row>
    <row r="39" spans="2:9">
      <c r="B39" s="275" t="s">
        <v>14</v>
      </c>
      <c r="C39" s="274" t="str">
        <f>Słownik!B290</f>
        <v>Dopuszczone  środki własne (EOF) na pokrycie wymogu MCR - razem</v>
      </c>
      <c r="D39" s="197">
        <f>E39+F39+G39</f>
        <v>0</v>
      </c>
      <c r="E39" s="192">
        <f>E38</f>
        <v>0</v>
      </c>
      <c r="F39" s="192">
        <f>F38</f>
        <v>0</v>
      </c>
      <c r="G39" s="197">
        <f>MAX(0,(MIN(0.2*D41,((F36)-F39)+(G36))))</f>
        <v>0</v>
      </c>
      <c r="H39" s="269"/>
      <c r="I39" s="281"/>
    </row>
    <row r="40" spans="2:9">
      <c r="B40" s="275" t="s">
        <v>15</v>
      </c>
      <c r="C40" s="274" t="str">
        <f>Słownik!B291</f>
        <v>SCR</v>
      </c>
      <c r="D40" s="192">
        <f>'SCR-B2A'!C27</f>
        <v>0</v>
      </c>
      <c r="E40" s="283"/>
      <c r="F40" s="283"/>
      <c r="G40" s="283"/>
      <c r="H40" s="283"/>
      <c r="I40" s="281"/>
    </row>
    <row r="41" spans="2:9">
      <c r="B41" s="275" t="s">
        <v>16</v>
      </c>
      <c r="C41" s="274" t="str">
        <f>Słownik!B292</f>
        <v>MCR</v>
      </c>
      <c r="D41" s="192">
        <f>'MCR-B4A'!D47</f>
        <v>0</v>
      </c>
      <c r="E41" s="283"/>
      <c r="F41" s="283"/>
      <c r="G41" s="283"/>
      <c r="H41" s="283"/>
      <c r="I41" s="281"/>
    </row>
    <row r="42" spans="2:9">
      <c r="B42" s="275" t="s">
        <v>17</v>
      </c>
      <c r="C42" s="274" t="str">
        <f>Słownik!B293</f>
        <v>Współczynnik EOF(SCR)/SCR</v>
      </c>
      <c r="D42" s="199" t="e">
        <f>D38/D40</f>
        <v>#DIV/0!</v>
      </c>
      <c r="E42" s="283"/>
      <c r="F42" s="283"/>
      <c r="G42" s="283"/>
      <c r="H42" s="283"/>
      <c r="I42" s="281"/>
    </row>
    <row r="43" spans="2:9">
      <c r="B43" s="276" t="s">
        <v>18</v>
      </c>
      <c r="C43" s="284" t="str">
        <f>Słownik!B294</f>
        <v>Współczynnik EOF(MCR)/MCR</v>
      </c>
      <c r="D43" s="199" t="e">
        <f>D39/D41</f>
        <v>#DIV/0!</v>
      </c>
      <c r="E43" s="283"/>
      <c r="F43" s="283"/>
      <c r="G43" s="283"/>
      <c r="H43" s="285"/>
      <c r="I43" s="281"/>
    </row>
    <row r="44" spans="2:9">
      <c r="B44" s="286"/>
      <c r="C44" s="287"/>
      <c r="D44" s="288"/>
      <c r="E44" s="289"/>
      <c r="F44" s="289"/>
      <c r="G44" s="289"/>
      <c r="H44" s="290"/>
      <c r="I44" s="281"/>
    </row>
    <row r="45" spans="2:9">
      <c r="B45" s="667" t="s">
        <v>1917</v>
      </c>
      <c r="C45" s="287"/>
      <c r="D45" s="291"/>
      <c r="E45" s="292"/>
      <c r="F45" s="289"/>
      <c r="G45" s="289"/>
      <c r="H45" s="290"/>
      <c r="I45" s="281"/>
    </row>
    <row r="46" spans="2:9">
      <c r="B46" s="301" t="str">
        <f>Słownik!$B$256</f>
        <v>Lp.</v>
      </c>
      <c r="C46" s="279" t="str">
        <f>Słownik!B295</f>
        <v>Pozostałe informacje</v>
      </c>
      <c r="D46" s="279" t="str">
        <f>Słownik!B296</f>
        <v>Wartość</v>
      </c>
      <c r="E46" s="292"/>
      <c r="F46" s="289"/>
      <c r="G46" s="289"/>
      <c r="H46" s="290"/>
      <c r="I46" s="281"/>
    </row>
    <row r="47" spans="2:9">
      <c r="B47" s="300" t="s">
        <v>11</v>
      </c>
      <c r="C47" s="274" t="str">
        <f>Słownik!B298</f>
        <v>Nadwyżka aktywów nad zobowiązaniami</v>
      </c>
      <c r="D47" s="192">
        <f>'BS-C1'!E49</f>
        <v>0</v>
      </c>
      <c r="E47" s="293"/>
      <c r="F47" s="294"/>
      <c r="G47" s="295"/>
      <c r="H47" s="290"/>
      <c r="I47" s="281"/>
    </row>
    <row r="48" spans="2:9">
      <c r="B48" s="275" t="s">
        <v>12</v>
      </c>
      <c r="C48" s="274" t="str">
        <f>Słownik!B299</f>
        <v>Akcje własne (uwzględnione jako aktywa w bilansie)</v>
      </c>
      <c r="D48" s="282">
        <v>0</v>
      </c>
      <c r="E48" s="296"/>
      <c r="F48" s="294"/>
      <c r="G48" s="295"/>
      <c r="H48" s="290"/>
      <c r="I48" s="281"/>
    </row>
    <row r="49" spans="2:16">
      <c r="B49" s="275" t="s">
        <v>13</v>
      </c>
      <c r="C49" s="274" t="str">
        <f>Słownik!B300</f>
        <v>Oczekiwane dywidendy i  inne wypłaty</v>
      </c>
      <c r="D49" s="282">
        <v>0</v>
      </c>
      <c r="E49" s="296"/>
      <c r="F49" s="294"/>
      <c r="G49" s="295"/>
      <c r="H49" s="290"/>
      <c r="I49" s="281"/>
    </row>
    <row r="50" spans="2:16">
      <c r="B50" s="275" t="s">
        <v>14</v>
      </c>
      <c r="C50" s="274" t="str">
        <f>Słownik!B301</f>
        <v>Pozostałe elementy BOF</v>
      </c>
      <c r="D50" s="282">
        <v>0</v>
      </c>
      <c r="E50" s="293"/>
      <c r="F50" s="294"/>
      <c r="G50" s="295"/>
      <c r="H50" s="290"/>
      <c r="I50" s="281"/>
    </row>
    <row r="51" spans="2:16">
      <c r="B51" s="275" t="s">
        <v>15</v>
      </c>
      <c r="C51" s="274" t="str">
        <f>Słownik!B302</f>
        <v>Korekta ograniczonych elementów środków własnych ze względu na fundusze wyodrębnione</v>
      </c>
      <c r="D51" s="282">
        <v>0</v>
      </c>
      <c r="E51" s="296"/>
      <c r="F51" s="294"/>
      <c r="G51" s="295"/>
      <c r="H51" s="290"/>
      <c r="I51" s="281"/>
    </row>
    <row r="52" spans="2:16">
      <c r="B52" s="275" t="s">
        <v>16</v>
      </c>
      <c r="C52" s="274" t="str">
        <f>Słownik!B803</f>
        <v>Pozostałe niedopuszczalne środki własne</v>
      </c>
      <c r="D52" s="282">
        <v>0</v>
      </c>
      <c r="E52" s="296"/>
      <c r="F52" s="294"/>
      <c r="G52" s="295"/>
      <c r="H52" s="290"/>
      <c r="I52" s="281"/>
    </row>
    <row r="53" spans="2:16">
      <c r="B53" s="275" t="s">
        <v>17</v>
      </c>
      <c r="C53" s="303" t="str">
        <f>Słownik!B303</f>
        <v>Rezerwa uzgodnieniowa (razem)</v>
      </c>
      <c r="D53" s="197">
        <f>D47-D48-D49-D50-D51</f>
        <v>0</v>
      </c>
      <c r="E53" s="293"/>
      <c r="F53" s="294"/>
      <c r="G53" s="295"/>
      <c r="H53" s="290"/>
      <c r="I53" s="281"/>
    </row>
    <row r="54" spans="2:16">
      <c r="B54" s="275" t="s">
        <v>18</v>
      </c>
      <c r="C54" s="274" t="str">
        <f>Słownik!B304</f>
        <v>Oczekiwane zyski z przyszłych składek (EPIFP) - ubezpieczenia na życie</v>
      </c>
      <c r="D54" s="282">
        <v>0</v>
      </c>
      <c r="E54" s="293"/>
      <c r="F54" s="294"/>
      <c r="G54" s="294"/>
      <c r="H54" s="290"/>
      <c r="I54" s="281"/>
    </row>
    <row r="55" spans="2:16">
      <c r="B55" s="275" t="s">
        <v>19</v>
      </c>
      <c r="C55" s="274" t="str">
        <f>Słownik!B305</f>
        <v>Oczekiwane zyski z przyszłych składek (EPIFP) - ubezpieczenia majątkowo-osobowe</v>
      </c>
      <c r="D55" s="282">
        <v>0</v>
      </c>
      <c r="E55" s="293"/>
      <c r="F55" s="294"/>
      <c r="G55" s="294"/>
      <c r="H55" s="290"/>
      <c r="I55" s="281"/>
    </row>
    <row r="56" spans="2:16">
      <c r="B56" s="276" t="s">
        <v>20</v>
      </c>
      <c r="C56" s="277" t="str">
        <f>Słownik!B306</f>
        <v>Oczekiwane zyski z przyszłych składek razem</v>
      </c>
      <c r="D56" s="197">
        <f>D54+D55</f>
        <v>0</v>
      </c>
      <c r="E56" s="291"/>
      <c r="F56" s="297"/>
      <c r="G56" s="297"/>
      <c r="H56" s="290"/>
      <c r="I56" s="281"/>
    </row>
    <row r="57" spans="2:16">
      <c r="E57" s="291"/>
      <c r="F57" s="297"/>
      <c r="G57" s="297"/>
      <c r="H57" s="290"/>
      <c r="I57" s="281"/>
    </row>
    <row r="58" spans="2:16">
      <c r="B58" s="667" t="s">
        <v>1917</v>
      </c>
      <c r="C58" s="287"/>
      <c r="D58" s="288"/>
      <c r="E58" s="288"/>
      <c r="F58" s="297"/>
      <c r="G58" s="297"/>
      <c r="H58" s="290"/>
      <c r="I58" s="281"/>
    </row>
    <row r="59" spans="2:16" ht="52.5" customHeight="1">
      <c r="B59" s="641" t="str">
        <f>Słownik!$B$256</f>
        <v>Lp.</v>
      </c>
      <c r="C59" s="279" t="str">
        <f>Słownik!B307</f>
        <v>Podmioty, w których zakład ubezpieczeń/reasekuracji posiada udziały kapitałowe - odliczenia od środków własnych</v>
      </c>
      <c r="D59" s="279" t="str">
        <f>Słownik!B37</f>
        <v>Wartość wg Wypłacalność II</v>
      </c>
      <c r="E59" s="279" t="str">
        <f>Słownik!$B$259</f>
        <v>Kategoria 1 - nieograniczone</v>
      </c>
      <c r="F59" s="279" t="str">
        <f>Słownik!$B$260</f>
        <v>Kategoria 1 - ograniczone</v>
      </c>
      <c r="G59" s="279" t="str">
        <f>Słownik!$B$261</f>
        <v>Kategoria 2</v>
      </c>
      <c r="H59" s="279" t="str">
        <f>Słownik!B309</f>
        <v>Udział (%)</v>
      </c>
      <c r="J59" s="265"/>
      <c r="K59" s="263"/>
      <c r="L59" s="263"/>
      <c r="M59" s="263"/>
      <c r="N59" s="263"/>
      <c r="O59" s="263"/>
      <c r="P59" s="263"/>
    </row>
    <row r="60" spans="2:16">
      <c r="B60" s="300" t="s">
        <v>11</v>
      </c>
      <c r="C60" s="577" t="str">
        <f>Słownik!$B$308</f>
        <v>&lt;nazwa podmiotu&gt;</v>
      </c>
      <c r="D60" s="197">
        <f>SUM(E60:G60)</f>
        <v>0</v>
      </c>
      <c r="E60" s="668">
        <v>0</v>
      </c>
      <c r="F60" s="668">
        <v>0</v>
      </c>
      <c r="G60" s="668">
        <v>0</v>
      </c>
      <c r="H60" s="668">
        <v>0</v>
      </c>
      <c r="J60" s="263"/>
      <c r="K60" s="263"/>
      <c r="L60" s="263"/>
      <c r="M60" s="264"/>
      <c r="N60" s="264"/>
      <c r="O60" s="264"/>
      <c r="P60" s="264"/>
    </row>
    <row r="61" spans="2:16">
      <c r="B61" s="275" t="s">
        <v>12</v>
      </c>
      <c r="C61" s="274" t="str">
        <f>Słownik!$B$308</f>
        <v>&lt;nazwa podmiotu&gt;</v>
      </c>
      <c r="D61" s="197">
        <f t="shared" ref="D61:D67" si="2">SUM(E61:G61)</f>
        <v>0</v>
      </c>
      <c r="E61" s="267">
        <v>0</v>
      </c>
      <c r="F61" s="267">
        <v>0</v>
      </c>
      <c r="G61" s="267">
        <v>0</v>
      </c>
      <c r="H61" s="267">
        <v>0</v>
      </c>
      <c r="J61" s="263"/>
      <c r="K61" s="263"/>
      <c r="L61" s="263"/>
      <c r="M61" s="264"/>
      <c r="N61" s="264"/>
      <c r="O61" s="264"/>
      <c r="P61" s="264"/>
    </row>
    <row r="62" spans="2:16">
      <c r="B62" s="275" t="s">
        <v>13</v>
      </c>
      <c r="C62" s="274" t="str">
        <f>Słownik!$B$308</f>
        <v>&lt;nazwa podmiotu&gt;</v>
      </c>
      <c r="D62" s="197">
        <f t="shared" si="2"/>
        <v>0</v>
      </c>
      <c r="E62" s="267">
        <v>0</v>
      </c>
      <c r="F62" s="267">
        <v>0</v>
      </c>
      <c r="G62" s="267">
        <v>0</v>
      </c>
      <c r="H62" s="267">
        <v>0</v>
      </c>
      <c r="J62" s="263"/>
      <c r="K62" s="263"/>
      <c r="L62" s="263"/>
      <c r="M62" s="264"/>
      <c r="N62" s="264"/>
      <c r="O62" s="264"/>
      <c r="P62" s="264"/>
    </row>
    <row r="63" spans="2:16">
      <c r="B63" s="275" t="s">
        <v>14</v>
      </c>
      <c r="C63" s="274"/>
      <c r="D63" s="197">
        <f t="shared" si="2"/>
        <v>0</v>
      </c>
      <c r="E63" s="267">
        <v>0</v>
      </c>
      <c r="F63" s="267">
        <v>0</v>
      </c>
      <c r="G63" s="267">
        <v>0</v>
      </c>
      <c r="H63" s="267">
        <v>0</v>
      </c>
      <c r="J63" s="263"/>
      <c r="K63" s="263"/>
      <c r="L63" s="263"/>
      <c r="M63" s="264"/>
      <c r="N63" s="264"/>
      <c r="O63" s="264"/>
      <c r="P63" s="264"/>
    </row>
    <row r="64" spans="2:16">
      <c r="B64" s="275" t="s">
        <v>15</v>
      </c>
      <c r="C64" s="274"/>
      <c r="D64" s="197">
        <f t="shared" si="2"/>
        <v>0</v>
      </c>
      <c r="E64" s="267">
        <v>0</v>
      </c>
      <c r="F64" s="267">
        <v>0</v>
      </c>
      <c r="G64" s="267">
        <v>0</v>
      </c>
      <c r="H64" s="267">
        <v>0</v>
      </c>
      <c r="J64" s="263"/>
      <c r="K64" s="263"/>
      <c r="L64" s="263"/>
      <c r="M64" s="264"/>
      <c r="N64" s="264"/>
      <c r="O64" s="264"/>
      <c r="P64" s="264"/>
    </row>
    <row r="65" spans="2:16">
      <c r="B65" s="275" t="s">
        <v>16</v>
      </c>
      <c r="C65" s="274"/>
      <c r="D65" s="197">
        <f t="shared" si="2"/>
        <v>0</v>
      </c>
      <c r="E65" s="267">
        <v>0</v>
      </c>
      <c r="F65" s="267">
        <v>0</v>
      </c>
      <c r="G65" s="267">
        <v>0</v>
      </c>
      <c r="H65" s="267">
        <v>0</v>
      </c>
      <c r="J65" s="263"/>
      <c r="K65" s="263"/>
      <c r="L65" s="263"/>
      <c r="M65" s="264"/>
      <c r="N65" s="264"/>
      <c r="O65" s="264"/>
      <c r="P65" s="264"/>
    </row>
    <row r="66" spans="2:16">
      <c r="B66" s="275" t="s">
        <v>17</v>
      </c>
      <c r="C66" s="274"/>
      <c r="D66" s="197">
        <f t="shared" si="2"/>
        <v>0</v>
      </c>
      <c r="E66" s="267">
        <v>0</v>
      </c>
      <c r="F66" s="267">
        <v>0</v>
      </c>
      <c r="G66" s="267">
        <v>0</v>
      </c>
      <c r="H66" s="267">
        <v>0</v>
      </c>
      <c r="J66" s="263"/>
      <c r="K66" s="263"/>
      <c r="L66" s="263"/>
      <c r="M66" s="264"/>
      <c r="N66" s="264"/>
      <c r="O66" s="264"/>
      <c r="P66" s="264"/>
    </row>
    <row r="67" spans="2:16">
      <c r="B67" s="275" t="s">
        <v>18</v>
      </c>
      <c r="C67" s="274"/>
      <c r="D67" s="197">
        <f t="shared" si="2"/>
        <v>0</v>
      </c>
      <c r="E67" s="267">
        <v>0</v>
      </c>
      <c r="F67" s="267">
        <v>0</v>
      </c>
      <c r="G67" s="267">
        <v>0</v>
      </c>
      <c r="H67" s="267">
        <v>0</v>
      </c>
      <c r="J67" s="263"/>
      <c r="K67" s="263"/>
      <c r="L67" s="263"/>
      <c r="M67" s="264"/>
      <c r="N67" s="264"/>
      <c r="O67" s="264"/>
      <c r="P67" s="264"/>
    </row>
    <row r="68" spans="2:16">
      <c r="B68" s="275" t="s">
        <v>19</v>
      </c>
      <c r="C68" s="274"/>
      <c r="D68" s="197">
        <f>SUM(E68:G68)</f>
        <v>0</v>
      </c>
      <c r="E68" s="267">
        <v>0</v>
      </c>
      <c r="F68" s="267">
        <v>0</v>
      </c>
      <c r="G68" s="267">
        <v>0</v>
      </c>
      <c r="H68" s="267">
        <v>0</v>
      </c>
      <c r="J68" s="263"/>
      <c r="K68" s="263"/>
      <c r="L68" s="263"/>
      <c r="M68" s="264"/>
      <c r="N68" s="264"/>
      <c r="O68" s="264"/>
      <c r="P68" s="264"/>
    </row>
    <row r="69" spans="2:16">
      <c r="B69" s="276" t="s">
        <v>20</v>
      </c>
      <c r="C69" s="272" t="str">
        <f>Słownik!B310</f>
        <v>Udziały kapitałowe razem</v>
      </c>
      <c r="D69" s="199">
        <f>SUM(D60:D68)</f>
        <v>0</v>
      </c>
      <c r="E69" s="199">
        <f>SUM(E60:E68)</f>
        <v>0</v>
      </c>
      <c r="F69" s="199">
        <f>SUM(F60:F68)</f>
        <v>0</v>
      </c>
      <c r="G69" s="199">
        <f>SUM(G60:G68)</f>
        <v>0</v>
      </c>
      <c r="H69" s="302"/>
      <c r="J69" s="263"/>
      <c r="K69" s="263"/>
      <c r="L69" s="263"/>
      <c r="M69" s="264"/>
      <c r="N69" s="264"/>
      <c r="O69" s="264"/>
      <c r="P69" s="264"/>
    </row>
    <row r="70" spans="2:16">
      <c r="B70" s="281"/>
      <c r="C70" s="298"/>
      <c r="D70" s="298"/>
      <c r="E70" s="298"/>
      <c r="F70" s="298"/>
      <c r="G70" s="298"/>
      <c r="H70" s="298"/>
      <c r="I70" s="299"/>
      <c r="J70" s="263"/>
      <c r="K70" s="263"/>
      <c r="L70" s="263"/>
      <c r="M70" s="264"/>
      <c r="N70" s="264"/>
      <c r="O70" s="264"/>
      <c r="P70" s="264"/>
    </row>
    <row r="71" spans="2:16">
      <c r="C71" s="264"/>
      <c r="D71" s="264"/>
      <c r="E71" s="264"/>
      <c r="F71" s="264"/>
      <c r="G71" s="264"/>
      <c r="H71" s="264"/>
      <c r="I71" s="263"/>
      <c r="J71" s="263"/>
      <c r="K71" s="263"/>
      <c r="L71" s="263"/>
      <c r="M71" s="264"/>
      <c r="N71" s="264"/>
      <c r="O71" s="264"/>
      <c r="P71" s="264"/>
    </row>
    <row r="72" spans="2:16">
      <c r="C72" s="264"/>
      <c r="D72" s="264"/>
      <c r="E72" s="264"/>
      <c r="F72" s="264"/>
      <c r="G72" s="264"/>
      <c r="H72" s="264"/>
      <c r="I72" s="263"/>
      <c r="J72" s="263"/>
      <c r="K72" s="263"/>
      <c r="L72" s="263"/>
      <c r="M72" s="264"/>
      <c r="N72" s="264"/>
      <c r="O72" s="264"/>
      <c r="P72" s="264"/>
    </row>
    <row r="73" spans="2:16">
      <c r="C73" s="264"/>
      <c r="D73" s="264"/>
      <c r="E73" s="264"/>
      <c r="F73" s="264"/>
      <c r="G73" s="264"/>
      <c r="H73" s="264"/>
      <c r="I73" s="263"/>
      <c r="J73" s="263"/>
      <c r="K73" s="263"/>
      <c r="L73" s="263"/>
      <c r="M73" s="264"/>
      <c r="N73" s="264"/>
      <c r="O73" s="264"/>
      <c r="P73" s="264"/>
    </row>
    <row r="74" spans="2:16">
      <c r="C74" s="264"/>
      <c r="D74" s="264"/>
      <c r="E74" s="264"/>
      <c r="F74" s="264"/>
      <c r="G74" s="264"/>
      <c r="H74" s="264"/>
      <c r="I74" s="263"/>
      <c r="J74" s="263"/>
      <c r="K74" s="263"/>
      <c r="L74" s="263"/>
      <c r="M74" s="264"/>
      <c r="N74" s="264"/>
      <c r="O74" s="264"/>
      <c r="P74" s="264"/>
    </row>
    <row r="75" spans="2:16">
      <c r="C75" s="264"/>
      <c r="D75" s="264"/>
      <c r="E75" s="264"/>
      <c r="F75" s="264"/>
      <c r="G75" s="264"/>
      <c r="H75" s="264"/>
      <c r="I75" s="263"/>
      <c r="J75" s="263"/>
      <c r="K75" s="263"/>
      <c r="L75" s="263"/>
      <c r="M75" s="264"/>
      <c r="N75" s="264"/>
      <c r="O75" s="264"/>
      <c r="P75" s="264"/>
    </row>
    <row r="76" spans="2:16">
      <c r="C76" s="264"/>
      <c r="D76" s="264"/>
      <c r="E76" s="264"/>
      <c r="F76" s="264"/>
      <c r="G76" s="264"/>
      <c r="H76" s="264"/>
      <c r="I76" s="263"/>
      <c r="J76" s="263"/>
      <c r="K76" s="263"/>
      <c r="L76" s="263"/>
      <c r="M76" s="264"/>
      <c r="N76" s="264"/>
      <c r="O76" s="264"/>
      <c r="P76" s="264"/>
    </row>
    <row r="77" spans="2:16">
      <c r="C77" s="264"/>
      <c r="D77" s="264"/>
      <c r="E77" s="264"/>
      <c r="F77" s="264"/>
      <c r="G77" s="264"/>
      <c r="H77" s="264"/>
      <c r="I77" s="263"/>
      <c r="J77" s="263"/>
      <c r="K77" s="263"/>
      <c r="L77" s="263"/>
      <c r="M77" s="264"/>
      <c r="N77" s="264"/>
      <c r="O77" s="264"/>
      <c r="P77" s="264"/>
    </row>
    <row r="78" spans="2:16">
      <c r="C78" s="264"/>
      <c r="D78" s="264"/>
      <c r="E78" s="264"/>
      <c r="F78" s="264"/>
      <c r="G78" s="264"/>
      <c r="H78" s="264"/>
      <c r="I78" s="263"/>
      <c r="J78" s="263"/>
      <c r="K78" s="263"/>
      <c r="L78" s="263"/>
      <c r="M78" s="264"/>
      <c r="N78" s="264"/>
      <c r="O78" s="264"/>
      <c r="P78" s="264"/>
    </row>
    <row r="79" spans="2:16">
      <c r="C79" s="264"/>
      <c r="D79" s="264"/>
      <c r="E79" s="264"/>
      <c r="F79" s="264"/>
      <c r="G79" s="264"/>
      <c r="H79" s="264"/>
      <c r="I79" s="263"/>
      <c r="J79" s="263"/>
      <c r="K79" s="263"/>
      <c r="L79" s="263"/>
      <c r="M79" s="264"/>
      <c r="N79" s="264"/>
      <c r="O79" s="264"/>
      <c r="P79" s="264"/>
    </row>
    <row r="80" spans="2:16">
      <c r="C80" s="264"/>
      <c r="D80" s="264"/>
      <c r="E80" s="264"/>
      <c r="F80" s="264"/>
      <c r="G80" s="264"/>
      <c r="H80" s="264"/>
      <c r="I80" s="263"/>
      <c r="J80" s="263"/>
      <c r="K80" s="263"/>
      <c r="L80" s="263"/>
      <c r="M80" s="264"/>
      <c r="N80" s="264"/>
      <c r="O80" s="264"/>
      <c r="P80" s="264"/>
    </row>
    <row r="81" spans="3:16">
      <c r="C81" s="264"/>
      <c r="D81" s="264"/>
      <c r="E81" s="264"/>
      <c r="F81" s="264"/>
      <c r="G81" s="264"/>
      <c r="H81" s="264"/>
      <c r="I81" s="263"/>
      <c r="J81" s="263"/>
      <c r="K81" s="263"/>
      <c r="L81" s="263"/>
      <c r="M81" s="264"/>
      <c r="N81" s="264"/>
      <c r="O81" s="264"/>
      <c r="P81" s="264"/>
    </row>
    <row r="82" spans="3:16">
      <c r="C82" s="264"/>
      <c r="D82" s="264"/>
      <c r="E82" s="264"/>
      <c r="F82" s="264"/>
      <c r="G82" s="264"/>
      <c r="H82" s="264"/>
      <c r="I82" s="263"/>
      <c r="J82" s="263"/>
      <c r="K82" s="263"/>
      <c r="L82" s="263"/>
      <c r="M82" s="264"/>
      <c r="N82" s="264"/>
      <c r="O82" s="264"/>
      <c r="P82" s="264"/>
    </row>
    <row r="83" spans="3:16">
      <c r="C83" s="264"/>
      <c r="D83" s="264"/>
      <c r="E83" s="264"/>
      <c r="F83" s="264"/>
      <c r="G83" s="264"/>
      <c r="H83" s="264"/>
      <c r="I83" s="263"/>
      <c r="J83" s="263"/>
      <c r="K83" s="263"/>
      <c r="L83" s="263"/>
      <c r="M83" s="264"/>
      <c r="N83" s="264"/>
      <c r="O83" s="264"/>
      <c r="P83" s="264"/>
    </row>
    <row r="84" spans="3:16">
      <c r="C84" s="264"/>
      <c r="D84" s="264"/>
      <c r="E84" s="264"/>
      <c r="F84" s="264"/>
      <c r="G84" s="264"/>
      <c r="H84" s="264"/>
      <c r="I84" s="263"/>
      <c r="J84" s="263"/>
      <c r="K84" s="263"/>
      <c r="L84" s="263"/>
      <c r="M84" s="264"/>
      <c r="N84" s="264"/>
      <c r="O84" s="264"/>
      <c r="P84" s="264"/>
    </row>
    <row r="85" spans="3:16">
      <c r="C85" s="264"/>
      <c r="D85" s="264"/>
      <c r="E85" s="264"/>
      <c r="F85" s="264"/>
      <c r="G85" s="264"/>
      <c r="H85" s="264"/>
      <c r="I85" s="263"/>
      <c r="J85" s="263"/>
      <c r="K85" s="263"/>
      <c r="L85" s="263"/>
      <c r="M85" s="264"/>
      <c r="N85" s="264"/>
      <c r="O85" s="264"/>
      <c r="P85" s="264"/>
    </row>
    <row r="86" spans="3:16">
      <c r="C86" s="264"/>
      <c r="D86" s="264"/>
      <c r="E86" s="264"/>
      <c r="F86" s="264"/>
      <c r="G86" s="264"/>
      <c r="H86" s="264"/>
      <c r="I86" s="263"/>
      <c r="J86" s="263"/>
      <c r="K86" s="263"/>
      <c r="L86" s="263"/>
      <c r="M86" s="264"/>
      <c r="N86" s="264"/>
      <c r="O86" s="264"/>
      <c r="P86" s="264"/>
    </row>
    <row r="87" spans="3:16">
      <c r="C87" s="264"/>
      <c r="D87" s="264"/>
      <c r="E87" s="264"/>
      <c r="F87" s="264"/>
      <c r="G87" s="264"/>
      <c r="H87" s="264"/>
      <c r="I87" s="263"/>
      <c r="J87" s="263"/>
      <c r="K87" s="263"/>
      <c r="L87" s="263"/>
      <c r="M87" s="264"/>
      <c r="N87" s="264"/>
      <c r="O87" s="264"/>
      <c r="P87" s="264"/>
    </row>
    <row r="88" spans="3:16">
      <c r="C88" s="264"/>
      <c r="D88" s="264"/>
      <c r="E88" s="264"/>
      <c r="F88" s="264"/>
      <c r="G88" s="264"/>
      <c r="H88" s="264"/>
      <c r="I88" s="263"/>
      <c r="J88" s="263"/>
      <c r="K88" s="263"/>
      <c r="L88" s="263"/>
      <c r="M88" s="264"/>
      <c r="N88" s="264"/>
      <c r="O88" s="264"/>
      <c r="P88" s="264"/>
    </row>
    <row r="89" spans="3:16">
      <c r="C89" s="264"/>
      <c r="D89" s="264"/>
      <c r="E89" s="264"/>
      <c r="F89" s="264"/>
      <c r="G89" s="264"/>
      <c r="H89" s="264"/>
      <c r="I89" s="264"/>
      <c r="J89" s="264"/>
      <c r="K89" s="264"/>
      <c r="L89" s="264"/>
      <c r="M89" s="264"/>
      <c r="N89" s="264"/>
      <c r="O89" s="264"/>
      <c r="P89" s="264"/>
    </row>
    <row r="90" spans="3:16">
      <c r="C90" s="264"/>
      <c r="D90" s="264"/>
      <c r="E90" s="264"/>
      <c r="F90" s="264"/>
      <c r="G90" s="264"/>
      <c r="H90" s="264"/>
      <c r="I90" s="264"/>
      <c r="J90" s="264"/>
      <c r="K90" s="264"/>
      <c r="L90" s="264"/>
      <c r="M90" s="264"/>
      <c r="N90" s="264"/>
      <c r="O90" s="264"/>
      <c r="P90" s="264"/>
    </row>
    <row r="91" spans="3:16">
      <c r="C91" s="264"/>
      <c r="D91" s="264"/>
      <c r="E91" s="264"/>
      <c r="F91" s="264"/>
      <c r="G91" s="264"/>
      <c r="H91" s="264"/>
      <c r="I91" s="264"/>
      <c r="J91" s="264"/>
      <c r="K91" s="264"/>
      <c r="L91" s="264"/>
      <c r="M91" s="264"/>
      <c r="N91" s="264"/>
      <c r="O91" s="264"/>
      <c r="P91" s="264"/>
    </row>
    <row r="92" spans="3:16">
      <c r="C92" s="264"/>
      <c r="D92" s="264"/>
      <c r="E92" s="264"/>
      <c r="F92" s="264"/>
      <c r="G92" s="264"/>
      <c r="H92" s="264"/>
      <c r="I92" s="264"/>
      <c r="J92" s="264"/>
      <c r="K92" s="264"/>
      <c r="L92" s="264"/>
      <c r="M92" s="264"/>
      <c r="N92" s="264"/>
      <c r="O92" s="264"/>
      <c r="P92" s="264"/>
    </row>
    <row r="93" spans="3:16">
      <c r="C93" s="264"/>
      <c r="D93" s="264"/>
      <c r="E93" s="264"/>
      <c r="F93" s="264"/>
      <c r="G93" s="264"/>
      <c r="H93" s="264"/>
      <c r="I93" s="264"/>
      <c r="J93" s="264"/>
      <c r="K93" s="264"/>
      <c r="L93" s="264"/>
      <c r="M93" s="264"/>
      <c r="N93" s="264"/>
      <c r="O93" s="264"/>
      <c r="P93" s="264"/>
    </row>
    <row r="94" spans="3:16">
      <c r="C94" s="264"/>
      <c r="D94" s="264"/>
      <c r="E94" s="264"/>
      <c r="F94" s="264"/>
      <c r="G94" s="264"/>
      <c r="H94" s="264"/>
      <c r="I94" s="264"/>
      <c r="J94" s="264"/>
      <c r="K94" s="264"/>
      <c r="L94" s="264"/>
      <c r="M94" s="264"/>
      <c r="N94" s="264"/>
      <c r="O94" s="264"/>
      <c r="P94" s="264"/>
    </row>
    <row r="95" spans="3:16">
      <c r="C95" s="264"/>
      <c r="D95" s="264"/>
      <c r="E95" s="264"/>
      <c r="F95" s="264"/>
      <c r="G95" s="264"/>
      <c r="H95" s="264"/>
      <c r="I95" s="264"/>
      <c r="J95" s="264"/>
      <c r="K95" s="264"/>
      <c r="L95" s="264"/>
      <c r="M95" s="264"/>
      <c r="N95" s="264"/>
      <c r="O95" s="264"/>
      <c r="P95" s="264"/>
    </row>
    <row r="96" spans="3:16">
      <c r="C96" s="264"/>
      <c r="D96" s="264"/>
      <c r="E96" s="264"/>
      <c r="F96" s="264"/>
      <c r="G96" s="264"/>
      <c r="H96" s="264"/>
      <c r="I96" s="264"/>
      <c r="J96" s="264"/>
      <c r="K96" s="264"/>
      <c r="L96" s="264"/>
      <c r="M96" s="264"/>
      <c r="N96" s="264"/>
      <c r="O96" s="264"/>
      <c r="P96" s="264"/>
    </row>
    <row r="97" spans="3:16">
      <c r="C97" s="264"/>
      <c r="D97" s="264"/>
      <c r="E97" s="264"/>
      <c r="F97" s="264"/>
      <c r="G97" s="264"/>
      <c r="H97" s="264"/>
      <c r="I97" s="264"/>
      <c r="J97" s="264"/>
      <c r="K97" s="264"/>
      <c r="L97" s="264"/>
      <c r="M97" s="264"/>
      <c r="N97" s="264"/>
      <c r="O97" s="264"/>
      <c r="P97" s="264"/>
    </row>
    <row r="98" spans="3:16">
      <c r="C98" s="264"/>
      <c r="D98" s="264"/>
      <c r="E98" s="264"/>
      <c r="F98" s="264"/>
      <c r="G98" s="264"/>
      <c r="H98" s="264"/>
      <c r="I98" s="264"/>
      <c r="J98" s="264"/>
      <c r="K98" s="264"/>
      <c r="L98" s="264"/>
      <c r="M98" s="264"/>
      <c r="N98" s="264"/>
      <c r="O98" s="264"/>
      <c r="P98" s="264"/>
    </row>
    <row r="99" spans="3:16">
      <c r="C99" s="264"/>
      <c r="D99" s="264"/>
      <c r="E99" s="264"/>
      <c r="F99" s="264"/>
      <c r="G99" s="264"/>
      <c r="H99" s="264"/>
      <c r="I99" s="264"/>
      <c r="J99" s="264"/>
      <c r="K99" s="264"/>
      <c r="L99" s="264"/>
      <c r="M99" s="264"/>
      <c r="N99" s="264"/>
      <c r="O99" s="264"/>
      <c r="P99" s="264"/>
    </row>
    <row r="100" spans="3:16">
      <c r="C100" s="264"/>
      <c r="D100" s="264"/>
      <c r="E100" s="264"/>
      <c r="F100" s="264"/>
      <c r="G100" s="264"/>
      <c r="H100" s="264"/>
      <c r="I100" s="264"/>
      <c r="J100" s="264"/>
      <c r="K100" s="264"/>
      <c r="L100" s="264"/>
      <c r="M100" s="264"/>
      <c r="N100" s="264"/>
      <c r="O100" s="264"/>
      <c r="P100" s="264"/>
    </row>
    <row r="101" spans="3:16">
      <c r="C101" s="264"/>
      <c r="D101" s="264"/>
      <c r="E101" s="264"/>
      <c r="F101" s="264"/>
      <c r="G101" s="264"/>
      <c r="H101" s="264"/>
      <c r="I101" s="264"/>
      <c r="J101" s="264"/>
      <c r="K101" s="264"/>
      <c r="L101" s="264"/>
      <c r="M101" s="264"/>
      <c r="N101" s="264"/>
      <c r="O101" s="264"/>
      <c r="P101" s="264"/>
    </row>
    <row r="102" spans="3:16">
      <c r="C102" s="264"/>
      <c r="D102" s="264"/>
      <c r="E102" s="264"/>
      <c r="F102" s="264"/>
      <c r="G102" s="264"/>
      <c r="H102" s="264"/>
      <c r="I102" s="264"/>
      <c r="J102" s="264"/>
      <c r="K102" s="264"/>
      <c r="L102" s="264"/>
      <c r="M102" s="264"/>
      <c r="N102" s="264"/>
      <c r="O102" s="264"/>
      <c r="P102" s="264"/>
    </row>
    <row r="103" spans="3:16">
      <c r="C103" s="264"/>
      <c r="D103" s="264"/>
      <c r="E103" s="264"/>
      <c r="F103" s="264"/>
      <c r="G103" s="264"/>
      <c r="H103" s="264"/>
      <c r="I103" s="264"/>
      <c r="J103" s="264"/>
      <c r="K103" s="264"/>
      <c r="L103" s="264"/>
      <c r="M103" s="264"/>
      <c r="N103" s="264"/>
      <c r="O103" s="264"/>
      <c r="P103" s="264"/>
    </row>
    <row r="104" spans="3:16">
      <c r="C104" s="264"/>
      <c r="D104" s="264"/>
      <c r="E104" s="264"/>
      <c r="F104" s="264"/>
      <c r="G104" s="264"/>
      <c r="H104" s="264"/>
      <c r="I104" s="264"/>
      <c r="J104" s="264"/>
      <c r="K104" s="264"/>
      <c r="L104" s="264"/>
      <c r="M104" s="264"/>
      <c r="N104" s="264"/>
      <c r="O104" s="264"/>
      <c r="P104" s="264"/>
    </row>
    <row r="105" spans="3:16">
      <c r="C105" s="264"/>
      <c r="D105" s="264"/>
      <c r="E105" s="264"/>
      <c r="F105" s="264"/>
      <c r="G105" s="264"/>
      <c r="H105" s="264"/>
      <c r="I105" s="264"/>
      <c r="J105" s="264"/>
      <c r="K105" s="264"/>
      <c r="L105" s="264"/>
      <c r="M105" s="264"/>
      <c r="N105" s="264"/>
      <c r="O105" s="264"/>
      <c r="P105" s="264"/>
    </row>
    <row r="106" spans="3:16">
      <c r="C106" s="264"/>
      <c r="D106" s="264"/>
      <c r="E106" s="264"/>
      <c r="F106" s="264"/>
      <c r="G106" s="264"/>
      <c r="H106" s="264"/>
      <c r="I106" s="264"/>
      <c r="J106" s="264"/>
      <c r="K106" s="264"/>
      <c r="L106" s="264"/>
      <c r="M106" s="264"/>
      <c r="N106" s="264"/>
      <c r="O106" s="264"/>
      <c r="P106" s="264"/>
    </row>
    <row r="107" spans="3:16">
      <c r="C107" s="264"/>
      <c r="D107" s="264"/>
      <c r="E107" s="264"/>
      <c r="F107" s="264"/>
      <c r="G107" s="264"/>
      <c r="H107" s="264"/>
      <c r="I107" s="264"/>
      <c r="J107" s="264"/>
      <c r="K107" s="264"/>
      <c r="L107" s="264"/>
      <c r="M107" s="264"/>
      <c r="N107" s="264"/>
      <c r="O107" s="264"/>
      <c r="P107" s="264"/>
    </row>
    <row r="108" spans="3:16">
      <c r="C108" s="264"/>
      <c r="D108" s="264"/>
      <c r="E108" s="264"/>
      <c r="F108" s="264"/>
      <c r="G108" s="264"/>
      <c r="H108" s="264"/>
      <c r="I108" s="264"/>
      <c r="J108" s="264"/>
      <c r="K108" s="264"/>
      <c r="L108" s="264"/>
      <c r="M108" s="264"/>
      <c r="N108" s="264"/>
      <c r="O108" s="264"/>
      <c r="P108" s="264"/>
    </row>
    <row r="109" spans="3:16">
      <c r="C109" s="264"/>
      <c r="D109" s="264"/>
      <c r="E109" s="264"/>
      <c r="F109" s="264"/>
      <c r="G109" s="264"/>
      <c r="H109" s="264"/>
      <c r="I109" s="264"/>
      <c r="J109" s="264"/>
      <c r="K109" s="264"/>
      <c r="L109" s="264"/>
      <c r="M109" s="264"/>
      <c r="N109" s="264"/>
      <c r="O109" s="264"/>
      <c r="P109" s="264"/>
    </row>
    <row r="110" spans="3:16">
      <c r="C110" s="264"/>
      <c r="D110" s="264"/>
      <c r="E110" s="264"/>
      <c r="F110" s="264"/>
      <c r="G110" s="264"/>
      <c r="H110" s="264"/>
      <c r="I110" s="264"/>
      <c r="J110" s="264"/>
      <c r="K110" s="264"/>
      <c r="L110" s="264"/>
      <c r="M110" s="264"/>
      <c r="N110" s="264"/>
      <c r="O110" s="264"/>
      <c r="P110" s="264"/>
    </row>
    <row r="111" spans="3:16">
      <c r="C111" s="264"/>
      <c r="D111" s="264"/>
      <c r="E111" s="264"/>
      <c r="F111" s="264"/>
      <c r="G111" s="264"/>
      <c r="H111" s="264"/>
      <c r="I111" s="264"/>
      <c r="J111" s="264"/>
      <c r="K111" s="264"/>
      <c r="L111" s="264"/>
      <c r="M111" s="264"/>
      <c r="N111" s="264"/>
      <c r="O111" s="264"/>
      <c r="P111" s="264"/>
    </row>
    <row r="112" spans="3:16">
      <c r="C112" s="264"/>
      <c r="D112" s="264"/>
      <c r="E112" s="264"/>
      <c r="F112" s="264"/>
      <c r="G112" s="264"/>
      <c r="H112" s="264"/>
      <c r="I112" s="264"/>
      <c r="J112" s="264"/>
      <c r="K112" s="264"/>
      <c r="L112" s="264"/>
      <c r="M112" s="264"/>
      <c r="N112" s="264"/>
      <c r="O112" s="264"/>
      <c r="P112" s="264"/>
    </row>
    <row r="113" spans="3:16">
      <c r="C113" s="264"/>
      <c r="D113" s="264"/>
      <c r="E113" s="264"/>
      <c r="F113" s="264"/>
      <c r="G113" s="264"/>
      <c r="H113" s="264"/>
      <c r="I113" s="264"/>
      <c r="J113" s="264"/>
      <c r="K113" s="264"/>
      <c r="L113" s="264"/>
      <c r="M113" s="264"/>
      <c r="N113" s="264"/>
      <c r="O113" s="264"/>
      <c r="P113" s="264"/>
    </row>
    <row r="114" spans="3:16">
      <c r="C114" s="264"/>
      <c r="D114" s="264"/>
      <c r="E114" s="264"/>
      <c r="F114" s="264"/>
      <c r="G114" s="264"/>
      <c r="H114" s="264"/>
      <c r="I114" s="264"/>
      <c r="J114" s="264"/>
      <c r="K114" s="264"/>
      <c r="L114" s="264"/>
      <c r="M114" s="264"/>
      <c r="N114" s="264"/>
      <c r="O114" s="264"/>
      <c r="P114" s="264"/>
    </row>
    <row r="115" spans="3:16">
      <c r="C115" s="264"/>
      <c r="D115" s="264"/>
      <c r="E115" s="264"/>
      <c r="F115" s="264"/>
      <c r="G115" s="264"/>
      <c r="H115" s="264"/>
      <c r="I115" s="264"/>
      <c r="J115" s="264"/>
      <c r="K115" s="264"/>
      <c r="L115" s="264"/>
      <c r="M115" s="264"/>
      <c r="N115" s="264"/>
      <c r="O115" s="264"/>
      <c r="P115" s="264"/>
    </row>
    <row r="116" spans="3:16">
      <c r="C116" s="264"/>
      <c r="D116" s="264"/>
      <c r="E116" s="264"/>
      <c r="F116" s="264"/>
      <c r="G116" s="264"/>
      <c r="H116" s="264"/>
      <c r="I116" s="264"/>
      <c r="J116" s="264"/>
      <c r="K116" s="264"/>
      <c r="L116" s="264"/>
      <c r="M116" s="264"/>
      <c r="N116" s="264"/>
      <c r="O116" s="264"/>
      <c r="P116" s="264"/>
    </row>
    <row r="117" spans="3:16">
      <c r="C117" s="264"/>
      <c r="D117" s="264"/>
      <c r="E117" s="264"/>
      <c r="F117" s="264"/>
      <c r="G117" s="264"/>
      <c r="H117" s="264"/>
      <c r="I117" s="264"/>
      <c r="J117" s="264"/>
      <c r="K117" s="264"/>
      <c r="L117" s="264"/>
      <c r="M117" s="264"/>
      <c r="N117" s="264"/>
      <c r="O117" s="264"/>
      <c r="P117" s="264"/>
    </row>
    <row r="118" spans="3:16">
      <c r="C118" s="264"/>
      <c r="D118" s="264"/>
      <c r="E118" s="264"/>
      <c r="F118" s="264"/>
      <c r="G118" s="264"/>
      <c r="H118" s="264"/>
      <c r="I118" s="264"/>
      <c r="J118" s="264"/>
      <c r="K118" s="264"/>
      <c r="L118" s="264"/>
      <c r="M118" s="264"/>
      <c r="N118" s="264"/>
      <c r="O118" s="264"/>
      <c r="P118" s="264"/>
    </row>
    <row r="119" spans="3:16">
      <c r="C119" s="264"/>
      <c r="D119" s="264"/>
      <c r="E119" s="264"/>
      <c r="F119" s="264"/>
      <c r="G119" s="264"/>
      <c r="H119" s="264"/>
      <c r="I119" s="264"/>
      <c r="J119" s="264"/>
      <c r="K119" s="264"/>
      <c r="L119" s="264"/>
      <c r="M119" s="264"/>
      <c r="N119" s="264"/>
      <c r="O119" s="264"/>
      <c r="P119" s="264"/>
    </row>
    <row r="120" spans="3:16">
      <c r="C120" s="264"/>
      <c r="D120" s="264"/>
      <c r="E120" s="264"/>
      <c r="F120" s="264"/>
      <c r="G120" s="264"/>
      <c r="H120" s="264"/>
      <c r="I120" s="264"/>
      <c r="J120" s="264"/>
      <c r="K120" s="264"/>
      <c r="L120" s="264"/>
      <c r="M120" s="264"/>
      <c r="N120" s="264"/>
      <c r="O120" s="264"/>
      <c r="P120" s="264"/>
    </row>
    <row r="121" spans="3:16">
      <c r="C121" s="264"/>
      <c r="D121" s="264"/>
      <c r="E121" s="264"/>
      <c r="F121" s="264"/>
      <c r="G121" s="264"/>
      <c r="H121" s="264"/>
      <c r="I121" s="264"/>
      <c r="J121" s="264"/>
      <c r="K121" s="264"/>
      <c r="L121" s="264"/>
      <c r="M121" s="264"/>
      <c r="N121" s="264"/>
      <c r="O121" s="264"/>
      <c r="P121" s="264"/>
    </row>
  </sheetData>
  <mergeCells count="3">
    <mergeCell ref="A2:C2"/>
    <mergeCell ref="A3:C3"/>
    <mergeCell ref="A1:H1"/>
  </mergeCells>
  <hyperlinks>
    <hyperlink ref="D3" location="Indeks!A1" display="Indeks"/>
  </hyperlinks>
  <pageMargins left="0.70866141732283472" right="0.70866141732283472" top="0.74803149606299213" bottom="0.74803149606299213" header="0.31496062992125984" footer="0.31496062992125984"/>
  <pageSetup paperSize="9" scale="28" fitToHeight="10" orientation="portrait" r:id="rId1"/>
  <headerFooter differentFirst="1">
    <firstFooter>&amp;C&amp;[202/&amp;[268</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32</vt:i4>
      </vt:variant>
      <vt:variant>
        <vt:lpstr>Zakresy nazwane</vt:lpstr>
      </vt:variant>
      <vt:variant>
        <vt:i4>24</vt:i4>
      </vt:variant>
    </vt:vector>
  </HeadingPairs>
  <TitlesOfParts>
    <vt:vector size="56" baseType="lpstr">
      <vt:lpstr>Indeks</vt:lpstr>
      <vt:lpstr>Instrukcje</vt:lpstr>
      <vt:lpstr>BS-C1</vt:lpstr>
      <vt:lpstr>Aktywa</vt:lpstr>
      <vt:lpstr>Cover-NonLife</vt:lpstr>
      <vt:lpstr>Cover-Life</vt:lpstr>
      <vt:lpstr>TP-E2</vt:lpstr>
      <vt:lpstr>TP-F2</vt:lpstr>
      <vt:lpstr>OF-B1A</vt:lpstr>
      <vt:lpstr>SCR Schemat</vt:lpstr>
      <vt:lpstr>SCR-B3A</vt:lpstr>
      <vt:lpstr>SCR-B3B</vt:lpstr>
      <vt:lpstr>SCR-B3C</vt:lpstr>
      <vt:lpstr>SCR-NatCAT</vt:lpstr>
      <vt:lpstr>SCR-NLCAT</vt:lpstr>
      <vt:lpstr>SCR-HealthCAT</vt:lpstr>
      <vt:lpstr>SCR-B3F</vt:lpstr>
      <vt:lpstr>SCR-B3E</vt:lpstr>
      <vt:lpstr>SCR-B3D</vt:lpstr>
      <vt:lpstr>SCR-B3G</vt:lpstr>
      <vt:lpstr>SCR-USP</vt:lpstr>
      <vt:lpstr>SCR-B2A</vt:lpstr>
      <vt:lpstr>MCR-B4A</vt:lpstr>
      <vt:lpstr>Model_wewn</vt:lpstr>
      <vt:lpstr>Pytania jakościowe</vt:lpstr>
      <vt:lpstr>USP Ankieta EIOPA</vt:lpstr>
      <vt:lpstr>Słownik</vt:lpstr>
      <vt:lpstr>FL_CRESTA_PL</vt:lpstr>
      <vt:lpstr>WS_CRESTA_PL</vt:lpstr>
      <vt:lpstr>Parametry</vt:lpstr>
      <vt:lpstr>Stopa_procentowa</vt:lpstr>
      <vt:lpstr>Internal</vt:lpstr>
      <vt:lpstr>Corr_akcje</vt:lpstr>
      <vt:lpstr>Corr_BSCR</vt:lpstr>
      <vt:lpstr>Corr_CDR</vt:lpstr>
      <vt:lpstr>Corr_health</vt:lpstr>
      <vt:lpstr>Corr_health_final</vt:lpstr>
      <vt:lpstr>Corr_life</vt:lpstr>
      <vt:lpstr>Corr_NLCAT</vt:lpstr>
      <vt:lpstr>Corr_Nonlife</vt:lpstr>
      <vt:lpstr>Corr_pr_healt</vt:lpstr>
      <vt:lpstr>Corr_prres</vt:lpstr>
      <vt:lpstr>Corr_stopa_down</vt:lpstr>
      <vt:lpstr>Corr_stopa_up</vt:lpstr>
      <vt:lpstr>ER_korel_kraje</vt:lpstr>
      <vt:lpstr>FL_korel_kraje</vt:lpstr>
      <vt:lpstr>FL_macierz</vt:lpstr>
      <vt:lpstr>FL_waga</vt:lpstr>
      <vt:lpstr>GR_korel_kraje</vt:lpstr>
      <vt:lpstr>Korel_OC</vt:lpstr>
      <vt:lpstr>Korel_Pozostałe</vt:lpstr>
      <vt:lpstr>kurs_PLN_EUR</vt:lpstr>
      <vt:lpstr>Nazwa_ZU</vt:lpstr>
      <vt:lpstr>WS_korel_kraje</vt:lpstr>
      <vt:lpstr>WS_macierz</vt:lpstr>
      <vt:lpstr>WS_waga</vt:lpstr>
    </vt:vector>
  </TitlesOfParts>
  <Company>UKNF</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Ringwelska Daria</dc:creator>
  <cp:lastModifiedBy>Domińska Dagmara</cp:lastModifiedBy>
  <dcterms:created xsi:type="dcterms:W3CDTF">2013-07-16T10:44:17Z</dcterms:created>
  <dcterms:modified xsi:type="dcterms:W3CDTF">2013-10-16T06:58:37Z</dcterms:modified>
</cp:coreProperties>
</file>